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aveExternalLinkValues="0"/>
  <mc:AlternateContent xmlns:mc="http://schemas.openxmlformats.org/markup-compatibility/2006">
    <mc:Choice Requires="x15">
      <x15ac:absPath xmlns:x15ac="http://schemas.microsoft.com/office/spreadsheetml/2010/11/ac" url="P:\PS\Controlling\Káňa\2025\2025 - květen\"/>
    </mc:Choice>
  </mc:AlternateContent>
  <xr:revisionPtr revIDLastSave="0" documentId="8_{202A22E2-071C-49E6-892E-3CF4AEDA0439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DATAproProf. Koláře" sheetId="7" r:id="rId1"/>
    <sheet name="Face report FNOL 2024" sheetId="2" r:id="rId2"/>
    <sheet name="Detail report FNOL 2024" sheetId="3" r:id="rId3"/>
    <sheet name="Ekon-prod.ukazatele" sheetId="5" r:id="rId4"/>
    <sheet name="Investice_HV" sheetId="6" r:id="rId5"/>
    <sheet name="St.lůžk.fondu MIS 2021" sheetId="8" r:id="rId6"/>
    <sheet name="St.lůžk.fondu MIS 2022" sheetId="9" r:id="rId7"/>
    <sheet name="St.lůžk.fondu MIS 2023" sheetId="10" r:id="rId8"/>
    <sheet name="St.lůžk.fondu MIS 2024" sheetId="11" r:id="rId9"/>
    <sheet name="St. LF 1-12 2021" sheetId="13" r:id="rId10"/>
    <sheet name="St LF 1-12 2022" sheetId="14" r:id="rId11"/>
    <sheet name="St LF 1-12 2023" sheetId="17" r:id="rId12"/>
    <sheet name="St LF 1-12 2024" sheetId="18" r:id="rId13"/>
    <sheet name="Config" sheetId="4" state="hidden" r:id="rId14"/>
  </sheets>
  <definedNames>
    <definedName name="_connection">"FNOL"</definedName>
    <definedName name="_database">"FNOL"</definedName>
    <definedName name="_language">"CZ"</definedName>
    <definedName name="CelkBody" localSheetId="0">'DATAproProf. Koláře'!#REF!</definedName>
    <definedName name="CelkBody">'Detail report FNOL 2024'!$K$79:$Z$79</definedName>
    <definedName name="drillUp1" localSheetId="0">'DATAproProf. Koláře'!#REF!</definedName>
    <definedName name="drillUp1">'Detail report FNOL 2024'!$N$99</definedName>
    <definedName name="drillUp2" localSheetId="0">'DATAproProf. Koláře'!$N$61</definedName>
    <definedName name="drillUp2">'Detail report FNOL 2024'!$N$100</definedName>
    <definedName name="drillUp3" localSheetId="0">'DATAproProf. Koláře'!$N$47</definedName>
    <definedName name="drillUp3">'Detail report FNOL 2024'!$N$87</definedName>
    <definedName name="drillUp4" localSheetId="0">'DATAproProf. Koláře'!$N$48</definedName>
    <definedName name="drillUp4">'Detail report FNOL 2024'!$N$88</definedName>
    <definedName name="drillUp5" localSheetId="0">'DATAproProf. Koláře'!#REF!</definedName>
    <definedName name="drillUp5">'Detail report FNOL 2024'!$K$121:$N$121</definedName>
    <definedName name="Hospitalizace" localSheetId="0">'DATAproProf. Koláře'!$I$42:$S$78</definedName>
    <definedName name="Hospitalizace">'Detail report FNOL 2024'!$I$82:$Z$128</definedName>
    <definedName name="Nasledka" localSheetId="0">'DATAproProf. Koláře'!$I$79:$S$90</definedName>
    <definedName name="Nasledka">'Detail report FNOL 2024'!$I$129:$Z$140</definedName>
    <definedName name="_xlnm.Print_Area" localSheetId="0">'DATAproProf. Koláře'!$F$7:$S$116</definedName>
    <definedName name="_xlnm.Print_Area" localSheetId="2">'Detail report FNOL 2024'!$F$7:$AA$156</definedName>
    <definedName name="_xlnm.Print_Area" localSheetId="1">'Face report FNOL 2024'!$A$6:$U$93</definedName>
    <definedName name="OperMedea" localSheetId="0">'DATAproProf. Koláře'!#REF!</definedName>
    <definedName name="OperMedea">'Detail report FNOL 2024'!$K$123:$N$123</definedName>
    <definedName name="svls" localSheetId="10">'St LF 1-12 2022'!#REF!</definedName>
    <definedName name="svls" localSheetId="11">'St LF 1-12 2023'!#REF!</definedName>
    <definedName name="svls" localSheetId="12">'St LF 1-12 2024'!#REF!</definedName>
    <definedName name="svls" localSheetId="9">'St. LF 1-12 2021'!#REF!</definedName>
    <definedName name="svls_10" localSheetId="10">'St LF 1-12 2022'!$A$5:$R$34</definedName>
    <definedName name="svls_10" localSheetId="11">'St LF 1-12 2023'!$A$5:$R$34</definedName>
    <definedName name="svls_10" localSheetId="12">'St LF 1-12 2024'!$A$5:$R$34</definedName>
    <definedName name="svls_11" localSheetId="10">'St LF 1-12 2022'!$A$5:$R$34</definedName>
    <definedName name="svls_11" localSheetId="11">'St LF 1-12 2023'!$A$5:$R$33</definedName>
    <definedName name="svls_11" localSheetId="12">'St LF 1-12 2024'!$A$5:$R$33</definedName>
    <definedName name="svls_12" localSheetId="10">'St LF 1-12 2022'!$A$5:$R$34</definedName>
    <definedName name="svls_12" localSheetId="11">'St LF 1-12 2023'!$A$5:$R$34</definedName>
    <definedName name="svls_12" localSheetId="12">'St LF 1-12 2024'!$A$5:$R$33</definedName>
    <definedName name="svls_13" localSheetId="10">'St LF 1-12 2022'!$A$5:$R$34</definedName>
    <definedName name="svls_13" localSheetId="11">'St LF 1-12 2023'!$A$5:$R$34</definedName>
    <definedName name="svls_13" localSheetId="12">'St LF 1-12 2024'!$A$5:$R$34</definedName>
    <definedName name="svls_14" localSheetId="10">'St LF 1-12 2022'!$A$5:$R$34</definedName>
    <definedName name="svls_14" localSheetId="11">'St LF 1-12 2023'!$A$5:$R$34</definedName>
    <definedName name="svls_14" localSheetId="12">'St LF 1-12 2024'!$A$5:$R$34</definedName>
    <definedName name="svls_15" localSheetId="10">'St LF 1-12 2022'!$A$5:$R$34</definedName>
    <definedName name="svls_15" localSheetId="11">'St LF 1-12 2023'!$A$5:$R$34</definedName>
    <definedName name="svls_15" localSheetId="12">'St LF 1-12 2024'!$A$5:$R$34</definedName>
    <definedName name="svls_16" localSheetId="10">'St LF 1-12 2022'!$A$5:$R$34</definedName>
    <definedName name="svls_16" localSheetId="11">'St LF 1-12 2023'!$A$5:$R$34</definedName>
    <definedName name="svls_16" localSheetId="12">'St LF 1-12 2024'!$A$5:$R$34</definedName>
    <definedName name="svls_17" localSheetId="10">'St LF 1-12 2022'!$A$5:$R$33</definedName>
    <definedName name="svls_17" localSheetId="11">'St LF 1-12 2023'!$A$5:$R$33</definedName>
    <definedName name="svls_17" localSheetId="12">'St LF 1-12 2024'!$A$5:$R$34</definedName>
    <definedName name="svls_18" localSheetId="10">'St LF 1-12 2022'!$A$5:$R$34</definedName>
    <definedName name="svls_18" localSheetId="11">'St LF 1-12 2023'!$A$5:$R$33</definedName>
    <definedName name="svls_18" localSheetId="12">'St LF 1-12 2024'!$A$5:$R$34</definedName>
    <definedName name="svls_19" localSheetId="11">'St LF 1-12 2023'!$A$5:$R$34</definedName>
    <definedName name="svls_19" localSheetId="12">'St LF 1-12 2024'!$A$5:$R$34</definedName>
    <definedName name="svls_2" localSheetId="10">'St LF 1-12 2022'!$A$5:$R$34</definedName>
    <definedName name="svls_2" localSheetId="11">'St LF 1-12 2023'!$A$5:$R$34</definedName>
    <definedName name="svls_2" localSheetId="12">'St LF 1-12 2024'!$A$5:$R$34</definedName>
    <definedName name="svls_2" localSheetId="9">'St. LF 1-12 2021'!$A$5:$R$33</definedName>
    <definedName name="svls_20" localSheetId="11">'St LF 1-12 2023'!$A$5:$R$34</definedName>
    <definedName name="svls_20" localSheetId="12">'St LF 1-12 2024'!$A$5:$R$33</definedName>
    <definedName name="svls_4" localSheetId="10">'St LF 1-12 2022'!$A$5:$R$33</definedName>
    <definedName name="svls_4" localSheetId="11">'St LF 1-12 2023'!$A$5:$R$33</definedName>
    <definedName name="svls_4" localSheetId="12">'St LF 1-12 2024'!$A$5:$R$33</definedName>
    <definedName name="svls_5" localSheetId="10">'St LF 1-12 2022'!$A$5:$R$34</definedName>
    <definedName name="svls_5" localSheetId="11">'St LF 1-12 2023'!$A$5:$R$34</definedName>
    <definedName name="svls_5" localSheetId="12">'St LF 1-12 2024'!$A$5:$R$34</definedName>
    <definedName name="svls_6" localSheetId="10">'St LF 1-12 2022'!$A$5:$R$34</definedName>
    <definedName name="svls_6" localSheetId="11">'St LF 1-12 2023'!$A$5:$R$34</definedName>
    <definedName name="svls_6" localSheetId="12">'St LF 1-12 2024'!$A$5:$R$34</definedName>
    <definedName name="svls_7" localSheetId="10">'St LF 1-12 2022'!$A$5:$R$34</definedName>
    <definedName name="svls_7" localSheetId="11">'St LF 1-12 2023'!$A$5:$R$34</definedName>
    <definedName name="svls_7" localSheetId="12">'St LF 1-12 2024'!$A$5:$R$34</definedName>
    <definedName name="svls_8" localSheetId="10">'St LF 1-12 2022'!$A$5:$R$34</definedName>
    <definedName name="svls_8" localSheetId="11">'St LF 1-12 2023'!$A$5:$R$34</definedName>
    <definedName name="svls_8" localSheetId="12">'St LF 1-12 2024'!$A$5:$R$34</definedName>
    <definedName name="svls_9" localSheetId="10">'St LF 1-12 2022'!$A$5:$R$34</definedName>
    <definedName name="svls_9" localSheetId="11">'St LF 1-12 2023'!$A$5:$R$34</definedName>
    <definedName name="svls_9" localSheetId="12">'St LF 1-12 2024'!$A$5:$R$34</definedName>
  </definedNames>
  <calcPr calcId="191029"/>
</workbook>
</file>

<file path=xl/calcChain.xml><?xml version="1.0" encoding="utf-8"?>
<calcChain xmlns="http://schemas.openxmlformats.org/spreadsheetml/2006/main">
  <c r="L42" i="18" l="1"/>
  <c r="I42" i="18"/>
  <c r="K42" i="18"/>
  <c r="U75" i="7" l="1"/>
  <c r="T75" i="7"/>
  <c r="AA118" i="7"/>
  <c r="Z118" i="7"/>
  <c r="Y118" i="7"/>
  <c r="X118" i="7"/>
  <c r="AA117" i="7"/>
  <c r="AA119" i="7" s="1"/>
  <c r="Z117" i="7"/>
  <c r="Z119" i="7" s="1"/>
  <c r="Y117" i="7"/>
  <c r="Y119" i="7" s="1"/>
  <c r="X117" i="7"/>
  <c r="X119" i="7" s="1"/>
  <c r="AA114" i="7"/>
  <c r="Z114" i="7"/>
  <c r="Y114" i="7"/>
  <c r="X114" i="7"/>
  <c r="V95" i="7"/>
  <c r="V96" i="7"/>
  <c r="V97" i="7"/>
  <c r="V98" i="7"/>
  <c r="V99" i="7"/>
  <c r="V94" i="7"/>
  <c r="V110" i="7"/>
  <c r="V109" i="7"/>
  <c r="V105" i="7"/>
  <c r="V104" i="7"/>
  <c r="Y109" i="7"/>
  <c r="Z109" i="7"/>
  <c r="AA109" i="7"/>
  <c r="X109" i="7"/>
  <c r="Y110" i="7"/>
  <c r="Z110" i="7"/>
  <c r="AA110" i="7"/>
  <c r="X110" i="7"/>
  <c r="Y104" i="7"/>
  <c r="Z104" i="7"/>
  <c r="AA104" i="7"/>
  <c r="X104" i="7"/>
  <c r="AA97" i="7"/>
  <c r="AA96" i="7"/>
  <c r="AA99" i="7" s="1"/>
  <c r="AA94" i="7"/>
  <c r="Z96" i="7"/>
  <c r="Z99" i="7" s="1"/>
  <c r="Z97" i="7"/>
  <c r="Z94" i="7"/>
  <c r="X17" i="17"/>
  <c r="V17" i="17"/>
  <c r="T17" i="17"/>
  <c r="R17" i="17"/>
  <c r="Y16" i="17"/>
  <c r="X16" i="17"/>
  <c r="W16" i="17"/>
  <c r="V16" i="17"/>
  <c r="U16" i="17"/>
  <c r="T16" i="17"/>
  <c r="S16" i="17"/>
  <c r="R16" i="17"/>
  <c r="Y94" i="7" l="1"/>
  <c r="Y97" i="7"/>
  <c r="P97" i="7"/>
  <c r="X97" i="7"/>
  <c r="X94" i="7"/>
  <c r="X95" i="7"/>
  <c r="Y96" i="7"/>
  <c r="Y99" i="7" s="1"/>
  <c r="X96" i="7"/>
  <c r="X99" i="7" s="1"/>
  <c r="L2" i="11"/>
  <c r="K2" i="11"/>
  <c r="M2" i="11" s="1"/>
  <c r="J2" i="11"/>
  <c r="L2" i="10"/>
  <c r="K2" i="10"/>
  <c r="M2" i="10" s="1"/>
  <c r="J2" i="10"/>
  <c r="M2" i="9"/>
  <c r="L2" i="9"/>
  <c r="K2" i="9"/>
  <c r="J2" i="9"/>
  <c r="M2" i="8"/>
  <c r="L2" i="8"/>
  <c r="K2" i="8"/>
  <c r="J2" i="8"/>
  <c r="P94" i="7"/>
  <c r="R99" i="7"/>
  <c r="Q99" i="7"/>
  <c r="P99" i="7"/>
  <c r="S97" i="7"/>
  <c r="R97" i="7"/>
  <c r="Q97" i="7"/>
  <c r="S96" i="7"/>
  <c r="R96" i="7"/>
  <c r="Q96" i="7"/>
  <c r="P96" i="7"/>
  <c r="Q94" i="7"/>
  <c r="R94" i="7"/>
  <c r="S94" i="7"/>
  <c r="Q20" i="7"/>
  <c r="R20" i="7"/>
  <c r="S20" i="7"/>
  <c r="P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P73" authorId="0" shapeId="0" xr:uid="{2E58E747-2864-4053-BDAB-1A3DFC9E448E}">
      <text>
        <r>
          <rPr>
            <b/>
            <sz val="9"/>
            <color indexed="81"/>
            <rFont val="Tahoma"/>
            <family val="2"/>
            <charset val="238"/>
          </rPr>
          <t>Knápek Martin, Ing.:</t>
        </r>
        <r>
          <rPr>
            <sz val="9"/>
            <color indexed="81"/>
            <rFont val="Tahoma"/>
            <family val="2"/>
            <charset val="238"/>
          </rPr>
          <t xml:space="preserve">
Nesprávné číslo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F39" authorId="0" shapeId="0" xr:uid="{00000000-0006-0000-0000-000001000000}">
      <text>
        <r>
          <rPr>
            <sz val="9"/>
            <rFont val="Tahoma"/>
          </rPr>
          <t>LOS - lenght of stay - skutečná průměrná doba hospitalizace</t>
        </r>
      </text>
    </comment>
    <comment ref="F42" authorId="0" shapeId="0" xr:uid="{00000000-0006-0000-0000-000002000000}">
      <text>
        <r>
          <rPr>
            <sz val="9"/>
            <rFont val="Tahoma"/>
          </rPr>
          <t>ALOS - average lenght of stay - průměrná doba předpokládané hospitalizace dle DRG</t>
        </r>
      </text>
    </comment>
    <comment ref="F55" authorId="0" shapeId="0" xr:uid="{00000000-0006-0000-0000-000003000000}">
      <text>
        <r>
          <rPr>
            <sz val="9"/>
            <rFont val="Tahoma"/>
          </rPr>
          <t>LOS - lenght of stay - skutečná průměrná doba hospitalizace</t>
        </r>
      </text>
    </comment>
    <comment ref="F58" authorId="0" shapeId="0" xr:uid="{00000000-0006-0000-0000-000004000000}">
      <text>
        <r>
          <rPr>
            <sz val="9"/>
            <rFont val="Tahoma"/>
          </rPr>
          <t>ALOS - average lenght of stay - průměrná doba předpokládané hospitalizace dle DRG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Zbožínek Tomáš, Ing.</author>
  </authors>
  <commentList>
    <comment ref="S36" authorId="0" shapeId="0" xr:uid="{00000000-0006-0000-0100-000001000000}">
      <text>
        <r>
          <rPr>
            <sz val="9"/>
            <rFont val="Tahoma"/>
          </rPr>
          <t>Vykázaná hodnota dle účetnictví nemusí odpovídat detailu z Apothéke.</t>
        </r>
      </text>
    </comment>
    <comment ref="S38" authorId="0" shapeId="0" xr:uid="{00000000-0006-0000-0100-000002000000}">
      <text>
        <r>
          <rPr>
            <sz val="9"/>
            <rFont val="Tahoma"/>
          </rPr>
          <t>Vykázaná hodnota dle účetnictví nemusí odpovídat detailu z Apothéke.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42DB84-32E8-49BC-858B-64EB68974529}" name="svls134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7F87B706-AEA2-4EE0-AB5E-285C310A9E74}" name="svls134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B3EA2CBC-4E4E-4805-B063-4EF0E8FA7104}" name="svls1341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3B8BD14F-E40C-4184-A887-B31476C7908C}" name="svls134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1460B02-1878-4FB3-80CB-ED5A112B1E98}" name="svls14110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5F4D0661-E579-4357-AFEC-873013ED23EB}" name="svls14110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F7EF4157-E681-43CF-845A-4113F1F93FF5}" name="svls14110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388D5B1E-00F1-4082-8EFD-A11692ECAB81}" name="svls14110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D6A1B87B-E3F6-4F02-81E6-A8B5A054E7BD}" name="svls14110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09A9063E-92E4-406A-9E4A-95539B00E20A}" name="svls14110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9F2BC1B7-8209-4271-981A-31D6AC746727}" name="svls142111111111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3B1879D1-EE5F-40D1-9F51-E4920AACF281}" name="svls1421111111111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55919AD9-0DF1-4D54-968B-548A15BDB368}" name="svls1421111111111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736A8FF7-DF49-4EFA-9E68-F8B6A82727D5}" name="svls1421111111111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6926E6AF-92CB-41AE-99A8-0F205D21417A}" name="svls14211111111115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F34F65FD-9B2A-42E3-B312-8EFC7518EDB3}" name="svls14211111111115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5E2363DB-3B99-407C-8874-D988CD825674}" name="svls14211111111115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7C83A53B-14F6-4F44-8C27-ABAEF16805F1}" name="svls142111111112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48744667-6E67-4B45-8A28-C4BD4269EC39}" name="svls142111111112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7C8FE138-7E08-47BA-BC32-0F58412B837E}" name="svls142111111112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B8240E43-9EDB-4A1B-BB21-4711836DE7BE}" name="svls142111111112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A5DE021F-ECC2-40F6-87A6-7107F9CD1EEE}" name="svls142111111112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19EAF0CA-5A38-4CC9-A206-37CCA546FB8F}" name="svls142111111112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199F6FDD-E797-4FAD-920D-7696E6FB0ACB}" name="svls142116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10420BAD-D298-401A-9807-B2506031AAFE}" name="svls142116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D7AF6740-F7C1-450C-8EC3-D78F34243F79}" name="svls142116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AA21862D-BF44-4FF8-A680-73EA80D5396D}" name="svls142116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77DE7935-634E-4995-BE54-6924DE71EF8A}" name="svls142116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190BB3FE-345A-45C0-9871-96558E0A654D}" name="svls142116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86F96EBB-B3A5-4155-B701-9E4F979B9BBF}" name="svls142125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4C0FB87E-8AB8-41E7-BE34-B07CC6ADE123}" name="svls142125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15ED6F6C-0250-4D3A-9700-5EFE7AF79322}" name="svls142125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85BABAF4-B346-482C-A6FC-272D96AB8305}" name="svls142125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228A71CF-EC74-4602-BB4D-E90F1CC42B07}" name="svls142125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949F499-670A-4BBB-8707-CEF46D4B8AFB}" name="svls142125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7E976024-3624-4D5E-9B96-EE2268936A01}" name="svls142215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338AC6DA-0356-44B2-AC87-E3DB516358FD}" name="svls142215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84C7C0C2-80AA-4B8D-A76C-95C7C55BD98E}" name="svls142215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7EA00462-79FA-4367-A5AD-29AA940BCB38}" name="svls142215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8B87456F-F2D5-4139-BBE0-23A734C98D09}" name="svls142215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3463B6DF-FD57-4AC5-BC6B-C06085643B16}" name="svls142215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1AAA660E-D854-41D7-A114-EB006DB0407E}" name="svls143115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00737997-719A-4D2B-B04E-6C8638FF058E}" name="svls143115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B25AA13F-185F-4CD4-A7C0-A3A65CCCA371}" name="svls143115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3E945C83-A38D-49A5-B3D0-BC7D5C5EEE84}" name="svls143115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3898AD50-B316-4ABB-8EEC-94E711FC5457}" name="svls143115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FC33A038-01C7-4CF9-8E42-AF48127BBC8F}" name="svls143115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EF907EDD-22BC-4173-A105-02283BB794D9}" name="svls15111519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B593461B-9DB8-4218-807C-F1A684D238D3}" name="svls15111519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D30B4FE6-F2A5-466F-9795-B0131860C200}" name="svls15111519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550C392-0B4B-49E9-82B1-E7E093328C0A}" name="svls151115193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800BFD9D-8FA3-44F5-A515-A2A23D6B1C5B}" name="svls1511151931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B525D19F-1158-4B82-A7BA-CB9F733C6B45}" name="svls1511151932" type="6" refreshedVersion="3" background="1" saveData="1">
    <textPr codePage="1250" firstRow="10" sourceFile="P:\Zaverka_STAT\LF.txt" decimal="," thousands=" " delimiter="|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<sst xmlns="http://schemas.openxmlformats.org/spreadsheetml/2006/main" count="2091" uniqueCount="709">
  <si>
    <t>HCCOSTN</t>
  </si>
  <si>
    <t>STATIST</t>
  </si>
  <si>
    <t>FINAL6</t>
  </si>
  <si>
    <t>HCCOSTS</t>
  </si>
  <si>
    <t>DRG</t>
  </si>
  <si>
    <t>C</t>
  </si>
  <si>
    <t>Y2020</t>
  </si>
  <si>
    <t>Y2021</t>
  </si>
  <si>
    <t>Y2022</t>
  </si>
  <si>
    <t>Y2023</t>
  </si>
  <si>
    <t>Y2024</t>
  </si>
  <si>
    <t>DMtotal</t>
  </si>
  <si>
    <t>CCtotalU</t>
  </si>
  <si>
    <t>INtotal</t>
  </si>
  <si>
    <t>ICOtotal</t>
  </si>
  <si>
    <t>STtotal</t>
  </si>
  <si>
    <t>M12</t>
  </si>
  <si>
    <t>GRtotal</t>
  </si>
  <si>
    <t>Ototal</t>
  </si>
  <si>
    <t>AMBbodyFNOL</t>
  </si>
  <si>
    <t>M12C</t>
  </si>
  <si>
    <t>LTotal</t>
  </si>
  <si>
    <t>ICPtotal</t>
  </si>
  <si>
    <t>DGtotal</t>
  </si>
  <si>
    <t>facts</t>
  </si>
  <si>
    <t>bgt_fnol</t>
  </si>
  <si>
    <t>ref1</t>
  </si>
  <si>
    <t>refIRDRG</t>
  </si>
  <si>
    <t>bgt_fin</t>
  </si>
  <si>
    <t>ZUtotal</t>
  </si>
  <si>
    <t>REPORTING KLINIK za období 1-12/2024</t>
  </si>
  <si>
    <t>Útvar:</t>
  </si>
  <si>
    <t>Fakultní nemocnice Olomouc - útvary</t>
  </si>
  <si>
    <t>Hodnota pro graf</t>
  </si>
  <si>
    <t>Skrývat řádky</t>
  </si>
  <si>
    <t>Rok:</t>
  </si>
  <si>
    <t>2024</t>
  </si>
  <si>
    <t>Měsíc:</t>
  </si>
  <si>
    <t>Prosinec</t>
  </si>
  <si>
    <t>Celkové body + PMAT</t>
  </si>
  <si>
    <t>Skutečnost od počátku roku (1-12)</t>
  </si>
  <si>
    <t>Plán (1-12)</t>
  </si>
  <si>
    <t>2020</t>
  </si>
  <si>
    <t>2021</t>
  </si>
  <si>
    <t>2022</t>
  </si>
  <si>
    <t>2023</t>
  </si>
  <si>
    <t>pmat</t>
  </si>
  <si>
    <t>body</t>
  </si>
  <si>
    <t>Celkové body+pmat (tis.)</t>
  </si>
  <si>
    <t>Meziroční změna abs.</t>
  </si>
  <si>
    <t>Plnění abs.</t>
  </si>
  <si>
    <t>Meziroční změna %</t>
  </si>
  <si>
    <t>Plnění %</t>
  </si>
  <si>
    <t>Ambulantní body + PMAT</t>
  </si>
  <si>
    <t>Amb. body + pmat (tis.)</t>
  </si>
  <si>
    <t>Casemix a počet případů - přijímající oddělení (CZ-DRG)</t>
  </si>
  <si>
    <t>vaha_prij</t>
  </si>
  <si>
    <t>Casemix (CM)</t>
  </si>
  <si>
    <t>pocet_Prij</t>
  </si>
  <si>
    <t>Počet případů (PP)</t>
  </si>
  <si>
    <t>ALOS_prij</t>
  </si>
  <si>
    <t>LOS - skutečnost (dny)</t>
  </si>
  <si>
    <t>AlosDRG_Prij</t>
  </si>
  <si>
    <t>ALOS - dle DRG (dny)</t>
  </si>
  <si>
    <t>Casemix a počet případů (CZ-DRG)</t>
  </si>
  <si>
    <t>vaha_Prop</t>
  </si>
  <si>
    <t>pocet_Prop</t>
  </si>
  <si>
    <t>ALOS_Prop</t>
  </si>
  <si>
    <t>AlosDRG_Prop</t>
  </si>
  <si>
    <t>Ošetřovací dny</t>
  </si>
  <si>
    <t>CCI</t>
  </si>
  <si>
    <t>_pocetODstat</t>
  </si>
  <si>
    <t>CCH</t>
  </si>
  <si>
    <t>S_OD_R</t>
  </si>
  <si>
    <t>CCL</t>
  </si>
  <si>
    <t>S_ODLDN_R</t>
  </si>
  <si>
    <t>Ošetř. Dny</t>
  </si>
  <si>
    <t>CCNI</t>
  </si>
  <si>
    <t>CCDI</t>
  </si>
  <si>
    <t>Centrové léky + §16</t>
  </si>
  <si>
    <t>A50113016</t>
  </si>
  <si>
    <t>Centrové léky (tis.CZK)</t>
  </si>
  <si>
    <t>A50113017</t>
  </si>
  <si>
    <t>Ostatní léky</t>
  </si>
  <si>
    <t>A50113</t>
  </si>
  <si>
    <t>Ostatní léky (tis.CZK)</t>
  </si>
  <si>
    <t>Zdravotnický materiál</t>
  </si>
  <si>
    <t>A50115</t>
  </si>
  <si>
    <t>Zdrav. materiál (tis.CZK)</t>
  </si>
  <si>
    <t>Obložnost (Akutní lůžka)</t>
  </si>
  <si>
    <t>S_obloz</t>
  </si>
  <si>
    <t>luzka_KapSkut</t>
  </si>
  <si>
    <t>Obložnost (%)</t>
  </si>
  <si>
    <t>STAFF</t>
  </si>
  <si>
    <t>KOM1</t>
  </si>
  <si>
    <t>UOPC</t>
  </si>
  <si>
    <t>CENTRA</t>
  </si>
  <si>
    <t>PAR16</t>
  </si>
  <si>
    <t>KOM2</t>
  </si>
  <si>
    <t>KOM3</t>
  </si>
  <si>
    <t>OPtotal</t>
  </si>
  <si>
    <t>OPER</t>
  </si>
  <si>
    <t>ref0</t>
  </si>
  <si>
    <t>bgt_pers</t>
  </si>
  <si>
    <t>v1</t>
  </si>
  <si>
    <t>OperPrij</t>
  </si>
  <si>
    <t>pocet_prop</t>
  </si>
  <si>
    <t>Skrýt vždy</t>
  </si>
  <si>
    <t>Počet Lůžek Celkem</t>
  </si>
  <si>
    <t>→ z toho Expektační</t>
  </si>
  <si>
    <t>→ z toho Intenzivní</t>
  </si>
  <si>
    <t>→ z toho Infekční</t>
  </si>
  <si>
    <t>Plán
2024</t>
  </si>
  <si>
    <t>2024 vs. 2023</t>
  </si>
  <si>
    <t>v %</t>
  </si>
  <si>
    <t>Skutečnost 
vs. Plán 2024</t>
  </si>
  <si>
    <t>SQL</t>
  </si>
  <si>
    <t>FINANCE</t>
  </si>
  <si>
    <t>A5</t>
  </si>
  <si>
    <t>Náklady</t>
  </si>
  <si>
    <t>A501</t>
  </si>
  <si>
    <t>Náklady na spotřebu materiálu (včetně CL a §16)</t>
  </si>
  <si>
    <t xml:space="preserve">    Léky a léčiva (bez CL a §16)</t>
  </si>
  <si>
    <t>A50114</t>
  </si>
  <si>
    <t xml:space="preserve">    Krevní přípravky</t>
  </si>
  <si>
    <t xml:space="preserve">    Zdravotnické prostředky</t>
  </si>
  <si>
    <t>A50116</t>
  </si>
  <si>
    <t xml:space="preserve">    Potraviny</t>
  </si>
  <si>
    <t>A50117</t>
  </si>
  <si>
    <t xml:space="preserve">    Všeobecný materiál</t>
  </si>
  <si>
    <t>A50118</t>
  </si>
  <si>
    <t xml:space="preserve">    Náhradní díly</t>
  </si>
  <si>
    <t>A50119</t>
  </si>
  <si>
    <t xml:space="preserve">    DDHM a textil</t>
  </si>
  <si>
    <t xml:space="preserve">    Ostatní spotřeba (bez CL a §16)</t>
  </si>
  <si>
    <t>A51</t>
  </si>
  <si>
    <t>Ostatní služby</t>
  </si>
  <si>
    <t>A502</t>
  </si>
  <si>
    <t>Spotřeba energie</t>
  </si>
  <si>
    <t>A52</t>
  </si>
  <si>
    <t>Osobní náklady</t>
  </si>
  <si>
    <t>_centra</t>
  </si>
  <si>
    <r>
      <rPr>
        <sz val="10"/>
        <rFont val="Arial"/>
      </rPr>
      <t xml:space="preserve">Centrové léky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</si>
  <si>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Zum</t>
  </si>
  <si>
    <t>CENTRA_ORIG</t>
  </si>
  <si>
    <r>
      <rPr>
        <sz val="10"/>
        <rFont val="Arial"/>
      </rPr>
      <t xml:space="preserve">Centrové léky </t>
    </r>
    <r>
      <rPr>
        <b/>
        <sz val="10"/>
        <rFont val="Calibri"/>
        <charset val="238"/>
      </rPr>
      <t>dle účetnictví</t>
    </r>
  </si>
  <si>
    <t>_par16</t>
  </si>
  <si>
    <r>
      <rPr>
        <sz val="10"/>
        <rFont val="Arial"/>
      </rPr>
      <t xml:space="preserve">§16 </t>
    </r>
    <r>
      <rPr>
        <b/>
        <sz val="10"/>
        <color rgb="FFC00000"/>
        <rFont val="Calibri"/>
        <charset val="238"/>
      </rPr>
      <t>dle NIS</t>
    </r>
    <r>
      <rPr>
        <sz val="10"/>
        <rFont val="Calibri"/>
        <charset val="238"/>
      </rPr>
      <t xml:space="preserve"> (sml. I nesml.)</t>
    </r>
  </si>
  <si>
    <t>CENTRA_P16</t>
  </si>
  <si>
    <r>
      <rPr>
        <sz val="10"/>
        <rFont val="Arial"/>
      </rPr>
      <t xml:space="preserve">§16 </t>
    </r>
    <r>
      <rPr>
        <b/>
        <sz val="10"/>
        <rFont val="Calibri"/>
        <charset val="238"/>
      </rPr>
      <t>dle účetnictví</t>
    </r>
  </si>
  <si>
    <t>rep_klin_Trzby_ZP</t>
  </si>
  <si>
    <r>
      <rPr>
        <sz val="10"/>
        <rFont val="Arial"/>
      </rPr>
      <t xml:space="preserve">Tržby od ZP </t>
    </r>
    <r>
      <rPr>
        <b/>
        <sz val="10"/>
        <rFont val="Calibri"/>
        <charset val="238"/>
      </rPr>
      <t>dle účetnictví</t>
    </r>
  </si>
  <si>
    <t>A60210</t>
  </si>
  <si>
    <r>
      <rPr>
        <sz val="10"/>
        <rFont val="Arial"/>
      </rPr>
      <t>CASH úhrady</t>
    </r>
    <r>
      <rPr>
        <sz val="8"/>
        <rFont val="Calibri"/>
        <charset val="238"/>
      </rPr>
      <t xml:space="preserve"> (bez tržeb od ZP za zdrav.péči, bonusů, FKSP, náhrady poj.)</t>
    </r>
  </si>
  <si>
    <t>Výnosy z prodeje</t>
  </si>
  <si>
    <t>Výnosy z prodeje celkem</t>
  </si>
  <si>
    <t>A64423001</t>
  </si>
  <si>
    <t>Prodej krevních výrobků</t>
  </si>
  <si>
    <t>A64423011</t>
  </si>
  <si>
    <t>Prodej plazmy</t>
  </si>
  <si>
    <t>A64423013</t>
  </si>
  <si>
    <t>Prodej krevních derivátů</t>
  </si>
  <si>
    <t>PRODUKCE</t>
  </si>
  <si>
    <t xml:space="preserve">   AMBULANTNÍ PÉČE</t>
  </si>
  <si>
    <t>Příčina rozdílu</t>
  </si>
  <si>
    <t>_AmbBodyFNOL1</t>
  </si>
  <si>
    <t xml:space="preserve">   Ambulantní body</t>
  </si>
  <si>
    <t>AMBULANCE</t>
  </si>
  <si>
    <t>_AmbPocetFNOL1</t>
  </si>
  <si>
    <t xml:space="preserve">   Počet ambulantních výkonů</t>
  </si>
  <si>
    <t>pocet</t>
  </si>
  <si>
    <t>Doprava</t>
  </si>
  <si>
    <t>_AmbZumFNOL1</t>
  </si>
  <si>
    <t xml:space="preserve">   ZUM/ZULP v CZK</t>
  </si>
  <si>
    <t>zum</t>
  </si>
  <si>
    <t>Laboratoře</t>
  </si>
  <si>
    <t xml:space="preserve">   Přímý materiál - PMAT</t>
  </si>
  <si>
    <t>_AmbCZKFNOL1</t>
  </si>
  <si>
    <t xml:space="preserve">   Hodnota ambulantní péče v CZK</t>
  </si>
  <si>
    <t>Aloc_amb</t>
  </si>
  <si>
    <t>_PocVysetreni2</t>
  </si>
  <si>
    <t xml:space="preserve">   Počet ambulantních návštěv (RČ/den)</t>
  </si>
  <si>
    <t/>
  </si>
  <si>
    <t>VYSR</t>
  </si>
  <si>
    <t>potlačení duplicit nad FNOL celkem</t>
  </si>
  <si>
    <t>_PocUrc2</t>
  </si>
  <si>
    <t xml:space="preserve">   Počet ambulantních URČ</t>
  </si>
  <si>
    <t>UOPR</t>
  </si>
  <si>
    <t>_PocNavstev1</t>
  </si>
  <si>
    <t xml:space="preserve">   Počet návštěv</t>
  </si>
  <si>
    <t>???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</si>
  <si>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</si>
  <si>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</si>
  <si>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</si>
  <si>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</si>
  <si>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</si>
  <si>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</si>
  <si>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</si>
  <si>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</si>
  <si>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</si>
  <si>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</si>
  <si>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</si>
  <si>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</si>
  <si>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 xml:space="preserve">    Množství předepsané</t>
  </si>
  <si>
    <t>VolZach</t>
  </si>
  <si>
    <t xml:space="preserve">    Množství zachycené</t>
  </si>
  <si>
    <t xml:space="preserve">   Záchyt receptů množstevně</t>
  </si>
  <si>
    <t>UhrPred</t>
  </si>
  <si>
    <t xml:space="preserve">    Obrat předepsaný</t>
  </si>
  <si>
    <t>UhrZach</t>
  </si>
  <si>
    <t xml:space="preserve">    Obrat zachycený</t>
  </si>
  <si>
    <t xml:space="preserve">   Záchyt receptů obratově</t>
  </si>
  <si>
    <t>_CelkBodyFNOL1</t>
  </si>
  <si>
    <t xml:space="preserve">   Celkové body</t>
  </si>
  <si>
    <t>AMBULANCEALL</t>
  </si>
  <si>
    <t>_CelkPocetFNOL1</t>
  </si>
  <si>
    <t xml:space="preserve">   Počet výkonů celkem</t>
  </si>
  <si>
    <t xml:space="preserve">   HOSPITALIZAČNÍ PÉČE</t>
  </si>
  <si>
    <t>_vahaPrij</t>
  </si>
  <si>
    <t>Přijímající</t>
  </si>
  <si>
    <t>IR-DRG</t>
  </si>
  <si>
    <t xml:space="preserve">  Casemix</t>
  </si>
  <si>
    <t>DRG_NSPRIJ</t>
  </si>
  <si>
    <t>_pocetPrij</t>
  </si>
  <si>
    <t xml:space="preserve">  Počet případů</t>
  </si>
  <si>
    <t>pocet_prij</t>
  </si>
  <si>
    <t xml:space="preserve">  CMI</t>
  </si>
  <si>
    <t>_CZDRGvahaPrij</t>
  </si>
  <si>
    <t>CZ-DRG</t>
  </si>
  <si>
    <t>SKtotal</t>
  </si>
  <si>
    <t>_CZDRGpocetPrij</t>
  </si>
  <si>
    <t>CMindex_prij</t>
  </si>
  <si>
    <t>_LosPrij</t>
  </si>
  <si>
    <t>ALOS</t>
  </si>
  <si>
    <t xml:space="preserve">  LOS - skutečnost</t>
  </si>
  <si>
    <t>_AlosPrij</t>
  </si>
  <si>
    <t xml:space="preserve">  ALOS dle DRG</t>
  </si>
  <si>
    <t>ALOSDRG_prij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</si>
  <si>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</si>
  <si>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</si>
  <si>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</si>
  <si>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</si>
  <si>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</si>
  <si>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</si>
  <si>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</si>
  <si>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_vahaProp</t>
  </si>
  <si>
    <t>vaha_prop</t>
  </si>
  <si>
    <t>DRG_NSPROP</t>
  </si>
  <si>
    <t>_pocetProp</t>
  </si>
  <si>
    <t>_CZDRGvahaProp</t>
  </si>
  <si>
    <t>_CZDRGpocetProp</t>
  </si>
  <si>
    <t>CMindex_prop</t>
  </si>
  <si>
    <t>_LosProp</t>
  </si>
  <si>
    <t>ALOS_prop</t>
  </si>
  <si>
    <t>_AlosProp</t>
  </si>
  <si>
    <t>ALOSDRG_prop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</si>
  <si>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</si>
  <si>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</si>
  <si>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</si>
  <si>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</si>
  <si>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</si>
  <si>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</si>
  <si>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fake_pocet</t>
  </si>
  <si>
    <t>- v tom ukončeno/nevykázáno:</t>
  </si>
  <si>
    <t>Počet případů</t>
  </si>
  <si>
    <t>_vahaNevykPrij</t>
  </si>
  <si>
    <t>CM</t>
  </si>
  <si>
    <t>DATA UZIS</t>
  </si>
  <si>
    <t>S_luzka_R</t>
  </si>
  <si>
    <t>luzka_KapPot</t>
  </si>
  <si>
    <t>Akutní lůžka</t>
  </si>
  <si>
    <t xml:space="preserve">   Počet lůžek k datu (potenciální kapacita)</t>
  </si>
  <si>
    <t xml:space="preserve">   Skutečná lůžková kapacita</t>
  </si>
  <si>
    <t>S_luzka_prum</t>
  </si>
  <si>
    <t xml:space="preserve">   Průměrný počet lůžek za období</t>
  </si>
  <si>
    <t>_PocetODstat</t>
  </si>
  <si>
    <t xml:space="preserve">   Počet OD</t>
  </si>
  <si>
    <t>S_hosp_R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</si>
  <si>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</si>
  <si>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</si>
  <si>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</si>
  <si>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</si>
  <si>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</si>
  <si>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>S_hosp_prum</t>
  </si>
  <si>
    <t xml:space="preserve">   Průměrná doba hospitalizace</t>
  </si>
  <si>
    <t>Vybrané výkony</t>
  </si>
  <si>
    <t>viz drill</t>
  </si>
  <si>
    <t>OPER_GRAF</t>
  </si>
  <si>
    <t>pocetR</t>
  </si>
  <si>
    <t>Počet operací (RČ/den)</t>
  </si>
  <si>
    <t>TO1</t>
  </si>
  <si>
    <t>TYP1</t>
  </si>
  <si>
    <t>POCOPER</t>
  </si>
  <si>
    <t xml:space="preserve">    - z toho hospitalizační (RČ/den)</t>
  </si>
  <si>
    <t>TO2</t>
  </si>
  <si>
    <t>bodyH</t>
  </si>
  <si>
    <t xml:space="preserve">   Vyžádaná péče (v tis. bodech)</t>
  </si>
  <si>
    <t>EPECE</t>
  </si>
  <si>
    <t xml:space="preserve">   NÁSLEDNÁ PÉČE</t>
  </si>
  <si>
    <t>LDN NIP
DIOP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</si>
  <si>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</si>
  <si>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</si>
  <si>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</si>
  <si>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</si>
  <si>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</si>
  <si>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</si>
  <si>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</si>
  <si>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</si>
  <si>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Lékař</t>
  </si>
  <si>
    <t>PCLekL1</t>
  </si>
  <si>
    <t>Lékaři L1</t>
  </si>
  <si>
    <t>PCLekL2</t>
  </si>
  <si>
    <t>Lékaři L2</t>
  </si>
  <si>
    <t>PCLekL3</t>
  </si>
  <si>
    <t>Lékaři L3</t>
  </si>
  <si>
    <t>PCNLZP</t>
  </si>
  <si>
    <t>Nelékařský zdravotnický pracovník</t>
  </si>
  <si>
    <t>PCFARM</t>
  </si>
  <si>
    <t>Farmaceut</t>
  </si>
  <si>
    <t>PCJOP</t>
  </si>
  <si>
    <t>Jiný odborný pracovník - nezdravotník</t>
  </si>
  <si>
    <t>PCVSN</t>
  </si>
  <si>
    <t>VŠ nelékař</t>
  </si>
  <si>
    <t>PCTHP</t>
  </si>
  <si>
    <t>THP</t>
  </si>
  <si>
    <t>PCD</t>
  </si>
  <si>
    <t>Dělník</t>
  </si>
  <si>
    <t>ANO</t>
  </si>
  <si>
    <t>list Face - řádky 14-20_x000D_
list Detail - řádek 79</t>
  </si>
  <si>
    <t>list Detail - řádky 128-139</t>
  </si>
  <si>
    <t>list Face - řádky 28 - 66 a 88-92_x000D_
list Detail - řádky 81-127</t>
  </si>
  <si>
    <t>List Detail - řádek 80</t>
  </si>
  <si>
    <t>List Detail - řádky 42-48</t>
  </si>
  <si>
    <t>Prvek</t>
  </si>
  <si>
    <t>Název útvaru</t>
  </si>
  <si>
    <t>Zobrazit celkové body</t>
  </si>
  <si>
    <t>Zobrazení následné péče</t>
  </si>
  <si>
    <t>Zobrazit hospitalizace</t>
  </si>
  <si>
    <t>Zobrazit počet výkonů celkem</t>
  </si>
  <si>
    <t>Zobrazit výnosy z prodeje</t>
  </si>
  <si>
    <t>CC0100U</t>
  </si>
  <si>
    <t xml:space="preserve">    I. interní klinika - kardiologická</t>
  </si>
  <si>
    <t>CC0200U</t>
  </si>
  <si>
    <t xml:space="preserve">    II. interní klinika gastroenterologie a geriatrie</t>
  </si>
  <si>
    <t>CC0300U</t>
  </si>
  <si>
    <t xml:space="preserve">    III. interní klinika - nefrologická, revmatologická a endokrinologická</t>
  </si>
  <si>
    <t>CC0400U</t>
  </si>
  <si>
    <t xml:space="preserve">    I. chirurgická klinika</t>
  </si>
  <si>
    <t>CC0500U</t>
  </si>
  <si>
    <t xml:space="preserve">    II. chirurgická klinika - cévně-transplantační</t>
  </si>
  <si>
    <t>CC0600U</t>
  </si>
  <si>
    <t xml:space="preserve">    Neurochirurgická klinika</t>
  </si>
  <si>
    <t>CC0700U</t>
  </si>
  <si>
    <t xml:space="preserve">    Klinika anesteziologie, resuscitace a intenzivní medicíny</t>
  </si>
  <si>
    <t>CC0800U</t>
  </si>
  <si>
    <t xml:space="preserve">    Porodnicko-gynekologická klinika</t>
  </si>
  <si>
    <t>CC0900U</t>
  </si>
  <si>
    <t xml:space="preserve">    Novorozenecké oddělení</t>
  </si>
  <si>
    <t>CC1000U</t>
  </si>
  <si>
    <t xml:space="preserve">    Dětská klinika</t>
  </si>
  <si>
    <t>CC1100U</t>
  </si>
  <si>
    <t xml:space="preserve">    Ortopedická klinika</t>
  </si>
  <si>
    <t>CC1200U</t>
  </si>
  <si>
    <t xml:space="preserve">    Urologická klinika</t>
  </si>
  <si>
    <t>CC1300U</t>
  </si>
  <si>
    <t xml:space="preserve">    Otolaryngologická klinika</t>
  </si>
  <si>
    <t>CC1400U</t>
  </si>
  <si>
    <t xml:space="preserve">    Oční klinika</t>
  </si>
  <si>
    <t>CC1500U</t>
  </si>
  <si>
    <t xml:space="preserve">    Oddělení alergologie a kl. imun.</t>
  </si>
  <si>
    <t>CC1600U</t>
  </si>
  <si>
    <t xml:space="preserve">    Klinika plicních nemocí a tuberkulózy</t>
  </si>
  <si>
    <t>CC1700U</t>
  </si>
  <si>
    <t xml:space="preserve">    Neurologická klinika</t>
  </si>
  <si>
    <t>CC1800U</t>
  </si>
  <si>
    <t xml:space="preserve">    Klinika psychiatrie</t>
  </si>
  <si>
    <t>CC1900U</t>
  </si>
  <si>
    <t xml:space="preserve">    Klinika pracovního lékařství</t>
  </si>
  <si>
    <t>CC2000U</t>
  </si>
  <si>
    <t xml:space="preserve">    Klinika chorob kožních a pohlavních</t>
  </si>
  <si>
    <t>CC2100U</t>
  </si>
  <si>
    <t xml:space="preserve">    Onkologická klinika</t>
  </si>
  <si>
    <t>CC2200U</t>
  </si>
  <si>
    <t xml:space="preserve">    Klinika nukleární medicíny</t>
  </si>
  <si>
    <t>CC2400U</t>
  </si>
  <si>
    <t xml:space="preserve">    Klinika zubního lékařství</t>
  </si>
  <si>
    <t>CC2500U</t>
  </si>
  <si>
    <t xml:space="preserve">    Klinika ústní,čelistní a obličejové chirurgie</t>
  </si>
  <si>
    <t>CC2600U</t>
  </si>
  <si>
    <t xml:space="preserve">    Oddělení rehabilitace</t>
  </si>
  <si>
    <t>CC2700U</t>
  </si>
  <si>
    <t xml:space="preserve">    Klinika tělovýchovného lékařství a kardiovaskulární rehabilitace</t>
  </si>
  <si>
    <t>CC2800U</t>
  </si>
  <si>
    <t xml:space="preserve">    Ústav lékařské genetiky</t>
  </si>
  <si>
    <t>CC2900U</t>
  </si>
  <si>
    <t xml:space="preserve">    Oddělení plastické a estetické chirurgie</t>
  </si>
  <si>
    <t>CC3000U</t>
  </si>
  <si>
    <t xml:space="preserve">    Geriatrie</t>
  </si>
  <si>
    <t>CC3100U</t>
  </si>
  <si>
    <t xml:space="preserve">    Traumatologická klinika</t>
  </si>
  <si>
    <t>CC3200U</t>
  </si>
  <si>
    <t xml:space="preserve">    Hemato-onkologická klinika</t>
  </si>
  <si>
    <t>CC3300U</t>
  </si>
  <si>
    <t xml:space="preserve">    Oddělení klinické biochemie</t>
  </si>
  <si>
    <t>CC3400U</t>
  </si>
  <si>
    <t xml:space="preserve">    Radiologická klinika</t>
  </si>
  <si>
    <t>CC3500U</t>
  </si>
  <si>
    <t xml:space="preserve">    Transfuzní oddělení</t>
  </si>
  <si>
    <t>CC3600U</t>
  </si>
  <si>
    <t xml:space="preserve">    Oddělení klinické logopedie</t>
  </si>
  <si>
    <t>CC3700U</t>
  </si>
  <si>
    <t xml:space="preserve">    Ústav klinické a molekulární patologie</t>
  </si>
  <si>
    <t>CC3800U</t>
  </si>
  <si>
    <t xml:space="preserve">    Ústav soudního lékařství a medicínského práva</t>
  </si>
  <si>
    <t>CC3900U</t>
  </si>
  <si>
    <t xml:space="preserve">    Oddělení klinické psychologie</t>
  </si>
  <si>
    <t>CC4000U</t>
  </si>
  <si>
    <t xml:space="preserve">    Ústav mikrobiologie</t>
  </si>
  <si>
    <t>CC4100U</t>
  </si>
  <si>
    <t xml:space="preserve">    Ústav imunologie</t>
  </si>
  <si>
    <t>CC4300U</t>
  </si>
  <si>
    <t xml:space="preserve">    Ústav farmakologie</t>
  </si>
  <si>
    <t>CC4400U</t>
  </si>
  <si>
    <t xml:space="preserve">    Laboratoř experimentální medicíny</t>
  </si>
  <si>
    <t>CC4500U</t>
  </si>
  <si>
    <t xml:space="preserve">    Sociální oddělení</t>
  </si>
  <si>
    <t>CC4600U</t>
  </si>
  <si>
    <t xml:space="preserve">    Transplantační centrum</t>
  </si>
  <si>
    <t>CC4700U</t>
  </si>
  <si>
    <t xml:space="preserve">    Centrální operační sály </t>
  </si>
  <si>
    <t>CC4800U</t>
  </si>
  <si>
    <t xml:space="preserve">    Lékárna</t>
  </si>
  <si>
    <t>CC5000U</t>
  </si>
  <si>
    <t xml:space="preserve">    Kardiochirurgická klinika</t>
  </si>
  <si>
    <t>CC5100U</t>
  </si>
  <si>
    <t xml:space="preserve">    NTMC - Národní telemedicínské centrum</t>
  </si>
  <si>
    <t>CC5200U</t>
  </si>
  <si>
    <t xml:space="preserve">    Klinika infekčního lékařství</t>
  </si>
  <si>
    <t>CC5300U</t>
  </si>
  <si>
    <t xml:space="preserve">    Oddělení lékařské fyziky a radiační ochrany</t>
  </si>
  <si>
    <t>CC5400U</t>
  </si>
  <si>
    <t xml:space="preserve">    Oddělení nemocniční hygieny</t>
  </si>
  <si>
    <t>CC5600U</t>
  </si>
  <si>
    <t xml:space="preserve">    Oddělení centrální sterilizace</t>
  </si>
  <si>
    <t>CC5700U</t>
  </si>
  <si>
    <t xml:space="preserve">    Nutriční ambulance</t>
  </si>
  <si>
    <t>CC5800U</t>
  </si>
  <si>
    <t xml:space="preserve">    Paliativní páče</t>
  </si>
  <si>
    <t>CC5900U</t>
  </si>
  <si>
    <t xml:space="preserve">    Oddělení intenzivní péče chirurgických oborů</t>
  </si>
  <si>
    <t>CC6000U</t>
  </si>
  <si>
    <t xml:space="preserve">    Oddělení urgentního příjmu</t>
  </si>
  <si>
    <t>CC6200U</t>
  </si>
  <si>
    <t xml:space="preserve">    Centrum CLINREC</t>
  </si>
  <si>
    <t>CC6300U</t>
  </si>
  <si>
    <t xml:space="preserve">    Ambulance aktivního zdraví</t>
  </si>
  <si>
    <t>CC8100U</t>
  </si>
  <si>
    <t xml:space="preserve">    Klinická hodnocení</t>
  </si>
  <si>
    <t>CC8500U</t>
  </si>
  <si>
    <t xml:space="preserve">    Granty</t>
  </si>
  <si>
    <t>CC8600U</t>
  </si>
  <si>
    <t>CC8700U</t>
  </si>
  <si>
    <t xml:space="preserve">    Institucionální podpora</t>
  </si>
  <si>
    <t>CC8900U</t>
  </si>
  <si>
    <t xml:space="preserve">    pomocná střediska</t>
  </si>
  <si>
    <t>CC9001U</t>
  </si>
  <si>
    <t xml:space="preserve">    Úsek ředitele</t>
  </si>
  <si>
    <t>CC9021U</t>
  </si>
  <si>
    <t xml:space="preserve">    Úsek léčebné péče</t>
  </si>
  <si>
    <t>CC9031U</t>
  </si>
  <si>
    <t xml:space="preserve">    Úsek hlavní sestry</t>
  </si>
  <si>
    <t>CC9041U</t>
  </si>
  <si>
    <t xml:space="preserve">    Útvar ekonomiky a zdravotních pojišťoven</t>
  </si>
  <si>
    <t>CC9051U</t>
  </si>
  <si>
    <t xml:space="preserve">    Útvar hospodářsko technické správy</t>
  </si>
  <si>
    <t>CC9061U</t>
  </si>
  <si>
    <t xml:space="preserve">    Odbor investic</t>
  </si>
  <si>
    <t>CC9071U</t>
  </si>
  <si>
    <t xml:space="preserve">    Personální úsek</t>
  </si>
  <si>
    <t>CC9081U</t>
  </si>
  <si>
    <t xml:space="preserve">    Úsek informačních technologií</t>
  </si>
  <si>
    <t>CC9091U</t>
  </si>
  <si>
    <t xml:space="preserve">    Obchodní úsek</t>
  </si>
  <si>
    <t>CC9100U</t>
  </si>
  <si>
    <t xml:space="preserve">    Marketingové akce FNOL</t>
  </si>
  <si>
    <t>CC9200U</t>
  </si>
  <si>
    <t xml:space="preserve">    Údržby, provozy</t>
  </si>
  <si>
    <t>CC9300U</t>
  </si>
  <si>
    <t xml:space="preserve">    Sklady, ostatní provozy</t>
  </si>
  <si>
    <t>CC9400U</t>
  </si>
  <si>
    <t xml:space="preserve">    Provozní služby</t>
  </si>
  <si>
    <t>CC9500U</t>
  </si>
  <si>
    <t xml:space="preserve">    Provoz stravování</t>
  </si>
  <si>
    <t>CC9600U</t>
  </si>
  <si>
    <t xml:space="preserve">    Ubytovny, Byty</t>
  </si>
  <si>
    <t>CC9700U</t>
  </si>
  <si>
    <t xml:space="preserve">    Stavby</t>
  </si>
  <si>
    <t>CC9800U</t>
  </si>
  <si>
    <t xml:space="preserve">    Transfery MZ ČR + refundace</t>
  </si>
  <si>
    <t>CC9900U</t>
  </si>
  <si>
    <t xml:space="preserve">    Pronájmy</t>
  </si>
  <si>
    <t>CC30base</t>
  </si>
  <si>
    <t xml:space="preserve">    Geriatrie bez LDN</t>
  </si>
  <si>
    <t>CC30LDN</t>
  </si>
  <si>
    <t xml:space="preserve">    LDN</t>
  </si>
  <si>
    <t>CC07base</t>
  </si>
  <si>
    <t xml:space="preserve">    KARIM bez NIP a DIOP</t>
  </si>
  <si>
    <t>CCIOP</t>
  </si>
  <si>
    <t xml:space="preserve">    NIP a DIOP</t>
  </si>
  <si>
    <t>CC04base</t>
  </si>
  <si>
    <t xml:space="preserve">    Chirurgie s plastikou</t>
  </si>
  <si>
    <t>CC29base</t>
  </si>
  <si>
    <t xml:space="preserve">    Plastika bez chirurgie</t>
  </si>
  <si>
    <t>CC03Amb</t>
  </si>
  <si>
    <t xml:space="preserve">    Ambulance 3.IK</t>
  </si>
  <si>
    <t>CC03Dial</t>
  </si>
  <si>
    <t xml:space="preserve">    Dialýzy 3.IK</t>
  </si>
  <si>
    <t>CC16Amb</t>
  </si>
  <si>
    <t xml:space="preserve">    Ambulance PLIC</t>
  </si>
  <si>
    <t>CC60base</t>
  </si>
  <si>
    <t xml:space="preserve">    Urgent - bez odb.stanu, triáže a antigenu</t>
  </si>
  <si>
    <t>CC60covid</t>
  </si>
  <si>
    <t xml:space="preserve">    Urgent - COVID</t>
  </si>
  <si>
    <t>CC19covid</t>
  </si>
  <si>
    <t xml:space="preserve">    Klinika pracovního lékařství - COVID</t>
  </si>
  <si>
    <t>CC17base</t>
  </si>
  <si>
    <t xml:space="preserve">    Neurologická klinika bez zdrav. stárnutí</t>
  </si>
  <si>
    <t>CC44base</t>
  </si>
  <si>
    <t xml:space="preserve">    LEM: bez laboratoře kardiogenomiky </t>
  </si>
  <si>
    <t>CC47bezCOS</t>
  </si>
  <si>
    <t xml:space="preserve">    Centrální operační sály bez 4764</t>
  </si>
  <si>
    <t>CC19base</t>
  </si>
  <si>
    <t xml:space="preserve">    KPL bez očkovacích center</t>
  </si>
  <si>
    <t>CC25base</t>
  </si>
  <si>
    <t xml:space="preserve">    KÚČOCH bez LPS</t>
  </si>
  <si>
    <t>CC25LPS</t>
  </si>
  <si>
    <t xml:space="preserve">    LPS (KÚČOCH)</t>
  </si>
  <si>
    <t>CC07base+CC59</t>
  </si>
  <si>
    <t xml:space="preserve">    KARIM bez NIP a DIOP + IPCHO</t>
  </si>
  <si>
    <t>CC41base</t>
  </si>
  <si>
    <t>Imunologie bez centrální sekvenace</t>
  </si>
  <si>
    <t>EKONOMICKO - PRODUKČNÍ UKAZATELE: 2011 - 2024</t>
  </si>
  <si>
    <t>Ukazatel</t>
  </si>
  <si>
    <t>VÝNOSY</t>
  </si>
  <si>
    <t xml:space="preserve">TRŽBY v tis. Kč </t>
  </si>
  <si>
    <t xml:space="preserve">       výnosy od zdravotních pojišťoven za zdravotní péči</t>
  </si>
  <si>
    <t>NÁKLADY</t>
  </si>
  <si>
    <r>
      <t xml:space="preserve">Náklady na </t>
    </r>
    <r>
      <rPr>
        <b/>
        <sz val="14"/>
        <color rgb="FF000000"/>
        <rFont val="Calibri"/>
        <family val="2"/>
        <charset val="238"/>
      </rPr>
      <t xml:space="preserve">Centrové léky a §16 </t>
    </r>
  </si>
  <si>
    <r>
      <t xml:space="preserve">Náklady na </t>
    </r>
    <r>
      <rPr>
        <b/>
        <sz val="14"/>
        <color rgb="FF000000"/>
        <rFont val="Calibri"/>
        <family val="2"/>
        <charset val="238"/>
      </rPr>
      <t xml:space="preserve">ZM CELKEM </t>
    </r>
  </si>
  <si>
    <r>
      <rPr>
        <b/>
        <sz val="14"/>
        <color rgb="FF000000"/>
        <rFont val="Calibri"/>
        <family val="2"/>
        <charset val="238"/>
      </rPr>
      <t xml:space="preserve">Osobní náklady </t>
    </r>
    <r>
      <rPr>
        <sz val="14"/>
        <color rgb="FF000000"/>
        <rFont val="Calibri"/>
        <family val="2"/>
        <charset val="238"/>
      </rPr>
      <t>CELKEM</t>
    </r>
  </si>
  <si>
    <t>ZAMĚSTNANCI</t>
  </si>
  <si>
    <t>Počet zaměstnanců - abs. počty celkem *</t>
  </si>
  <si>
    <t xml:space="preserve"> * počet lékařů</t>
  </si>
  <si>
    <t xml:space="preserve"> * počet nelék. zdrav. pers.</t>
  </si>
  <si>
    <t>Počet zaměstnanců celkem - úvazky - přep.počty</t>
  </si>
  <si>
    <t>* absolutní počty osob bez ohledu na výši úvazku v jedn. letech</t>
  </si>
  <si>
    <t>HOSP.VÝK.</t>
  </si>
  <si>
    <t>Počet hospitalizací (dle ÚZIS)</t>
  </si>
  <si>
    <t>Obložnost</t>
  </si>
  <si>
    <t>Prům. oš. doba (dle ÚZIS) bez NIP, DIOP a LDOP</t>
  </si>
  <si>
    <t>Lůžka</t>
  </si>
  <si>
    <t>Počet lůžek celkem</t>
  </si>
  <si>
    <t xml:space="preserve">  z toho JIP</t>
  </si>
  <si>
    <t>Investice/hospodářský výsledek</t>
  </si>
  <si>
    <t>Investice pořízené v tis. Kč (úč. 041, 042)</t>
  </si>
  <si>
    <t>HV po zdanění (v tis. Kč)</t>
  </si>
  <si>
    <t>TRŽBY</t>
  </si>
  <si>
    <t>Průměrná DRG délka hosp.</t>
  </si>
  <si>
    <t>DATA DRG</t>
  </si>
  <si>
    <r>
      <t xml:space="preserve">REPORTING FNOL za období </t>
    </r>
    <r>
      <rPr>
        <sz val="18"/>
        <rFont val="Calibri"/>
        <family val="2"/>
        <charset val="238"/>
      </rPr>
      <t>(1-12)</t>
    </r>
    <r>
      <rPr>
        <b/>
        <sz val="18"/>
        <rFont val="Calibri"/>
        <family val="2"/>
        <charset val="238"/>
      </rPr>
      <t xml:space="preserve"> 2021 - 2024</t>
    </r>
  </si>
  <si>
    <t xml:space="preserve">   AKUTNÍ PÉČE</t>
  </si>
  <si>
    <t xml:space="preserve">   FNOL LŮŽKOVÁ PÉČE CELKEM</t>
  </si>
  <si>
    <t>FNOL CELKEM</t>
  </si>
  <si>
    <r>
      <t xml:space="preserve">   Počet lůžek k datu (potenciální kapacita)</t>
    </r>
    <r>
      <rPr>
        <b/>
        <i/>
        <sz val="10"/>
        <color rgb="FFFFFF00"/>
        <rFont val="Calibri"/>
        <family val="2"/>
        <charset val="238"/>
      </rPr>
      <t xml:space="preserve"> </t>
    </r>
  </si>
  <si>
    <t>Rok</t>
  </si>
  <si>
    <t>OD</t>
  </si>
  <si>
    <t>Hosp</t>
  </si>
  <si>
    <t>Měsíc</t>
  </si>
  <si>
    <t>1 až 12</t>
  </si>
  <si>
    <t>Popisky řádků</t>
  </si>
  <si>
    <t xml:space="preserve">PocetLuzek </t>
  </si>
  <si>
    <t xml:space="preserve">Prijeti </t>
  </si>
  <si>
    <t xml:space="preserve">ExtPrijem </t>
  </si>
  <si>
    <t xml:space="preserve">Propusteni </t>
  </si>
  <si>
    <t xml:space="preserve">ExtPropusteni </t>
  </si>
  <si>
    <t xml:space="preserve">Úmrtí </t>
  </si>
  <si>
    <t xml:space="preserve">PrumDenHosp </t>
  </si>
  <si>
    <t xml:space="preserve">SkutLuzKap </t>
  </si>
  <si>
    <t xml:space="preserve">UzavLuzka </t>
  </si>
  <si>
    <t xml:space="preserve">PocetOD </t>
  </si>
  <si>
    <t xml:space="preserve">VyuzLuzDNY </t>
  </si>
  <si>
    <t xml:space="preserve">VyuzLuzPCT </t>
  </si>
  <si>
    <t xml:space="preserve">PrumOD </t>
  </si>
  <si>
    <t xml:space="preserve">PocetHosp </t>
  </si>
  <si>
    <t xml:space="preserve">ProstojLuzka </t>
  </si>
  <si>
    <t xml:space="preserve">ObratLuzka </t>
  </si>
  <si>
    <t xml:space="preserve">PocetODdleDRG </t>
  </si>
  <si>
    <t>OblozDRGvPCT</t>
  </si>
  <si>
    <t xml:space="preserve">1CHIR    </t>
  </si>
  <si>
    <t xml:space="preserve">1IK      </t>
  </si>
  <si>
    <t>2.IK</t>
  </si>
  <si>
    <t xml:space="preserve">2CHIR    </t>
  </si>
  <si>
    <t xml:space="preserve">3.IK     </t>
  </si>
  <si>
    <t xml:space="preserve">DK       </t>
  </si>
  <si>
    <t xml:space="preserve">GER      </t>
  </si>
  <si>
    <t xml:space="preserve">HOK      </t>
  </si>
  <si>
    <t xml:space="preserve">IPCHO    </t>
  </si>
  <si>
    <t xml:space="preserve">KAR      </t>
  </si>
  <si>
    <t xml:space="preserve">KCHIR    </t>
  </si>
  <si>
    <t xml:space="preserve">KNM      </t>
  </si>
  <si>
    <t xml:space="preserve">KOZNI    </t>
  </si>
  <si>
    <t xml:space="preserve">NEUR     </t>
  </si>
  <si>
    <t xml:space="preserve">NCHIR    </t>
  </si>
  <si>
    <t>NOVO</t>
  </si>
  <si>
    <t xml:space="preserve">OCNI     </t>
  </si>
  <si>
    <t xml:space="preserve">ONK      </t>
  </si>
  <si>
    <t xml:space="preserve">ORL      </t>
  </si>
  <si>
    <t xml:space="preserve">ORT      </t>
  </si>
  <si>
    <t xml:space="preserve">PLIC     </t>
  </si>
  <si>
    <t xml:space="preserve">PORGYN   </t>
  </si>
  <si>
    <t>PSY</t>
  </si>
  <si>
    <t xml:space="preserve">REH      </t>
  </si>
  <si>
    <t>TRAUM</t>
  </si>
  <si>
    <t xml:space="preserve">UCOCH    </t>
  </si>
  <si>
    <t xml:space="preserve">URO      </t>
  </si>
  <si>
    <t>FNOL</t>
  </si>
  <si>
    <t xml:space="preserve">GER-48  </t>
  </si>
  <si>
    <t xml:space="preserve">KAR-NIP </t>
  </si>
  <si>
    <t>KAR-DIOP</t>
  </si>
  <si>
    <t xml:space="preserve">INF      </t>
  </si>
  <si>
    <t>1CHIR</t>
  </si>
  <si>
    <t>2CHIR</t>
  </si>
  <si>
    <t>Fakultní nemocnice Olomouc</t>
  </si>
  <si>
    <t xml:space="preserve">LŮŽKOVÝ FOND A JEHO VYUŽITÍ </t>
  </si>
  <si>
    <t xml:space="preserve">Období: </t>
  </si>
  <si>
    <t xml:space="preserve">   01-12/2021</t>
  </si>
  <si>
    <t>365 dní</t>
  </si>
  <si>
    <t xml:space="preserve">                      Akutní lůžková péče </t>
  </si>
  <si>
    <t>Klinika</t>
  </si>
  <si>
    <t>Evidenční počet lůžek</t>
  </si>
  <si>
    <t>Počet hospitalizova- ných příjmy</t>
  </si>
  <si>
    <t>Počet hospitalizova- ných externí transfér + příjem</t>
  </si>
  <si>
    <t>Počet hospitalizo- vaných propuštění</t>
  </si>
  <si>
    <t>Počet hospitalizova- ných externí transfér - propuštění</t>
  </si>
  <si>
    <t>Počet hospitalizova- ných úmrtí</t>
  </si>
  <si>
    <t>Průměrný denní počet hospitalizo-vaných</t>
  </si>
  <si>
    <t>Skutečná lůžková kapacita</t>
  </si>
  <si>
    <t>Uzavřená lůžka</t>
  </si>
  <si>
    <t>Počet ošetřovacích dnů</t>
  </si>
  <si>
    <t>Využití lůžek dny</t>
  </si>
  <si>
    <t>Využití lůžek      v  %</t>
  </si>
  <si>
    <t>Průměrná ošetřovací doba</t>
  </si>
  <si>
    <t>Počet hospitalizo-vaných</t>
  </si>
  <si>
    <t>Prostoj lůžek na 1hospitalizo-  vaného ve dnech</t>
  </si>
  <si>
    <t>Obrat lůžka</t>
  </si>
  <si>
    <t xml:space="preserve">1.IK      </t>
  </si>
  <si>
    <t xml:space="preserve">2.IK     </t>
  </si>
  <si>
    <t xml:space="preserve">PSY      </t>
  </si>
  <si>
    <t xml:space="preserve">NOVO     </t>
  </si>
  <si>
    <t xml:space="preserve">TRAUM    </t>
  </si>
  <si>
    <t>KAR (IPCHO)</t>
  </si>
  <si>
    <t>IPCHO</t>
  </si>
  <si>
    <t xml:space="preserve">Celkem   </t>
  </si>
  <si>
    <t>+</t>
  </si>
  <si>
    <t>Akutní lůžková péče</t>
  </si>
  <si>
    <t>Počet hospitalizova-ných externí transfér + příjem</t>
  </si>
  <si>
    <t>Počet           hospitalizova-ných propuštění</t>
  </si>
  <si>
    <t>Počet hospitalizova-ných externí transfér - předání</t>
  </si>
  <si>
    <t>Počet hospitalizova-ných úmrtí</t>
  </si>
  <si>
    <t>Průměrný denní počet            hospitalizovaných</t>
  </si>
  <si>
    <t>Využití lůžek   %</t>
  </si>
  <si>
    <t>COVID IV.  FJ</t>
  </si>
  <si>
    <t>Od 11.10.2021 bylo opět otevřeno oddělení 1.IK - LU4a (17 lůžek) a od 25.10. bylo otevřeno oddělení 1.IK - LU4b (17 lůžek)</t>
  </si>
  <si>
    <t xml:space="preserve">Lůžka dlouhodobé ošetřovatelské péče </t>
  </si>
  <si>
    <t xml:space="preserve">GER - 48     </t>
  </si>
  <si>
    <t>Počet hospitalizova- ných interní transfér + příjem</t>
  </si>
  <si>
    <t>Počet hospitalizova- ných interní transfér - propuštění</t>
  </si>
  <si>
    <r>
      <t xml:space="preserve">NIP a DIOP </t>
    </r>
    <r>
      <rPr>
        <b/>
        <sz val="11"/>
        <color theme="1"/>
        <rFont val="Calibri"/>
        <family val="2"/>
        <charset val="238"/>
      </rPr>
      <t>Ɛ:</t>
    </r>
  </si>
  <si>
    <t>Od 01.10.2021 došlo ke sloučení IPCHA pod KAR.</t>
  </si>
  <si>
    <t xml:space="preserve">   01-12/2022</t>
  </si>
  <si>
    <t>365 dnů</t>
  </si>
  <si>
    <t>Počet hospitalizovaných externí transfér + příjem</t>
  </si>
  <si>
    <t>Počet           hospitalizovaných propuštění</t>
  </si>
  <si>
    <t>Počet hospitalizovaných externí transfér - předání</t>
  </si>
  <si>
    <t>Počet hospitalizovaných úmrtí</t>
  </si>
  <si>
    <t>01-12/2022</t>
  </si>
  <si>
    <t>Jitka Bačíková</t>
  </si>
  <si>
    <t>FNOL statistika LF 2022 SHRNUTÍ</t>
  </si>
  <si>
    <t>FNOL CELKEM 2022</t>
  </si>
  <si>
    <t>Akutní</t>
  </si>
  <si>
    <t>IP</t>
  </si>
  <si>
    <t>Následná (LDOP + NIP, DIOP)</t>
  </si>
  <si>
    <t xml:space="preserve">   01-12/2023</t>
  </si>
  <si>
    <t>INF</t>
  </si>
  <si>
    <t>Při zohl. uzavřených lůžek</t>
  </si>
  <si>
    <t>Uz. lůžka prů./den</t>
  </si>
  <si>
    <t>Bez zohl. uzavřených lůžek</t>
  </si>
  <si>
    <t>01-12/2023</t>
  </si>
  <si>
    <t>Řed. report JAREK</t>
  </si>
  <si>
    <t xml:space="preserve">   01-12/2024</t>
  </si>
  <si>
    <t>Příjmy z venku/překlad</t>
  </si>
  <si>
    <t>366 dnů</t>
  </si>
  <si>
    <t>Počet OD</t>
  </si>
  <si>
    <t>OBLOŽNOST</t>
  </si>
  <si>
    <t>01-12/2024</t>
  </si>
  <si>
    <t>MIS - Peťa Karásek</t>
  </si>
  <si>
    <t xml:space="preserve">   Počet lůžek k datu (potenciální kapacita) </t>
  </si>
  <si>
    <t>Schází COVID Peťa MIS 2021, 2022</t>
  </si>
  <si>
    <t>Obložnost 2024 MIS + Ředitelský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</si>
</sst>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;;;&quot;Fakultní nemocnice Olomouc - útvary&quot;"/>
    <numFmt numFmtId="165" formatCode="#,##0,"/>
    <numFmt numFmtId="166" formatCode="0.0%"/>
    <numFmt numFmtId="167" formatCode="#,##0.0"/>
    <numFmt numFmtId="168" formatCode=";;;&quot;Náklady&quot;"/>
    <numFmt numFmtId="169" formatCode="0.0"/>
    <numFmt numFmtId="170" formatCode="0.000"/>
  </numFmts>
  <fonts count="127" x14ac:knownFonts="1"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name val="Calibri"/>
      <charset val="238"/>
      <scheme val="minor"/>
    </font>
    <font>
      <sz val="10"/>
      <name val="Calibri"/>
      <charset val="238"/>
    </font>
    <font>
      <b/>
      <sz val="11"/>
      <name val="Calibri"/>
      <scheme val="minor"/>
    </font>
    <font>
      <b/>
      <sz val="9"/>
      <name val="Calibri"/>
      <charset val="238"/>
    </font>
    <font>
      <b/>
      <sz val="20"/>
      <name val="Calibri"/>
      <charset val="238"/>
    </font>
    <font>
      <b/>
      <sz val="9"/>
      <name val="Calibri"/>
      <scheme val="minor"/>
    </font>
    <font>
      <b/>
      <sz val="10"/>
      <name val="Calibri"/>
      <charset val="238"/>
    </font>
    <font>
      <sz val="18"/>
      <color theme="0"/>
      <name val="Calibri"/>
      <charset val="238"/>
    </font>
    <font>
      <b/>
      <sz val="11"/>
      <color rgb="FF002060"/>
      <name val="Arial"/>
      <charset val="238"/>
    </font>
    <font>
      <sz val="9"/>
      <color rgb="FF7030A0"/>
      <name val="Calibri"/>
      <charset val="238"/>
    </font>
    <font>
      <sz val="10"/>
      <color theme="9" tint="-0.249977111117893"/>
      <name val="Calibri"/>
      <charset val="238"/>
    </font>
    <font>
      <sz val="10"/>
      <color rgb="FF7030A0"/>
      <name val="Calibri"/>
      <charset val="238"/>
      <scheme val="minor"/>
    </font>
    <font>
      <sz val="9"/>
      <name val="Calibri"/>
      <charset val="238"/>
    </font>
    <font>
      <sz val="11"/>
      <color rgb="FFFFFFFF"/>
      <name val="Calibri"/>
      <scheme val="minor"/>
    </font>
    <font>
      <sz val="14"/>
      <name val="Calibri"/>
      <charset val="238"/>
    </font>
    <font>
      <b/>
      <sz val="11"/>
      <name val="Calibri"/>
      <charset val="238"/>
    </font>
    <font>
      <b/>
      <i/>
      <sz val="11"/>
      <name val="Calibri"/>
      <charset val="238"/>
    </font>
    <font>
      <b/>
      <i/>
      <sz val="10"/>
      <name val="Calibri"/>
      <scheme val="minor"/>
    </font>
    <font>
      <b/>
      <sz val="10"/>
      <name val="Calibri"/>
      <scheme val="minor"/>
    </font>
    <font>
      <b/>
      <sz val="12"/>
      <name val="Calibri"/>
      <charset val="238"/>
    </font>
    <font>
      <u/>
      <sz val="10"/>
      <name val="Calibri"/>
      <charset val="238"/>
    </font>
    <font>
      <b/>
      <u/>
      <sz val="10"/>
      <name val="Calibri"/>
      <charset val="238"/>
    </font>
    <font>
      <sz val="11"/>
      <color rgb="FF9C0006"/>
      <name val="Calibri"/>
      <scheme val="minor"/>
    </font>
    <font>
      <b/>
      <sz val="12"/>
      <color rgb="FFC00000"/>
      <name val="Calibri"/>
      <charset val="238"/>
    </font>
    <font>
      <sz val="8"/>
      <color theme="1"/>
      <name val="Arial"/>
      <charset val="238"/>
    </font>
    <font>
      <b/>
      <sz val="10"/>
      <color theme="8" tint="-0.249977111117893"/>
      <name val="Calibri"/>
      <charset val="238"/>
    </font>
    <font>
      <b/>
      <sz val="9"/>
      <color rgb="FFC00000"/>
      <name val="Calibri"/>
      <charset val="238"/>
    </font>
    <font>
      <b/>
      <sz val="9"/>
      <color rgb="FFC00000"/>
      <name val="Arial"/>
      <charset val="238"/>
    </font>
    <font>
      <sz val="10"/>
      <color theme="0" tint="-0.34998626667073579"/>
      <name val="Calibri"/>
      <charset val="238"/>
    </font>
    <font>
      <b/>
      <sz val="10"/>
      <color theme="0" tint="-0.34998626667073579"/>
      <name val="Calibri"/>
      <charset val="238"/>
    </font>
    <font>
      <sz val="9"/>
      <color rgb="FFC00000"/>
      <name val="Calibri"/>
      <charset val="238"/>
    </font>
    <font>
      <sz val="10"/>
      <color rgb="FFC00000"/>
      <name val="Calibri"/>
      <charset val="238"/>
    </font>
    <font>
      <b/>
      <sz val="10"/>
      <color rgb="FFC00000"/>
      <name val="Calibri"/>
      <charset val="238"/>
    </font>
    <font>
      <sz val="10"/>
      <name val="Arial"/>
      <charset val="238"/>
    </font>
    <font>
      <sz val="10"/>
      <name val="Arial"/>
    </font>
    <font>
      <sz val="8"/>
      <name val="Calibri"/>
      <charset val="238"/>
    </font>
    <font>
      <sz val="9"/>
      <name val="Tahoma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4"/>
      <color rgb="FF0070C0"/>
      <name val="Calibri"/>
      <family val="2"/>
      <charset val="238"/>
    </font>
    <font>
      <sz val="14"/>
      <color rgb="FF0070C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i/>
      <sz val="14"/>
      <name val="Calibri"/>
      <family val="2"/>
      <charset val="238"/>
    </font>
    <font>
      <b/>
      <sz val="12"/>
      <color theme="7" tint="-0.249977111117893"/>
      <name val="Calibri"/>
      <family val="2"/>
      <charset val="238"/>
      <scheme val="minor"/>
    </font>
    <font>
      <b/>
      <sz val="14"/>
      <color theme="7" tint="-0.249977111117893"/>
      <name val="Calibri"/>
      <family val="2"/>
      <charset val="238"/>
    </font>
    <font>
      <sz val="14"/>
      <color theme="7" tint="-0.249977111117893"/>
      <name val="Calibri"/>
      <family val="2"/>
      <charset val="238"/>
    </font>
    <font>
      <sz val="12"/>
      <color theme="7" tint="-0.249977111117893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rgb="FF0070C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8"/>
      <name val="Calibri"/>
      <family val="2"/>
      <charset val="238"/>
    </font>
    <font>
      <b/>
      <sz val="18"/>
      <name val="Calibri"/>
      <family val="2"/>
      <charset val="238"/>
    </font>
    <font>
      <b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b/>
      <u/>
      <sz val="12"/>
      <name val="Calibri"/>
      <family val="2"/>
      <charset val="238"/>
    </font>
    <font>
      <b/>
      <sz val="12"/>
      <color theme="0" tint="-0.34998626667073579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10"/>
      <name val="Calibri"/>
      <family val="2"/>
      <charset val="238"/>
    </font>
    <font>
      <b/>
      <sz val="11"/>
      <color rgb="FFFFFF00"/>
      <name val="Calibri"/>
      <family val="2"/>
      <charset val="238"/>
    </font>
    <font>
      <b/>
      <sz val="12"/>
      <color theme="8" tint="-0.249977111117893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12"/>
      <color rgb="FFFFFF00"/>
      <name val="Calibri"/>
      <family val="2"/>
      <charset val="238"/>
    </font>
    <font>
      <b/>
      <sz val="12"/>
      <color rgb="FFFFFF0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b/>
      <sz val="12"/>
      <color rgb="FF002060"/>
      <name val="Calibri"/>
      <family val="2"/>
      <charset val="238"/>
    </font>
    <font>
      <b/>
      <i/>
      <sz val="10"/>
      <color rgb="FFFFFF00"/>
      <name val="Calibri"/>
      <family val="2"/>
      <charset val="238"/>
    </font>
    <font>
      <i/>
      <sz val="10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sz val="11"/>
      <name val="Calibri"/>
      <family val="2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color rgb="FF00B05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8E8E8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rgb="FFFDEADA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rgb="FFC7D0D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326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/>
      <diagonal/>
    </border>
    <border>
      <left style="thin">
        <color rgb="FFF79646"/>
      </left>
      <right/>
      <top style="thin">
        <color rgb="FFF79646"/>
      </top>
      <bottom style="thin">
        <color rgb="FFF79646"/>
      </bottom>
      <diagonal/>
    </border>
    <border>
      <left/>
      <right/>
      <top style="thin">
        <color rgb="FFF79646"/>
      </top>
      <bottom style="thin">
        <color rgb="FFF79646"/>
      </bottom>
      <diagonal/>
    </border>
    <border>
      <left/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thin">
        <color rgb="FF7F7F7F"/>
      </right>
      <top/>
      <bottom/>
      <diagonal/>
    </border>
    <border>
      <left/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14548173467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rgb="FFCCC1DA"/>
      </bottom>
      <diagonal/>
    </border>
    <border>
      <left/>
      <right/>
      <top/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/>
      <bottom style="thin">
        <color rgb="FFCCC1DA"/>
      </bottom>
      <diagonal/>
    </border>
    <border>
      <left style="thin">
        <color rgb="FFB3A2C7"/>
      </left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CCC1DA"/>
      </top>
      <bottom style="thin">
        <color rgb="FFCCC1DA"/>
      </bottom>
      <diagonal/>
    </border>
    <border>
      <left/>
      <right/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CCC1DA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CCC1DA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/>
      <bottom/>
      <diagonal/>
    </border>
    <border>
      <left/>
      <right style="thin">
        <color rgb="FFB3A2C7"/>
      </right>
      <top/>
      <bottom/>
      <diagonal/>
    </border>
    <border>
      <left style="thin">
        <color rgb="FFB3A2C7"/>
      </left>
      <right/>
      <top style="thin">
        <color rgb="FFB3A2C7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/>
      <right/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3A2C7"/>
      </top>
      <bottom style="thin">
        <color rgb="FFCCC1DA"/>
      </bottom>
      <diagonal/>
    </border>
    <border>
      <left style="thin">
        <color theme="7" tint="0.59996337778862885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 style="thin">
        <color theme="7" tint="0.59996337778862885"/>
      </bottom>
      <diagonal/>
    </border>
    <border>
      <left/>
      <right style="thin">
        <color rgb="FFB3A2C7"/>
      </right>
      <top/>
      <bottom style="thin">
        <color theme="7" tint="0.59996337778862885"/>
      </bottom>
      <diagonal/>
    </border>
    <border>
      <left style="thin">
        <color rgb="FFB3A2C7"/>
      </left>
      <right/>
      <top/>
      <bottom style="thin">
        <color rgb="FFB3A2C7"/>
      </bottom>
      <diagonal/>
    </border>
    <border>
      <left style="thin">
        <color rgb="FFD6CDE1"/>
      </left>
      <right style="thin">
        <color rgb="FFD6CDE1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rgb="FFB3A2C7"/>
      </bottom>
      <diagonal/>
    </border>
    <border>
      <left style="thin">
        <color theme="7" tint="0.59996337778862885"/>
      </left>
      <right style="thin">
        <color theme="7" tint="0.39991454817346722"/>
      </right>
      <top/>
      <bottom style="thin">
        <color rgb="FFB3A2C7"/>
      </bottom>
      <diagonal/>
    </border>
    <border>
      <left style="thin">
        <color theme="7" tint="0.39991454817346722"/>
      </left>
      <right/>
      <top/>
      <bottom style="thin">
        <color rgb="FFB3A2C7"/>
      </bottom>
      <diagonal/>
    </border>
    <border>
      <left/>
      <right style="thin">
        <color rgb="FFB3A2C7"/>
      </right>
      <top/>
      <bottom style="thin">
        <color rgb="FFB3A2C7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CCC1DA"/>
      </left>
      <right style="thin">
        <color rgb="FFD6CDE1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/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CCC1DA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 style="thin">
        <color rgb="FFB3A2C7"/>
      </left>
      <right/>
      <top/>
      <bottom style="thin">
        <color rgb="FFCCC1DA"/>
      </bottom>
      <diagonal/>
    </border>
    <border>
      <left/>
      <right style="thin">
        <color rgb="FFB3A2C7"/>
      </right>
      <top/>
      <bottom style="thin">
        <color rgb="FFCCC1DA"/>
      </bottom>
      <diagonal/>
    </border>
    <border>
      <left/>
      <right style="thin">
        <color rgb="FFB3A2C7"/>
      </right>
      <top style="thin">
        <color rgb="FFB3A2C7"/>
      </top>
      <bottom/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theme="7" tint="0.79995117038483843"/>
      </left>
      <right/>
      <top style="thin">
        <color theme="7" tint="0.79995117038483843"/>
      </top>
      <bottom style="thin">
        <color theme="7" tint="0.79995117038483843"/>
      </bottom>
      <diagonal/>
    </border>
    <border>
      <left/>
      <right/>
      <top style="thin">
        <color theme="7" tint="0.79995117038483843"/>
      </top>
      <bottom style="thin">
        <color theme="7" tint="0.79995117038483843"/>
      </bottom>
      <diagonal/>
    </border>
    <border>
      <left/>
      <right style="thin">
        <color theme="7" tint="0.79995117038483843"/>
      </right>
      <top style="thin">
        <color theme="7" tint="0.79995117038483843"/>
      </top>
      <bottom style="thin">
        <color theme="7" tint="0.79995117038483843"/>
      </bottom>
      <diagonal/>
    </border>
    <border>
      <left style="thin">
        <color theme="7" tint="0.79995117038483843"/>
      </left>
      <right style="thin">
        <color theme="7" tint="0.79995117038483843"/>
      </right>
      <top style="thin">
        <color theme="7" tint="0.79995117038483843"/>
      </top>
      <bottom/>
      <diagonal/>
    </border>
    <border>
      <left style="thin">
        <color theme="7" tint="0.79995117038483843"/>
      </left>
      <right style="thin">
        <color theme="7" tint="0.79995117038483843"/>
      </right>
      <top/>
      <bottom/>
      <diagonal/>
    </border>
    <border>
      <left/>
      <right/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59996337778862885"/>
      </top>
      <bottom style="thin">
        <color theme="7" tint="0.39991454817346722"/>
      </bottom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/>
      <diagonal/>
    </border>
    <border>
      <left style="hair">
        <color theme="7" tint="0.399914548173467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thin">
        <color theme="7" tint="0.39991454817346722"/>
      </bottom>
      <diagonal/>
    </border>
    <border>
      <left style="hair">
        <color theme="7" tint="0.399914548173467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 style="hair">
        <color theme="7" tint="0.39991454817346722"/>
      </right>
      <top/>
      <bottom/>
      <diagonal/>
    </border>
    <border>
      <left style="hair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/>
      <bottom/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79995117038483843"/>
      </left>
      <right style="thin">
        <color theme="7" tint="0.79995117038483843"/>
      </right>
      <top/>
      <bottom style="thin">
        <color theme="7" tint="0.79995117038483843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3" tint="0.79995117038483843"/>
      </left>
      <right/>
      <top style="thin">
        <color theme="3" tint="0.79995117038483843"/>
      </top>
      <bottom style="thin">
        <color theme="3" tint="0.79995117038483843"/>
      </bottom>
      <diagonal/>
    </border>
    <border>
      <left/>
      <right/>
      <top style="thin">
        <color theme="3" tint="0.79995117038483843"/>
      </top>
      <bottom style="thin">
        <color theme="3" tint="0.79995117038483843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3" tint="0.79995117038483843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88402966399123"/>
      </bottom>
      <diagonal/>
    </border>
    <border>
      <left/>
      <right/>
      <top style="hair">
        <color theme="7" tint="0.39991454817346722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88402966399123"/>
      </bottom>
      <diagonal/>
    </border>
    <border>
      <left style="thin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/>
      <top/>
      <bottom style="hair">
        <color theme="7" tint="0.39991454817346722"/>
      </bottom>
      <diagonal/>
    </border>
    <border>
      <left/>
      <right/>
      <top/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hair">
        <color theme="7" tint="0.39991454817346722"/>
      </right>
      <top/>
      <bottom style="hair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/>
      <bottom style="hair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 style="hair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hair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hair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rgb="FFB2A2C7"/>
      </left>
      <right/>
      <top style="thin">
        <color rgb="FFB2A2C7"/>
      </top>
      <bottom style="thin">
        <color rgb="FFB2A2C7"/>
      </bottom>
      <diagonal/>
    </border>
    <border>
      <left/>
      <right/>
      <top style="thin">
        <color rgb="FFB2A2C7"/>
      </top>
      <bottom style="thin">
        <color rgb="FFB2A2C7"/>
      </bottom>
      <diagonal/>
    </border>
    <border>
      <left/>
      <right style="thin">
        <color rgb="FFB2A2C7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rgb="FFB2A2C7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rgb="FFB2A2C7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rgb="FFB2A2C7"/>
      </top>
      <bottom style="thin">
        <color theme="7" tint="0.59996337778862885"/>
      </bottom>
      <diagonal/>
    </border>
    <border>
      <left/>
      <right/>
      <top style="thin">
        <color rgb="FFB2A2C7"/>
      </top>
      <bottom style="thin">
        <color theme="7" tint="0.59996337778862885"/>
      </bottom>
      <diagonal/>
    </border>
    <border>
      <left/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rgb="FFB2A2C7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7" tint="0.39991454817346722"/>
      </left>
      <right/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hair">
        <color theme="7" tint="0.399914548173467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7" tint="0.59996337778862885"/>
      </left>
      <right/>
      <top style="thin">
        <color theme="7" tint="0.59996337778862885"/>
      </top>
      <bottom style="thin">
        <color theme="7" tint="0.39991454817346722"/>
      </bottom>
      <diagonal/>
    </border>
    <border>
      <left style="thin">
        <color rgb="FFCCC1DA"/>
      </left>
      <right style="thin">
        <color rgb="FFCCC1DA"/>
      </right>
      <top style="thin">
        <color rgb="FFCCC1DA"/>
      </top>
      <bottom style="thin">
        <color rgb="FFB3A2C7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59996337778862885"/>
      </top>
      <bottom style="thin">
        <color theme="7" tint="0.39988402966399123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39991454817346722"/>
      </right>
      <top/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rgb="FFCCC1DA"/>
      </left>
      <right style="thin">
        <color rgb="FFB3A2C7"/>
      </right>
      <top style="thin">
        <color rgb="FFCCC1DA"/>
      </top>
      <bottom style="thin">
        <color rgb="FFB3A2C7"/>
      </bottom>
      <diagonal/>
    </border>
    <border>
      <left style="thin">
        <color rgb="FFB3A2C7"/>
      </left>
      <right/>
      <top/>
      <bottom/>
      <diagonal/>
    </border>
    <border>
      <left style="thin">
        <color theme="7" tint="0.39988402966399123"/>
      </left>
      <right/>
      <top style="thin">
        <color theme="7" tint="0.39988402966399123"/>
      </top>
      <bottom style="hair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59996337778862885"/>
      </bottom>
      <diagonal/>
    </border>
    <border>
      <left/>
      <right style="thin">
        <color theme="7" tint="0.39988402966399123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39988402966399123"/>
      </left>
      <right/>
      <top style="hair">
        <color theme="7" tint="0.39988402966399123"/>
      </top>
      <bottom style="hair">
        <color theme="7" tint="0.39988402966399123"/>
      </bottom>
      <diagonal/>
    </border>
    <border>
      <left/>
      <right style="thin">
        <color theme="7" tint="0.39988402966399123"/>
      </right>
      <top/>
      <bottom/>
      <diagonal/>
    </border>
    <border>
      <left/>
      <right/>
      <top style="thin">
        <color theme="7" tint="0.39988402966399123"/>
      </top>
      <bottom/>
      <diagonal/>
    </border>
    <border>
      <left/>
      <right style="thin">
        <color theme="7" tint="0.39988402966399123"/>
      </right>
      <top style="thin">
        <color theme="7" tint="0.39988402966399123"/>
      </top>
      <bottom/>
      <diagonal/>
    </border>
    <border>
      <left style="thin">
        <color theme="7" tint="0.39988402966399123"/>
      </left>
      <right/>
      <top style="hair">
        <color theme="7" tint="0.39988402966399123"/>
      </top>
      <bottom style="thin">
        <color theme="7" tint="0.39988402966399123"/>
      </bottom>
      <diagonal/>
    </border>
    <border>
      <left/>
      <right/>
      <top/>
      <bottom style="thin">
        <color theme="7" tint="0.39988402966399123"/>
      </bottom>
      <diagonal/>
    </border>
    <border>
      <left/>
      <right style="thin">
        <color theme="7" tint="0.39988402966399123"/>
      </right>
      <top/>
      <bottom style="thin">
        <color theme="7" tint="0.39988402966399123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CCC1DA"/>
      </right>
      <top style="thin">
        <color rgb="FFB3A2C7"/>
      </top>
      <bottom style="thin">
        <color rgb="FFB3A2C7"/>
      </bottom>
      <diagonal/>
    </border>
    <border>
      <left style="thin">
        <color rgb="FFCCC1DA"/>
      </left>
      <right style="thin">
        <color rgb="FFB3A2C7"/>
      </right>
      <top style="thin">
        <color rgb="FFB3A2C7"/>
      </top>
      <bottom style="thin">
        <color rgb="FFB3A2C7"/>
      </bottom>
      <diagonal/>
    </border>
    <border>
      <left style="thin">
        <color rgb="FFB2A2C7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rgb="FFB3A2C7"/>
      </left>
      <right style="thin">
        <color rgb="FFCCC1DA"/>
      </right>
      <top style="thin">
        <color rgb="FFB3A2C7"/>
      </top>
      <bottom style="thin">
        <color rgb="FFCCC1DA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5" tint="0.79995117038483843"/>
      </left>
      <right/>
      <top style="thin">
        <color theme="5" tint="0.79995117038483843"/>
      </top>
      <bottom style="thin">
        <color theme="5" tint="0.79995117038483843"/>
      </bottom>
      <diagonal/>
    </border>
    <border>
      <left/>
      <right/>
      <top style="thin">
        <color theme="5" tint="0.79995117038483843"/>
      </top>
      <bottom style="thin">
        <color theme="5" tint="0.79995117038483843"/>
      </bottom>
      <diagonal/>
    </border>
    <border>
      <left/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/>
      <diagonal/>
    </border>
    <border>
      <left style="thin">
        <color theme="5" tint="0.79995117038483843"/>
      </left>
      <right style="thin">
        <color theme="5" tint="0.79995117038483843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/>
      <bottom/>
      <diagonal/>
    </border>
    <border>
      <left/>
      <right style="thin">
        <color theme="7" tint="0.39991454817346722"/>
      </right>
      <top style="thin">
        <color theme="7" tint="0.39988402966399123"/>
      </top>
      <bottom/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1454817346722"/>
      </right>
      <top style="thin">
        <color theme="7" tint="0.59996337778862885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5117038483843"/>
      </bottom>
      <diagonal/>
    </border>
    <border>
      <left style="thin">
        <color theme="5" tint="0.79995117038483843"/>
      </left>
      <right style="thin">
        <color theme="5" tint="0.79995117038483843"/>
      </right>
      <top/>
      <bottom style="thin">
        <color theme="5" tint="0.79995117038483843"/>
      </bottom>
      <diagonal/>
    </border>
    <border>
      <left/>
      <right/>
      <top style="thin">
        <color theme="7" tint="0.39988402966399123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39991454817346722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/>
      <right/>
      <top/>
      <bottom style="thin">
        <color indexed="9"/>
      </bottom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thick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ck">
        <color rgb="FFFFFFFF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medium">
        <color rgb="FFFFFFFF"/>
      </bottom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medium">
        <color rgb="FFFFFF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FFFF"/>
      </top>
      <bottom style="thin">
        <color indexed="64"/>
      </bottom>
      <diagonal/>
    </border>
    <border>
      <left style="thin">
        <color theme="7" tint="0.39991454817346722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/>
      <diagonal/>
    </border>
    <border>
      <left style="thin">
        <color theme="7" tint="0.39991454817346722"/>
      </left>
      <right/>
      <top/>
      <bottom style="hair">
        <color theme="7" tint="0.39991454817346722"/>
      </bottom>
      <diagonal/>
    </border>
    <border>
      <left style="thin">
        <color theme="5" tint="0.79995117038483843"/>
      </left>
      <right/>
      <top style="thin">
        <color theme="5" tint="0.79995117038483843"/>
      </top>
      <bottom/>
      <diagonal/>
    </border>
    <border>
      <left/>
      <right/>
      <top style="thin">
        <color theme="5" tint="0.79995117038483843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7" tint="0.39991454817346722"/>
      </left>
      <right/>
      <top/>
      <bottom style="thin">
        <color theme="7" tint="0.39988402966399123"/>
      </bottom>
      <diagonal/>
    </border>
    <border>
      <left/>
      <right/>
      <top style="thin">
        <color theme="7" tint="0.39988402966399123"/>
      </top>
      <bottom style="thin">
        <color theme="7" tint="0.39988402966399123"/>
      </bottom>
      <diagonal/>
    </border>
    <border>
      <left/>
      <right style="thin">
        <color theme="7" tint="0.39991454817346722"/>
      </right>
      <top style="thin">
        <color theme="7" tint="0.39988402966399123"/>
      </top>
      <bottom style="thin">
        <color theme="7" tint="0.39988402966399123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39" fillId="0" borderId="1">
      <alignment horizontal="center" vertical="center"/>
    </xf>
    <xf numFmtId="0" fontId="35" fillId="30" borderId="45">
      <alignment horizontal="left"/>
    </xf>
    <xf numFmtId="9" fontId="39" fillId="0" borderId="0" applyFont="0" applyFill="0" applyBorder="0" applyAlignment="0" applyProtection="0"/>
    <xf numFmtId="4" fontId="35" fillId="30" borderId="258"/>
    <xf numFmtId="0" fontId="35" fillId="31" borderId="45">
      <alignment horizontal="left"/>
    </xf>
    <xf numFmtId="0" fontId="24" fillId="17" borderId="0" applyNumberFormat="0" applyBorder="0" applyAlignment="0" applyProtection="0"/>
    <xf numFmtId="0" fontId="39" fillId="0" borderId="259">
      <alignment horizontal="left" vertical="center"/>
    </xf>
    <xf numFmtId="3" fontId="39" fillId="0" borderId="260">
      <alignment horizontal="right" vertical="center"/>
    </xf>
    <xf numFmtId="0" fontId="39" fillId="0" borderId="259">
      <alignment horizontal="right" vertical="center"/>
    </xf>
    <xf numFmtId="0" fontId="39" fillId="0" borderId="261">
      <alignment horizontal="center" vertical="center"/>
    </xf>
    <xf numFmtId="0" fontId="35" fillId="0" borderId="45"/>
    <xf numFmtId="0" fontId="1" fillId="0" borderId="88"/>
    <xf numFmtId="0" fontId="39" fillId="0" borderId="88"/>
    <xf numFmtId="0" fontId="39" fillId="0" borderId="88"/>
    <xf numFmtId="0" fontId="39" fillId="0" borderId="88"/>
    <xf numFmtId="0" fontId="39" fillId="0" borderId="88"/>
    <xf numFmtId="9" fontId="1" fillId="0" borderId="88" applyFont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/>
    <xf numFmtId="0" fontId="3" fillId="3" borderId="6" xfId="0" applyFont="1" applyFill="1" applyBorder="1" applyAlignment="1">
      <alignment horizontal="right"/>
    </xf>
    <xf numFmtId="0" fontId="2" fillId="2" borderId="10" xfId="0" applyFont="1" applyFill="1" applyBorder="1" applyAlignment="1"/>
    <xf numFmtId="0" fontId="0" fillId="4" borderId="0" xfId="0" applyNumberFormat="1" applyFont="1" applyFill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/>
    <xf numFmtId="0" fontId="3" fillId="3" borderId="6" xfId="0" applyFont="1" applyFill="1" applyBorder="1" applyAlignment="1"/>
    <xf numFmtId="0" fontId="0" fillId="0" borderId="0" xfId="1" applyFont="1" applyBorder="1" applyAlignment="1">
      <alignment horizontal="left" vertical="center"/>
    </xf>
    <xf numFmtId="0" fontId="3" fillId="3" borderId="10" xfId="0" applyFont="1" applyFill="1" applyBorder="1" applyAlignment="1"/>
    <xf numFmtId="0" fontId="0" fillId="4" borderId="0" xfId="0" applyNumberFormat="1" applyFont="1" applyFill="1" applyAlignment="1"/>
    <xf numFmtId="0" fontId="7" fillId="0" borderId="0" xfId="0" applyFont="1" applyBorder="1"/>
    <xf numFmtId="0" fontId="8" fillId="3" borderId="6" xfId="0" applyFont="1" applyFill="1" applyBorder="1" applyAlignment="1">
      <alignment horizontal="center"/>
    </xf>
    <xf numFmtId="0" fontId="3" fillId="3" borderId="12" xfId="0" applyFont="1" applyFill="1" applyBorder="1" applyAlignment="1"/>
    <xf numFmtId="0" fontId="3" fillId="3" borderId="13" xfId="0" applyFont="1" applyFill="1" applyBorder="1" applyAlignment="1"/>
    <xf numFmtId="0" fontId="8" fillId="3" borderId="13" xfId="0" applyFont="1" applyFill="1" applyBorder="1" applyAlignment="1">
      <alignment horizontal="center"/>
    </xf>
    <xf numFmtId="0" fontId="3" fillId="6" borderId="13" xfId="2" applyFont="1" applyFill="1" applyBorder="1" applyAlignment="1">
      <alignment horizontal="center" shrinkToFit="1"/>
    </xf>
    <xf numFmtId="0" fontId="3" fillId="3" borderId="15" xfId="0" applyFont="1" applyFill="1" applyBorder="1" applyAlignment="1"/>
    <xf numFmtId="0" fontId="0" fillId="0" borderId="16" xfId="0" applyFont="1" applyBorder="1" applyAlignment="1"/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3" fillId="3" borderId="3" xfId="0" applyFont="1" applyFill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3" fillId="7" borderId="20" xfId="0" applyFont="1" applyFill="1" applyBorder="1" applyAlignment="1"/>
    <xf numFmtId="0" fontId="11" fillId="7" borderId="21" xfId="0" applyFont="1" applyFill="1" applyBorder="1" applyAlignment="1">
      <alignment horizontal="centerContinuous"/>
    </xf>
    <xf numFmtId="0" fontId="12" fillId="7" borderId="20" xfId="0" applyFont="1" applyFill="1" applyBorder="1" applyAlignment="1">
      <alignment horizontal="centerContinuous"/>
    </xf>
    <xf numFmtId="0" fontId="12" fillId="7" borderId="22" xfId="0" applyFont="1" applyFill="1" applyBorder="1" applyAlignment="1">
      <alignment horizontal="centerContinuous"/>
    </xf>
    <xf numFmtId="0" fontId="0" fillId="0" borderId="0" xfId="0" applyFont="1" applyBorder="1" applyAlignment="1"/>
    <xf numFmtId="0" fontId="0" fillId="0" borderId="23" xfId="0" applyFont="1" applyBorder="1" applyAlignment="1"/>
    <xf numFmtId="0" fontId="3" fillId="7" borderId="24" xfId="0" applyFont="1" applyFill="1" applyBorder="1" applyAlignment="1"/>
    <xf numFmtId="1" fontId="13" fillId="7" borderId="6" xfId="0" applyNumberFormat="1" applyFont="1" applyFill="1" applyBorder="1" applyAlignment="1">
      <alignment horizontal="center" vertical="center"/>
    </xf>
    <xf numFmtId="1" fontId="13" fillId="7" borderId="25" xfId="0" applyNumberFormat="1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Continuous"/>
    </xf>
    <xf numFmtId="0" fontId="12" fillId="7" borderId="25" xfId="0" applyFont="1" applyFill="1" applyBorder="1" applyAlignment="1">
      <alignment horizontal="centerContinuous"/>
    </xf>
    <xf numFmtId="0" fontId="5" fillId="0" borderId="26" xfId="0" applyFont="1" applyFill="1" applyBorder="1" applyAlignment="1">
      <alignment horizontal="right"/>
    </xf>
    <xf numFmtId="165" fontId="8" fillId="5" borderId="27" xfId="0" applyNumberFormat="1" applyFont="1" applyFill="1" applyBorder="1" applyAlignment="1"/>
    <xf numFmtId="165" fontId="8" fillId="5" borderId="28" xfId="0" applyNumberFormat="1" applyFont="1" applyFill="1" applyBorder="1" applyAlignment="1"/>
    <xf numFmtId="165" fontId="8" fillId="5" borderId="29" xfId="0" applyNumberFormat="1" applyFont="1" applyFill="1" applyBorder="1" applyAlignment="1"/>
    <xf numFmtId="165" fontId="8" fillId="5" borderId="30" xfId="0" applyNumberFormat="1" applyFont="1" applyFill="1" applyBorder="1" applyAlignment="1"/>
    <xf numFmtId="165" fontId="8" fillId="5" borderId="31" xfId="0" applyNumberFormat="1" applyFont="1" applyFill="1" applyBorder="1" applyAlignment="1"/>
    <xf numFmtId="0" fontId="3" fillId="3" borderId="32" xfId="0" applyFont="1" applyFill="1" applyBorder="1" applyAlignment="1"/>
    <xf numFmtId="0" fontId="14" fillId="0" borderId="26" xfId="0" applyFont="1" applyFill="1" applyBorder="1" applyAlignment="1">
      <alignment horizontal="right"/>
    </xf>
    <xf numFmtId="0" fontId="3" fillId="3" borderId="33" xfId="0" applyFont="1" applyFill="1" applyBorder="1" applyAlignment="1"/>
    <xf numFmtId="165" fontId="3" fillId="5" borderId="34" xfId="0" applyNumberFormat="1" applyFont="1" applyFill="1" applyBorder="1" applyAlignment="1"/>
    <xf numFmtId="165" fontId="3" fillId="5" borderId="35" xfId="0" applyNumberFormat="1" applyFont="1" applyFill="1" applyBorder="1" applyAlignment="1"/>
    <xf numFmtId="165" fontId="3" fillId="5" borderId="36" xfId="0" applyNumberFormat="1" applyFont="1" applyFill="1" applyBorder="1" applyAlignment="1"/>
    <xf numFmtId="165" fontId="3" fillId="5" borderId="37" xfId="0" applyNumberFormat="1" applyFont="1" applyFill="1" applyBorder="1" applyAlignment="1"/>
    <xf numFmtId="165" fontId="3" fillId="5" borderId="38" xfId="0" applyNumberFormat="1" applyFont="1" applyFill="1" applyBorder="1" applyAlignment="1"/>
    <xf numFmtId="0" fontId="14" fillId="0" borderId="39" xfId="0" applyFont="1" applyFill="1" applyBorder="1" applyAlignment="1">
      <alignment horizontal="right"/>
    </xf>
    <xf numFmtId="166" fontId="3" fillId="3" borderId="40" xfId="3" applyNumberFormat="1" applyFont="1" applyFill="1" applyBorder="1" applyAlignment="1"/>
    <xf numFmtId="166" fontId="3" fillId="3" borderId="41" xfId="3" applyNumberFormat="1" applyFont="1" applyFill="1" applyBorder="1" applyAlignment="1"/>
    <xf numFmtId="166" fontId="3" fillId="3" borderId="42" xfId="3" applyNumberFormat="1" applyFont="1" applyFill="1" applyBorder="1" applyAlignment="1"/>
    <xf numFmtId="166" fontId="3" fillId="3" borderId="43" xfId="3" applyNumberFormat="1" applyFont="1" applyFill="1" applyBorder="1" applyAlignment="1"/>
    <xf numFmtId="166" fontId="3" fillId="3" borderId="39" xfId="3" applyNumberFormat="1" applyFont="1" applyFill="1" applyBorder="1" applyAlignment="1"/>
    <xf numFmtId="0" fontId="3" fillId="3" borderId="44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0" fillId="3" borderId="4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wrapText="1"/>
    </xf>
    <xf numFmtId="3" fontId="8" fillId="5" borderId="27" xfId="0" applyNumberFormat="1" applyFont="1" applyFill="1" applyBorder="1" applyAlignment="1"/>
    <xf numFmtId="3" fontId="8" fillId="5" borderId="28" xfId="0" applyNumberFormat="1" applyFont="1" applyFill="1" applyBorder="1" applyAlignment="1"/>
    <xf numFmtId="3" fontId="8" fillId="5" borderId="29" xfId="0" applyNumberFormat="1" applyFont="1" applyFill="1" applyBorder="1" applyAlignment="1"/>
    <xf numFmtId="3" fontId="8" fillId="5" borderId="30" xfId="0" applyNumberFormat="1" applyFont="1" applyFill="1" applyBorder="1" applyAlignment="1"/>
    <xf numFmtId="3" fontId="8" fillId="5" borderId="31" xfId="0" applyNumberFormat="1" applyFont="1" applyFill="1" applyBorder="1" applyAlignment="1"/>
    <xf numFmtId="3" fontId="3" fillId="3" borderId="27" xfId="0" applyNumberFormat="1" applyFont="1" applyFill="1" applyBorder="1" applyAlignment="1"/>
    <xf numFmtId="3" fontId="3" fillId="5" borderId="34" xfId="0" applyNumberFormat="1" applyFont="1" applyFill="1" applyBorder="1" applyAlignment="1"/>
    <xf numFmtId="3" fontId="3" fillId="5" borderId="35" xfId="0" applyNumberFormat="1" applyFont="1" applyFill="1" applyBorder="1" applyAlignment="1"/>
    <xf numFmtId="3" fontId="3" fillId="5" borderId="36" xfId="0" applyNumberFormat="1" applyFont="1" applyFill="1" applyBorder="1" applyAlignment="1"/>
    <xf numFmtId="3" fontId="3" fillId="5" borderId="37" xfId="0" applyNumberFormat="1" applyFont="1" applyFill="1" applyBorder="1" applyAlignment="1"/>
    <xf numFmtId="3" fontId="3" fillId="5" borderId="38" xfId="0" applyNumberFormat="1" applyFont="1" applyFill="1" applyBorder="1" applyAlignment="1"/>
    <xf numFmtId="0" fontId="15" fillId="0" borderId="46" xfId="0" applyNumberFormat="1" applyFont="1" applyBorder="1" applyAlignment="1"/>
    <xf numFmtId="0" fontId="5" fillId="0" borderId="47" xfId="0" applyFont="1" applyFill="1" applyBorder="1" applyAlignment="1">
      <alignment horizontal="right"/>
    </xf>
    <xf numFmtId="3" fontId="8" fillId="5" borderId="48" xfId="0" applyNumberFormat="1" applyFont="1" applyFill="1" applyBorder="1" applyAlignment="1"/>
    <xf numFmtId="3" fontId="8" fillId="5" borderId="49" xfId="0" applyNumberFormat="1" applyFont="1" applyFill="1" applyBorder="1" applyAlignment="1"/>
    <xf numFmtId="3" fontId="8" fillId="5" borderId="50" xfId="0" applyNumberFormat="1" applyFont="1" applyFill="1" applyBorder="1" applyAlignment="1"/>
    <xf numFmtId="3" fontId="8" fillId="5" borderId="51" xfId="0" applyNumberFormat="1" applyFont="1" applyFill="1" applyBorder="1" applyAlignment="1"/>
    <xf numFmtId="3" fontId="8" fillId="5" borderId="47" xfId="0" applyNumberFormat="1" applyFont="1" applyFill="1" applyBorder="1" applyAlignment="1"/>
    <xf numFmtId="0" fontId="3" fillId="3" borderId="52" xfId="0" applyFont="1" applyFill="1" applyBorder="1" applyAlignment="1"/>
    <xf numFmtId="0" fontId="14" fillId="0" borderId="31" xfId="0" applyFont="1" applyFill="1" applyBorder="1" applyAlignment="1">
      <alignment horizontal="right"/>
    </xf>
    <xf numFmtId="0" fontId="3" fillId="3" borderId="53" xfId="0" applyFont="1" applyFill="1" applyBorder="1" applyAlignment="1"/>
    <xf numFmtId="0" fontId="14" fillId="0" borderId="54" xfId="0" applyFont="1" applyFill="1" applyBorder="1" applyAlignment="1">
      <alignment horizontal="right"/>
    </xf>
    <xf numFmtId="166" fontId="3" fillId="3" borderId="55" xfId="3" applyNumberFormat="1" applyFont="1" applyFill="1" applyBorder="1" applyAlignment="1"/>
    <xf numFmtId="166" fontId="3" fillId="3" borderId="56" xfId="3" applyNumberFormat="1" applyFont="1" applyFill="1" applyBorder="1" applyAlignment="1"/>
    <xf numFmtId="166" fontId="3" fillId="3" borderId="57" xfId="3" applyNumberFormat="1" applyFont="1" applyFill="1" applyBorder="1" applyAlignment="1"/>
    <xf numFmtId="166" fontId="3" fillId="3" borderId="58" xfId="3" applyNumberFormat="1" applyFont="1" applyFill="1" applyBorder="1" applyAlignment="1"/>
    <xf numFmtId="0" fontId="3" fillId="3" borderId="59" xfId="0" applyFont="1" applyFill="1" applyBorder="1" applyAlignment="1"/>
    <xf numFmtId="0" fontId="8" fillId="3" borderId="60" xfId="0" applyFont="1" applyFill="1" applyBorder="1" applyAlignment="1">
      <alignment horizontal="right"/>
    </xf>
    <xf numFmtId="167" fontId="8" fillId="5" borderId="61" xfId="0" applyNumberFormat="1" applyFont="1" applyFill="1" applyBorder="1" applyAlignment="1"/>
    <xf numFmtId="167" fontId="8" fillId="5" borderId="62" xfId="0" applyNumberFormat="1" applyFont="1" applyFill="1" applyBorder="1" applyAlignment="1"/>
    <xf numFmtId="167" fontId="8" fillId="5" borderId="63" xfId="0" applyNumberFormat="1" applyFont="1" applyFill="1" applyBorder="1" applyAlignment="1"/>
    <xf numFmtId="167" fontId="3" fillId="3" borderId="27" xfId="0" applyNumberFormat="1" applyFont="1" applyFill="1" applyBorder="1" applyAlignment="1"/>
    <xf numFmtId="167" fontId="3" fillId="5" borderId="34" xfId="0" applyNumberFormat="1" applyFont="1" applyFill="1" applyBorder="1" applyAlignment="1"/>
    <xf numFmtId="167" fontId="3" fillId="5" borderId="35" xfId="0" applyNumberFormat="1" applyFont="1" applyFill="1" applyBorder="1" applyAlignment="1"/>
    <xf numFmtId="167" fontId="3" fillId="5" borderId="36" xfId="0" applyNumberFormat="1" applyFont="1" applyFill="1" applyBorder="1" applyAlignment="1"/>
    <xf numFmtId="167" fontId="3" fillId="5" borderId="37" xfId="0" applyNumberFormat="1" applyFont="1" applyFill="1" applyBorder="1" applyAlignment="1"/>
    <xf numFmtId="167" fontId="8" fillId="5" borderId="64" xfId="0" applyNumberFormat="1" applyFont="1" applyFill="1" applyBorder="1" applyAlignment="1"/>
    <xf numFmtId="3" fontId="8" fillId="5" borderId="65" xfId="0" applyNumberFormat="1" applyFont="1" applyFill="1" applyBorder="1" applyAlignment="1"/>
    <xf numFmtId="0" fontId="3" fillId="3" borderId="66" xfId="0" applyFont="1" applyFill="1" applyBorder="1" applyAlignment="1"/>
    <xf numFmtId="165" fontId="8" fillId="5" borderId="65" xfId="0" applyNumberFormat="1" applyFont="1" applyFill="1" applyBorder="1" applyAlignment="1"/>
    <xf numFmtId="0" fontId="11" fillId="8" borderId="67" xfId="0" applyNumberFormat="1" applyFont="1" applyFill="1" applyBorder="1" applyAlignment="1">
      <alignment horizontal="centerContinuous"/>
    </xf>
    <xf numFmtId="0" fontId="5" fillId="0" borderId="68" xfId="0" applyFont="1" applyFill="1" applyBorder="1" applyAlignment="1">
      <alignment horizontal="right"/>
    </xf>
    <xf numFmtId="166" fontId="8" fillId="5" borderId="27" xfId="0" applyNumberFormat="1" applyFont="1" applyFill="1" applyBorder="1" applyAlignment="1"/>
    <xf numFmtId="0" fontId="0" fillId="0" borderId="69" xfId="0" applyFont="1" applyBorder="1" applyAlignment="1"/>
    <xf numFmtId="0" fontId="0" fillId="0" borderId="14" xfId="0" applyFont="1" applyBorder="1" applyAlignment="1"/>
    <xf numFmtId="0" fontId="0" fillId="0" borderId="70" xfId="0" applyFont="1" applyBorder="1" applyAlignment="1"/>
    <xf numFmtId="0" fontId="3" fillId="3" borderId="74" xfId="0" applyFont="1" applyFill="1" applyBorder="1"/>
    <xf numFmtId="0" fontId="3" fillId="3" borderId="45" xfId="0" applyFont="1" applyFill="1" applyBorder="1"/>
    <xf numFmtId="0" fontId="3" fillId="3" borderId="45" xfId="0" applyFont="1" applyFill="1" applyBorder="1" applyAlignment="1">
      <alignment horizontal="right" vertical="center"/>
    </xf>
    <xf numFmtId="0" fontId="8" fillId="3" borderId="45" xfId="0" applyNumberFormat="1" applyFont="1" applyFill="1" applyBorder="1" applyAlignment="1">
      <alignment vertical="center"/>
    </xf>
    <xf numFmtId="0" fontId="3" fillId="3" borderId="75" xfId="0" applyFont="1" applyFill="1" applyBorder="1"/>
    <xf numFmtId="0" fontId="14" fillId="3" borderId="45" xfId="0" applyFont="1" applyFill="1" applyBorder="1"/>
    <xf numFmtId="0" fontId="3" fillId="3" borderId="45" xfId="0" applyFont="1" applyFill="1" applyBorder="1" applyAlignment="1">
      <alignment horizontal="right"/>
    </xf>
    <xf numFmtId="0" fontId="3" fillId="5" borderId="76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vertical="center"/>
    </xf>
    <xf numFmtId="4" fontId="17" fillId="3" borderId="45" xfId="4" applyFont="1" applyFill="1" applyBorder="1" applyAlignment="1">
      <alignment horizontal="center" vertical="center" shrinkToFit="1"/>
    </xf>
    <xf numFmtId="0" fontId="19" fillId="0" borderId="0" xfId="0" applyFont="1" applyBorder="1"/>
    <xf numFmtId="0" fontId="4" fillId="0" borderId="0" xfId="0" applyFont="1" applyBorder="1" applyAlignment="1">
      <alignment horizontal="center"/>
    </xf>
    <xf numFmtId="0" fontId="20" fillId="0" borderId="0" xfId="0" applyFont="1" applyBorder="1"/>
    <xf numFmtId="0" fontId="17" fillId="3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 shrinkToFit="1"/>
    </xf>
    <xf numFmtId="0" fontId="3" fillId="5" borderId="0" xfId="0" applyFont="1" applyFill="1" applyBorder="1" applyAlignment="1"/>
    <xf numFmtId="0" fontId="3" fillId="5" borderId="77" xfId="0" applyFont="1" applyFill="1" applyBorder="1" applyAlignment="1"/>
    <xf numFmtId="0" fontId="3" fillId="5" borderId="45" xfId="0" applyFont="1" applyFill="1" applyBorder="1"/>
    <xf numFmtId="0" fontId="3" fillId="0" borderId="45" xfId="0" applyFont="1" applyFill="1" applyBorder="1"/>
    <xf numFmtId="0" fontId="3" fillId="3" borderId="80" xfId="0" applyFont="1" applyFill="1" applyBorder="1"/>
    <xf numFmtId="0" fontId="3" fillId="3" borderId="81" xfId="0" applyFont="1" applyFill="1" applyBorder="1"/>
    <xf numFmtId="0" fontId="3" fillId="3" borderId="81" xfId="0" applyFont="1" applyFill="1" applyBorder="1" applyAlignment="1">
      <alignment wrapText="1"/>
    </xf>
    <xf numFmtId="0" fontId="3" fillId="3" borderId="82" xfId="0" applyFont="1" applyFill="1" applyBorder="1"/>
    <xf numFmtId="0" fontId="3" fillId="3" borderId="71" xfId="0" applyFont="1" applyFill="1" applyBorder="1"/>
    <xf numFmtId="0" fontId="3" fillId="3" borderId="72" xfId="0" applyFont="1" applyFill="1" applyBorder="1"/>
    <xf numFmtId="0" fontId="3" fillId="3" borderId="72" xfId="0" applyFont="1" applyFill="1" applyBorder="1" applyAlignment="1">
      <alignment wrapText="1"/>
    </xf>
    <xf numFmtId="0" fontId="3" fillId="3" borderId="73" xfId="0" applyFont="1" applyFill="1" applyBorder="1"/>
    <xf numFmtId="0" fontId="21" fillId="10" borderId="83" xfId="0" applyFont="1" applyFill="1" applyBorder="1" applyAlignment="1">
      <alignment horizontal="center"/>
    </xf>
    <xf numFmtId="0" fontId="21" fillId="10" borderId="84" xfId="0" applyFont="1" applyFill="1" applyBorder="1" applyAlignment="1">
      <alignment horizontal="center"/>
    </xf>
    <xf numFmtId="0" fontId="21" fillId="10" borderId="8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10" borderId="86" xfId="0" applyFont="1" applyFill="1" applyBorder="1" applyAlignment="1"/>
    <xf numFmtId="0" fontId="3" fillId="3" borderId="45" xfId="0" applyFont="1" applyFill="1" applyBorder="1" applyAlignment="1">
      <alignment wrapText="1"/>
    </xf>
    <xf numFmtId="0" fontId="3" fillId="10" borderId="87" xfId="0" applyFont="1" applyFill="1" applyBorder="1" applyAlignment="1"/>
    <xf numFmtId="3" fontId="8" fillId="12" borderId="45" xfId="5" applyNumberFormat="1" applyFont="1" applyFill="1" applyBorder="1" applyAlignment="1">
      <alignment horizontal="right"/>
    </xf>
    <xf numFmtId="0" fontId="8" fillId="3" borderId="45" xfId="0" applyFont="1" applyFill="1" applyBorder="1"/>
    <xf numFmtId="3" fontId="8" fillId="11" borderId="45" xfId="5" applyNumberFormat="1" applyFont="1" applyFill="1" applyBorder="1" applyAlignment="1">
      <alignment horizontal="right"/>
    </xf>
    <xf numFmtId="10" fontId="8" fillId="11" borderId="45" xfId="5" applyNumberFormat="1" applyFont="1" applyFill="1" applyBorder="1" applyAlignment="1">
      <alignment horizontal="right"/>
    </xf>
    <xf numFmtId="10" fontId="3" fillId="3" borderId="45" xfId="0" applyNumberFormat="1" applyFont="1" applyFill="1" applyBorder="1"/>
    <xf numFmtId="0" fontId="3" fillId="14" borderId="45" xfId="0" applyFont="1" applyFill="1" applyBorder="1"/>
    <xf numFmtId="3" fontId="8" fillId="13" borderId="92" xfId="5" applyNumberFormat="1" applyFont="1" applyFill="1" applyBorder="1" applyAlignment="1">
      <alignment horizontal="right"/>
    </xf>
    <xf numFmtId="3" fontId="8" fillId="13" borderId="93" xfId="5" applyNumberFormat="1" applyFont="1" applyFill="1" applyBorder="1" applyAlignment="1">
      <alignment horizontal="right"/>
    </xf>
    <xf numFmtId="10" fontId="8" fillId="13" borderId="93" xfId="5" applyNumberFormat="1" applyFont="1" applyFill="1" applyBorder="1" applyAlignment="1">
      <alignment horizontal="right"/>
    </xf>
    <xf numFmtId="3" fontId="3" fillId="7" borderId="97" xfId="5" applyNumberFormat="1" applyFont="1" applyFill="1" applyBorder="1" applyAlignment="1">
      <alignment horizontal="right"/>
    </xf>
    <xf numFmtId="3" fontId="3" fillId="7" borderId="98" xfId="5" applyNumberFormat="1" applyFont="1" applyFill="1" applyBorder="1" applyAlignment="1">
      <alignment horizontal="right"/>
    </xf>
    <xf numFmtId="3" fontId="3" fillId="7" borderId="99" xfId="5" applyNumberFormat="1" applyFont="1" applyFill="1" applyBorder="1" applyAlignment="1">
      <alignment horizontal="right"/>
    </xf>
    <xf numFmtId="10" fontId="3" fillId="7" borderId="98" xfId="5" applyNumberFormat="1" applyFont="1" applyFill="1" applyBorder="1" applyAlignment="1">
      <alignment horizontal="right"/>
    </xf>
    <xf numFmtId="0" fontId="8" fillId="14" borderId="45" xfId="0" applyFont="1" applyFill="1" applyBorder="1"/>
    <xf numFmtId="3" fontId="8" fillId="13" borderId="99" xfId="5" applyNumberFormat="1" applyFont="1" applyFill="1" applyBorder="1" applyAlignment="1">
      <alignment horizontal="right"/>
    </xf>
    <xf numFmtId="10" fontId="8" fillId="13" borderId="98" xfId="5" applyNumberFormat="1" applyFont="1" applyFill="1" applyBorder="1" applyAlignment="1">
      <alignment horizontal="right"/>
    </xf>
    <xf numFmtId="3" fontId="8" fillId="13" borderId="98" xfId="5" applyNumberFormat="1" applyFont="1" applyFill="1" applyBorder="1" applyAlignment="1">
      <alignment horizontal="right"/>
    </xf>
    <xf numFmtId="3" fontId="8" fillId="13" borderId="103" xfId="5" applyNumberFormat="1" applyFont="1" applyFill="1" applyBorder="1" applyAlignment="1">
      <alignment horizontal="right"/>
    </xf>
    <xf numFmtId="3" fontId="8" fillId="13" borderId="104" xfId="5" applyNumberFormat="1" applyFont="1" applyFill="1" applyBorder="1" applyAlignment="1">
      <alignment horizontal="right"/>
    </xf>
    <xf numFmtId="10" fontId="8" fillId="13" borderId="104" xfId="5" applyNumberFormat="1" applyFont="1" applyFill="1" applyBorder="1" applyAlignment="1">
      <alignment horizontal="right"/>
    </xf>
    <xf numFmtId="0" fontId="3" fillId="14" borderId="105" xfId="0" applyFont="1" applyFill="1" applyBorder="1"/>
    <xf numFmtId="0" fontId="3" fillId="14" borderId="0" xfId="0" applyFont="1" applyFill="1" applyBorder="1"/>
    <xf numFmtId="0" fontId="3" fillId="3" borderId="105" xfId="0" applyFont="1" applyFill="1" applyBorder="1"/>
    <xf numFmtId="0" fontId="3" fillId="3" borderId="106" xfId="0" applyFont="1" applyFill="1" applyBorder="1"/>
    <xf numFmtId="0" fontId="3" fillId="3" borderId="107" xfId="0" applyFont="1" applyFill="1" applyBorder="1"/>
    <xf numFmtId="0" fontId="3" fillId="3" borderId="108" xfId="0" applyFont="1" applyFill="1" applyBorder="1"/>
    <xf numFmtId="0" fontId="3" fillId="3" borderId="109" xfId="0" applyFont="1" applyFill="1" applyBorder="1"/>
    <xf numFmtId="3" fontId="3" fillId="0" borderId="92" xfId="0" applyNumberFormat="1" applyFont="1" applyFill="1" applyBorder="1"/>
    <xf numFmtId="3" fontId="22" fillId="0" borderId="92" xfId="0" applyNumberFormat="1" applyFont="1" applyFill="1" applyBorder="1"/>
    <xf numFmtId="3" fontId="23" fillId="0" borderId="92" xfId="0" applyNumberFormat="1" applyFont="1" applyFill="1" applyBorder="1"/>
    <xf numFmtId="3" fontId="3" fillId="0" borderId="91" xfId="0" applyNumberFormat="1" applyFont="1" applyFill="1" applyBorder="1"/>
    <xf numFmtId="3" fontId="3" fillId="0" borderId="92" xfId="5" applyNumberFormat="1" applyFont="1" applyFill="1" applyBorder="1" applyAlignment="1">
      <alignment horizontal="right"/>
    </xf>
    <xf numFmtId="10" fontId="3" fillId="0" borderId="93" xfId="5" applyNumberFormat="1" applyFont="1" applyFill="1" applyBorder="1" applyAlignment="1">
      <alignment horizontal="right"/>
    </xf>
    <xf numFmtId="0" fontId="3" fillId="3" borderId="110" xfId="0" applyFont="1" applyFill="1" applyBorder="1"/>
    <xf numFmtId="0" fontId="3" fillId="3" borderId="111" xfId="0" applyFont="1" applyFill="1" applyBorder="1"/>
    <xf numFmtId="0" fontId="3" fillId="3" borderId="112" xfId="0" applyFont="1" applyFill="1" applyBorder="1"/>
    <xf numFmtId="0" fontId="3" fillId="3" borderId="113" xfId="0" applyFont="1" applyFill="1" applyBorder="1"/>
    <xf numFmtId="3" fontId="3" fillId="7" borderId="103" xfId="5" applyNumberFormat="1" applyFont="1" applyFill="1" applyBorder="1" applyAlignment="1">
      <alignment horizontal="right"/>
    </xf>
    <xf numFmtId="10" fontId="3" fillId="7" borderId="104" xfId="5" applyNumberFormat="1" applyFont="1" applyFill="1" applyBorder="1" applyAlignment="1">
      <alignment horizontal="right"/>
    </xf>
    <xf numFmtId="0" fontId="3" fillId="3" borderId="114" xfId="0" applyFont="1" applyFill="1" applyBorder="1"/>
    <xf numFmtId="0" fontId="3" fillId="3" borderId="115" xfId="0" applyFont="1" applyFill="1" applyBorder="1"/>
    <xf numFmtId="0" fontId="3" fillId="3" borderId="116" xfId="0" applyFont="1" applyFill="1" applyBorder="1"/>
    <xf numFmtId="0" fontId="3" fillId="3" borderId="117" xfId="0" applyFont="1" applyFill="1" applyBorder="1"/>
    <xf numFmtId="3" fontId="3" fillId="0" borderId="93" xfId="0" applyNumberFormat="1" applyFont="1" applyFill="1" applyBorder="1"/>
    <xf numFmtId="0" fontId="3" fillId="3" borderId="118" xfId="0" applyFont="1" applyFill="1" applyBorder="1"/>
    <xf numFmtId="3" fontId="8" fillId="7" borderId="97" xfId="5" applyNumberFormat="1" applyFont="1" applyFill="1" applyBorder="1" applyAlignment="1">
      <alignment horizontal="right"/>
    </xf>
    <xf numFmtId="3" fontId="3" fillId="7" borderId="92" xfId="5" applyNumberFormat="1" applyFont="1" applyFill="1" applyBorder="1" applyAlignment="1">
      <alignment horizontal="right"/>
    </xf>
    <xf numFmtId="10" fontId="3" fillId="7" borderId="93" xfId="5" applyNumberFormat="1" applyFont="1" applyFill="1" applyBorder="1" applyAlignment="1">
      <alignment horizontal="right"/>
    </xf>
    <xf numFmtId="0" fontId="3" fillId="10" borderId="120" xfId="0" applyFont="1" applyFill="1" applyBorder="1" applyAlignment="1"/>
    <xf numFmtId="0" fontId="8" fillId="10" borderId="84" xfId="0" applyFont="1" applyFill="1" applyBorder="1" applyAlignment="1">
      <alignment horizontal="left" vertical="center"/>
    </xf>
    <xf numFmtId="0" fontId="21" fillId="10" borderId="84" xfId="0" applyFont="1" applyFill="1" applyBorder="1" applyAlignment="1">
      <alignment horizontal="center" vertical="center"/>
    </xf>
    <xf numFmtId="0" fontId="3" fillId="15" borderId="125" xfId="0" applyFont="1" applyFill="1" applyBorder="1" applyAlignment="1"/>
    <xf numFmtId="0" fontId="3" fillId="15" borderId="126" xfId="0" applyFont="1" applyFill="1" applyBorder="1" applyAlignment="1"/>
    <xf numFmtId="0" fontId="24" fillId="17" borderId="0" xfId="6"/>
    <xf numFmtId="0" fontId="3" fillId="18" borderId="130" xfId="0" applyFont="1" applyFill="1" applyBorder="1"/>
    <xf numFmtId="0" fontId="3" fillId="18" borderId="131" xfId="0" applyFont="1" applyFill="1" applyBorder="1"/>
    <xf numFmtId="0" fontId="8" fillId="0" borderId="89" xfId="0" applyFont="1" applyFill="1" applyBorder="1"/>
    <xf numFmtId="0" fontId="8" fillId="0" borderId="90" xfId="0" applyFont="1" applyFill="1" applyBorder="1"/>
    <xf numFmtId="0" fontId="3" fillId="0" borderId="91" xfId="0" applyFont="1" applyFill="1" applyBorder="1"/>
    <xf numFmtId="0" fontId="8" fillId="0" borderId="45" xfId="0" applyFont="1" applyFill="1" applyBorder="1"/>
    <xf numFmtId="10" fontId="3" fillId="0" borderId="93" xfId="3" applyNumberFormat="1" applyFont="1" applyFill="1" applyBorder="1"/>
    <xf numFmtId="0" fontId="3" fillId="0" borderId="94" xfId="0" applyFont="1" applyFill="1" applyBorder="1"/>
    <xf numFmtId="0" fontId="3" fillId="0" borderId="95" xfId="0" applyFont="1" applyFill="1" applyBorder="1"/>
    <xf numFmtId="0" fontId="8" fillId="0" borderId="96" xfId="0" applyFont="1" applyFill="1" applyBorder="1"/>
    <xf numFmtId="3" fontId="3" fillId="0" borderId="98" xfId="0" applyNumberFormat="1" applyFont="1" applyFill="1" applyBorder="1"/>
    <xf numFmtId="3" fontId="3" fillId="0" borderId="99" xfId="0" applyNumberFormat="1" applyFont="1" applyFill="1" applyBorder="1"/>
    <xf numFmtId="10" fontId="3" fillId="0" borderId="98" xfId="3" applyNumberFormat="1" applyFont="1" applyFill="1" applyBorder="1"/>
    <xf numFmtId="0" fontId="8" fillId="0" borderId="95" xfId="0" applyFont="1" applyFill="1" applyBorder="1"/>
    <xf numFmtId="0" fontId="3" fillId="0" borderId="96" xfId="0" applyFont="1" applyFill="1" applyBorder="1"/>
    <xf numFmtId="3" fontId="3" fillId="0" borderId="98" xfId="0" applyNumberFormat="1" applyFont="1" applyFill="1" applyBorder="1" applyProtection="1"/>
    <xf numFmtId="0" fontId="8" fillId="0" borderId="94" xfId="0" applyFont="1" applyFill="1" applyBorder="1"/>
    <xf numFmtId="3" fontId="3" fillId="0" borderId="97" xfId="0" applyNumberFormat="1" applyFont="1" applyFill="1" applyBorder="1"/>
    <xf numFmtId="3" fontId="8" fillId="0" borderId="97" xfId="0" applyNumberFormat="1" applyFont="1" applyFill="1" applyBorder="1"/>
    <xf numFmtId="0" fontId="3" fillId="7" borderId="94" xfId="0" applyFont="1" applyFill="1" applyBorder="1"/>
    <xf numFmtId="0" fontId="3" fillId="7" borderId="95" xfId="0" applyFont="1" applyFill="1" applyBorder="1"/>
    <xf numFmtId="0" fontId="3" fillId="7" borderId="96" xfId="0" applyFont="1" applyFill="1" applyBorder="1"/>
    <xf numFmtId="3" fontId="3" fillId="7" borderId="99" xfId="0" applyNumberFormat="1" applyFont="1" applyFill="1" applyBorder="1"/>
    <xf numFmtId="3" fontId="3" fillId="7" borderId="97" xfId="0" applyNumberFormat="1" applyFont="1" applyFill="1" applyBorder="1"/>
    <xf numFmtId="3" fontId="8" fillId="7" borderId="97" xfId="0" applyNumberFormat="1" applyFont="1" applyFill="1" applyBorder="1"/>
    <xf numFmtId="3" fontId="3" fillId="7" borderId="98" xfId="0" applyNumberFormat="1" applyFont="1" applyFill="1" applyBorder="1"/>
    <xf numFmtId="10" fontId="3" fillId="7" borderId="98" xfId="3" applyNumberFormat="1" applyFont="1" applyFill="1" applyBorder="1"/>
    <xf numFmtId="0" fontId="8" fillId="7" borderId="95" xfId="0" applyFont="1" applyFill="1" applyBorder="1"/>
    <xf numFmtId="0" fontId="8" fillId="7" borderId="100" xfId="0" applyFont="1" applyFill="1" applyBorder="1"/>
    <xf numFmtId="0" fontId="8" fillId="7" borderId="101" xfId="0" applyFont="1" applyFill="1" applyBorder="1"/>
    <xf numFmtId="0" fontId="3" fillId="7" borderId="102" xfId="0" applyFont="1" applyFill="1" applyBorder="1"/>
    <xf numFmtId="3" fontId="3" fillId="7" borderId="103" xfId="0" applyNumberFormat="1" applyFont="1" applyFill="1" applyBorder="1"/>
    <xf numFmtId="3" fontId="3" fillId="7" borderId="121" xfId="0" applyNumberFormat="1" applyFont="1" applyFill="1" applyBorder="1"/>
    <xf numFmtId="3" fontId="8" fillId="7" borderId="121" xfId="0" applyNumberFormat="1" applyFont="1" applyFill="1" applyBorder="1"/>
    <xf numFmtId="3" fontId="3" fillId="7" borderId="104" xfId="0" applyNumberFormat="1" applyFont="1" applyFill="1" applyBorder="1"/>
    <xf numFmtId="10" fontId="3" fillId="7" borderId="104" xfId="3" applyNumberFormat="1" applyFont="1" applyFill="1" applyBorder="1"/>
    <xf numFmtId="3" fontId="3" fillId="0" borderId="45" xfId="0" applyNumberFormat="1" applyFont="1" applyFill="1" applyBorder="1"/>
    <xf numFmtId="3" fontId="8" fillId="0" borderId="45" xfId="0" applyNumberFormat="1" applyFont="1" applyFill="1" applyBorder="1"/>
    <xf numFmtId="10" fontId="3" fillId="0" borderId="45" xfId="3" applyNumberFormat="1" applyFont="1" applyFill="1" applyBorder="1"/>
    <xf numFmtId="0" fontId="8" fillId="0" borderId="132" xfId="0" applyFont="1" applyFill="1" applyBorder="1"/>
    <xf numFmtId="0" fontId="8" fillId="0" borderId="133" xfId="0" applyFont="1" applyFill="1" applyBorder="1"/>
    <xf numFmtId="0" fontId="8" fillId="0" borderId="134" xfId="0" applyFont="1" applyFill="1" applyBorder="1"/>
    <xf numFmtId="0" fontId="3" fillId="0" borderId="135" xfId="0" applyFont="1" applyFill="1" applyBorder="1"/>
    <xf numFmtId="3" fontId="3" fillId="0" borderId="132" xfId="0" applyNumberFormat="1" applyFont="1" applyFill="1" applyBorder="1"/>
    <xf numFmtId="3" fontId="3" fillId="0" borderId="136" xfId="0" applyNumberFormat="1" applyFont="1" applyFill="1" applyBorder="1"/>
    <xf numFmtId="3" fontId="8" fillId="0" borderId="136" xfId="0" applyNumberFormat="1" applyFont="1" applyFill="1" applyBorder="1"/>
    <xf numFmtId="3" fontId="8" fillId="0" borderId="137" xfId="0" applyNumberFormat="1" applyFont="1" applyFill="1" applyBorder="1"/>
    <xf numFmtId="10" fontId="3" fillId="0" borderId="137" xfId="3" applyNumberFormat="1" applyFont="1" applyFill="1" applyBorder="1"/>
    <xf numFmtId="0" fontId="3" fillId="0" borderId="138" xfId="0" applyFont="1" applyFill="1" applyBorder="1"/>
    <xf numFmtId="0" fontId="3" fillId="0" borderId="139" xfId="0" applyFont="1" applyFill="1" applyBorder="1"/>
    <xf numFmtId="0" fontId="3" fillId="0" borderId="140" xfId="0" applyFont="1" applyFill="1" applyBorder="1"/>
    <xf numFmtId="0" fontId="3" fillId="0" borderId="141" xfId="0" applyFont="1" applyFill="1" applyBorder="1"/>
    <xf numFmtId="3" fontId="3" fillId="0" borderId="138" xfId="0" applyNumberFormat="1" applyFont="1" applyFill="1" applyBorder="1"/>
    <xf numFmtId="3" fontId="3" fillId="0" borderId="142" xfId="0" applyNumberFormat="1" applyFont="1" applyFill="1" applyBorder="1"/>
    <xf numFmtId="3" fontId="3" fillId="0" borderId="143" xfId="0" applyNumberFormat="1" applyFont="1" applyFill="1" applyBorder="1"/>
    <xf numFmtId="10" fontId="3" fillId="0" borderId="143" xfId="3" applyNumberFormat="1" applyFont="1" applyFill="1" applyBorder="1"/>
    <xf numFmtId="0" fontId="3" fillId="0" borderId="144" xfId="0" applyFont="1" applyFill="1" applyBorder="1"/>
    <xf numFmtId="0" fontId="3" fillId="0" borderId="145" xfId="0" applyFont="1" applyFill="1" applyBorder="1"/>
    <xf numFmtId="0" fontId="3" fillId="0" borderId="146" xfId="0" applyFont="1" applyFill="1" applyBorder="1"/>
    <xf numFmtId="0" fontId="3" fillId="0" borderId="147" xfId="0" applyFont="1" applyFill="1" applyBorder="1"/>
    <xf numFmtId="3" fontId="3" fillId="0" borderId="144" xfId="0" applyNumberFormat="1" applyFont="1" applyFill="1" applyBorder="1"/>
    <xf numFmtId="3" fontId="3" fillId="0" borderId="148" xfId="0" applyNumberFormat="1" applyFont="1" applyFill="1" applyBorder="1"/>
    <xf numFmtId="3" fontId="3" fillId="0" borderId="149" xfId="0" applyNumberFormat="1" applyFont="1" applyFill="1" applyBorder="1"/>
    <xf numFmtId="10" fontId="3" fillId="0" borderId="149" xfId="3" applyNumberFormat="1" applyFont="1" applyFill="1" applyBorder="1"/>
    <xf numFmtId="0" fontId="8" fillId="0" borderId="150" xfId="0" applyFont="1" applyFill="1" applyBorder="1"/>
    <xf numFmtId="0" fontId="8" fillId="0" borderId="151" xfId="0" applyFont="1" applyFill="1" applyBorder="1"/>
    <xf numFmtId="0" fontId="8" fillId="0" borderId="152" xfId="0" applyFont="1" applyFill="1" applyBorder="1"/>
    <xf numFmtId="0" fontId="8" fillId="0" borderId="153" xfId="0" applyFont="1" applyFill="1" applyBorder="1"/>
    <xf numFmtId="3" fontId="3" fillId="0" borderId="150" xfId="0" applyNumberFormat="1" applyFont="1" applyFill="1" applyBorder="1"/>
    <xf numFmtId="3" fontId="3" fillId="0" borderId="154" xfId="0" applyNumberFormat="1" applyFont="1" applyFill="1" applyBorder="1"/>
    <xf numFmtId="3" fontId="8" fillId="0" borderId="154" xfId="0" applyNumberFormat="1" applyFont="1" applyFill="1" applyBorder="1"/>
    <xf numFmtId="3" fontId="8" fillId="0" borderId="155" xfId="0" applyNumberFormat="1" applyFont="1" applyFill="1" applyBorder="1"/>
    <xf numFmtId="10" fontId="3" fillId="0" borderId="155" xfId="3" applyNumberFormat="1" applyFont="1" applyFill="1" applyBorder="1"/>
    <xf numFmtId="3" fontId="3" fillId="0" borderId="156" xfId="0" applyNumberFormat="1" applyFont="1" applyFill="1" applyBorder="1"/>
    <xf numFmtId="10" fontId="3" fillId="0" borderId="157" xfId="3" applyNumberFormat="1" applyFont="1" applyFill="1" applyBorder="1"/>
    <xf numFmtId="0" fontId="3" fillId="0" borderId="156" xfId="0" applyFont="1" applyFill="1" applyBorder="1"/>
    <xf numFmtId="0" fontId="3" fillId="0" borderId="158" xfId="0" applyFont="1" applyFill="1" applyBorder="1"/>
    <xf numFmtId="0" fontId="3" fillId="0" borderId="159" xfId="0" applyFont="1" applyFill="1" applyBorder="1"/>
    <xf numFmtId="0" fontId="3" fillId="0" borderId="160" xfId="0" applyFont="1" applyFill="1" applyBorder="1"/>
    <xf numFmtId="3" fontId="3" fillId="0" borderId="157" xfId="0" applyNumberFormat="1" applyFont="1" applyFill="1" applyBorder="1"/>
    <xf numFmtId="3" fontId="3" fillId="0" borderId="161" xfId="0" applyNumberFormat="1" applyFont="1" applyFill="1" applyBorder="1"/>
    <xf numFmtId="10" fontId="3" fillId="0" borderId="162" xfId="3" applyNumberFormat="1" applyFont="1" applyFill="1" applyBorder="1"/>
    <xf numFmtId="0" fontId="3" fillId="13" borderId="163" xfId="0" applyFont="1" applyFill="1" applyBorder="1"/>
    <xf numFmtId="0" fontId="3" fillId="0" borderId="164" xfId="0" applyNumberFormat="1" applyFont="1" applyBorder="1" applyAlignment="1"/>
    <xf numFmtId="0" fontId="3" fillId="0" borderId="165" xfId="0" applyNumberFormat="1" applyFont="1" applyBorder="1" applyAlignment="1"/>
    <xf numFmtId="0" fontId="3" fillId="0" borderId="166" xfId="0" applyNumberFormat="1" applyFont="1" applyBorder="1" applyAlignment="1"/>
    <xf numFmtId="3" fontId="3" fillId="0" borderId="167" xfId="0" applyNumberFormat="1" applyFont="1" applyBorder="1" applyAlignment="1"/>
    <xf numFmtId="10" fontId="3" fillId="0" borderId="167" xfId="3" applyNumberFormat="1" applyFont="1" applyBorder="1" applyAlignment="1"/>
    <xf numFmtId="0" fontId="3" fillId="0" borderId="168" xfId="0" applyNumberFormat="1" applyFont="1" applyBorder="1" applyAlignment="1"/>
    <xf numFmtId="0" fontId="3" fillId="0" borderId="169" xfId="0" applyNumberFormat="1" applyFont="1" applyBorder="1" applyAlignment="1"/>
    <xf numFmtId="0" fontId="3" fillId="0" borderId="170" xfId="0" applyNumberFormat="1" applyFont="1" applyBorder="1" applyAlignment="1"/>
    <xf numFmtId="0" fontId="8" fillId="19" borderId="171" xfId="0" applyNumberFormat="1" applyFont="1" applyFill="1" applyBorder="1" applyAlignment="1"/>
    <xf numFmtId="0" fontId="8" fillId="19" borderId="165" xfId="0" applyNumberFormat="1" applyFont="1" applyFill="1" applyBorder="1" applyAlignment="1"/>
    <xf numFmtId="0" fontId="8" fillId="19" borderId="172" xfId="0" applyNumberFormat="1" applyFont="1" applyFill="1" applyBorder="1" applyAlignment="1"/>
    <xf numFmtId="166" fontId="8" fillId="19" borderId="173" xfId="3" applyNumberFormat="1" applyFont="1" applyFill="1" applyBorder="1" applyAlignment="1"/>
    <xf numFmtId="166" fontId="8" fillId="19" borderId="174" xfId="3" applyNumberFormat="1" applyFont="1" applyFill="1" applyBorder="1" applyAlignment="1"/>
    <xf numFmtId="166" fontId="8" fillId="19" borderId="175" xfId="3" applyNumberFormat="1" applyFont="1" applyFill="1" applyBorder="1" applyAlignment="1"/>
    <xf numFmtId="3" fontId="8" fillId="19" borderId="173" xfId="0" applyNumberFormat="1" applyFont="1" applyFill="1" applyBorder="1" applyAlignment="1"/>
    <xf numFmtId="10" fontId="8" fillId="19" borderId="175" xfId="3" applyNumberFormat="1" applyFont="1" applyFill="1" applyBorder="1" applyAlignment="1"/>
    <xf numFmtId="0" fontId="8" fillId="19" borderId="176" xfId="0" applyFont="1" applyFill="1" applyBorder="1" applyAlignment="1"/>
    <xf numFmtId="0" fontId="8" fillId="19" borderId="177" xfId="0" applyFont="1" applyFill="1" applyBorder="1" applyAlignment="1"/>
    <xf numFmtId="0" fontId="8" fillId="19" borderId="178" xfId="0" applyFont="1" applyFill="1" applyBorder="1" applyAlignment="1"/>
    <xf numFmtId="166" fontId="8" fillId="19" borderId="179" xfId="3" applyNumberFormat="1" applyFont="1" applyFill="1" applyBorder="1" applyAlignment="1"/>
    <xf numFmtId="166" fontId="8" fillId="19" borderId="180" xfId="3" applyNumberFormat="1" applyFont="1" applyFill="1" applyBorder="1" applyAlignment="1"/>
    <xf numFmtId="166" fontId="8" fillId="19" borderId="181" xfId="3" applyNumberFormat="1" applyFont="1" applyFill="1" applyBorder="1" applyAlignment="1"/>
    <xf numFmtId="3" fontId="8" fillId="19" borderId="179" xfId="0" applyNumberFormat="1" applyFont="1" applyFill="1" applyBorder="1" applyAlignment="1"/>
    <xf numFmtId="10" fontId="8" fillId="19" borderId="181" xfId="3" applyNumberFormat="1" applyFont="1" applyFill="1" applyBorder="1" applyAlignment="1"/>
    <xf numFmtId="3" fontId="22" fillId="0" borderId="182" xfId="0" applyNumberFormat="1" applyFont="1" applyFill="1" applyBorder="1"/>
    <xf numFmtId="3" fontId="23" fillId="0" borderId="183" xfId="0" applyNumberFormat="1" applyFont="1" applyFill="1" applyBorder="1"/>
    <xf numFmtId="0" fontId="3" fillId="13" borderId="184" xfId="0" applyFont="1" applyFill="1" applyBorder="1"/>
    <xf numFmtId="0" fontId="3" fillId="0" borderId="185" xfId="0" applyFont="1" applyFill="1" applyBorder="1"/>
    <xf numFmtId="0" fontId="3" fillId="0" borderId="118" xfId="0" applyFont="1" applyFill="1" applyBorder="1"/>
    <xf numFmtId="0" fontId="8" fillId="0" borderId="113" xfId="0" applyFont="1" applyFill="1" applyBorder="1"/>
    <xf numFmtId="3" fontId="3" fillId="0" borderId="186" xfId="0" applyNumberFormat="1" applyFont="1" applyFill="1" applyBorder="1"/>
    <xf numFmtId="3" fontId="3" fillId="0" borderId="187" xfId="0" applyNumberFormat="1" applyFont="1" applyFill="1" applyBorder="1"/>
    <xf numFmtId="3" fontId="8" fillId="0" borderId="187" xfId="0" applyNumberFormat="1" applyFont="1" applyFill="1" applyBorder="1"/>
    <xf numFmtId="3" fontId="3" fillId="0" borderId="104" xfId="0" applyNumberFormat="1" applyFont="1" applyFill="1" applyBorder="1"/>
    <xf numFmtId="3" fontId="3" fillId="0" borderId="103" xfId="0" applyNumberFormat="1" applyFont="1" applyFill="1" applyBorder="1"/>
    <xf numFmtId="10" fontId="3" fillId="0" borderId="104" xfId="3" applyNumberFormat="1" applyFont="1" applyFill="1" applyBorder="1"/>
    <xf numFmtId="0" fontId="3" fillId="20" borderId="191" xfId="0" applyFont="1" applyFill="1" applyBorder="1"/>
    <xf numFmtId="0" fontId="3" fillId="20" borderId="192" xfId="0" applyFont="1" applyFill="1" applyBorder="1"/>
    <xf numFmtId="0" fontId="8" fillId="10" borderId="90" xfId="0" applyFont="1" applyFill="1" applyBorder="1"/>
    <xf numFmtId="0" fontId="8" fillId="10" borderId="91" xfId="0" applyFont="1" applyFill="1" applyBorder="1"/>
    <xf numFmtId="3" fontId="22" fillId="10" borderId="92" xfId="0" applyNumberFormat="1" applyFont="1" applyFill="1" applyBorder="1"/>
    <xf numFmtId="3" fontId="22" fillId="10" borderId="119" xfId="0" applyNumberFormat="1" applyFont="1" applyFill="1" applyBorder="1"/>
    <xf numFmtId="3" fontId="23" fillId="10" borderId="119" xfId="0" applyNumberFormat="1" applyFont="1" applyFill="1" applyBorder="1"/>
    <xf numFmtId="3" fontId="3" fillId="10" borderId="93" xfId="0" applyNumberFormat="1" applyFont="1" applyFill="1" applyBorder="1"/>
    <xf numFmtId="3" fontId="3" fillId="10" borderId="92" xfId="0" applyNumberFormat="1" applyFont="1" applyFill="1" applyBorder="1"/>
    <xf numFmtId="10" fontId="3" fillId="10" borderId="93" xfId="3" applyNumberFormat="1" applyFont="1" applyFill="1" applyBorder="1"/>
    <xf numFmtId="3" fontId="8" fillId="10" borderId="92" xfId="0" applyNumberFormat="1" applyFont="1" applyFill="1" applyBorder="1"/>
    <xf numFmtId="10" fontId="8" fillId="10" borderId="93" xfId="3" applyNumberFormat="1" applyFont="1" applyFill="1" applyBorder="1"/>
    <xf numFmtId="0" fontId="8" fillId="10" borderId="95" xfId="0" applyFont="1" applyFill="1" applyBorder="1"/>
    <xf numFmtId="0" fontId="8" fillId="10" borderId="96" xfId="0" applyFont="1" applyFill="1" applyBorder="1"/>
    <xf numFmtId="3" fontId="22" fillId="10" borderId="99" xfId="0" applyNumberFormat="1" applyFont="1" applyFill="1" applyBorder="1"/>
    <xf numFmtId="3" fontId="22" fillId="10" borderId="97" xfId="0" applyNumberFormat="1" applyFont="1" applyFill="1" applyBorder="1"/>
    <xf numFmtId="3" fontId="23" fillId="10" borderId="97" xfId="0" applyNumberFormat="1" applyFont="1" applyFill="1" applyBorder="1"/>
    <xf numFmtId="3" fontId="3" fillId="10" borderId="98" xfId="0" applyNumberFormat="1" applyFont="1" applyFill="1" applyBorder="1"/>
    <xf numFmtId="3" fontId="3" fillId="10" borderId="99" xfId="0" applyNumberFormat="1" applyFont="1" applyFill="1" applyBorder="1"/>
    <xf numFmtId="10" fontId="3" fillId="10" borderId="98" xfId="3" applyNumberFormat="1" applyFont="1" applyFill="1" applyBorder="1"/>
    <xf numFmtId="3" fontId="8" fillId="10" borderId="99" xfId="0" applyNumberFormat="1" applyFont="1" applyFill="1" applyBorder="1"/>
    <xf numFmtId="10" fontId="8" fillId="10" borderId="98" xfId="3" applyNumberFormat="1" applyFont="1" applyFill="1" applyBorder="1"/>
    <xf numFmtId="0" fontId="8" fillId="10" borderId="196" xfId="0" applyFont="1" applyFill="1" applyBorder="1"/>
    <xf numFmtId="0" fontId="8" fillId="10" borderId="197" xfId="0" applyFont="1" applyFill="1" applyBorder="1"/>
    <xf numFmtId="4" fontId="22" fillId="10" borderId="103" xfId="0" applyNumberFormat="1" applyFont="1" applyFill="1" applyBorder="1"/>
    <xf numFmtId="4" fontId="22" fillId="10" borderId="121" xfId="0" applyNumberFormat="1" applyFont="1" applyFill="1" applyBorder="1"/>
    <xf numFmtId="4" fontId="23" fillId="10" borderId="121" xfId="0" applyNumberFormat="1" applyFont="1" applyFill="1" applyBorder="1"/>
    <xf numFmtId="4" fontId="3" fillId="10" borderId="104" xfId="0" applyNumberFormat="1" applyFont="1" applyFill="1" applyBorder="1"/>
    <xf numFmtId="167" fontId="3" fillId="10" borderId="103" xfId="0" applyNumberFormat="1" applyFont="1" applyFill="1" applyBorder="1"/>
    <xf numFmtId="10" fontId="3" fillId="10" borderId="104" xfId="3" applyNumberFormat="1" applyFont="1" applyFill="1" applyBorder="1"/>
    <xf numFmtId="3" fontId="8" fillId="10" borderId="103" xfId="0" applyNumberFormat="1" applyFont="1" applyFill="1" applyBorder="1"/>
    <xf numFmtId="10" fontId="8" fillId="10" borderId="104" xfId="3" applyNumberFormat="1" applyFont="1" applyFill="1" applyBorder="1"/>
    <xf numFmtId="0" fontId="8" fillId="0" borderId="91" xfId="0" applyNumberFormat="1" applyFont="1" applyFill="1" applyBorder="1" applyAlignment="1">
      <alignment horizontal="right"/>
    </xf>
    <xf numFmtId="3" fontId="3" fillId="0" borderId="119" xfId="0" applyNumberFormat="1" applyFont="1" applyFill="1" applyBorder="1"/>
    <xf numFmtId="3" fontId="8" fillId="0" borderId="119" xfId="0" applyNumberFormat="1" applyFont="1" applyFill="1" applyBorder="1"/>
    <xf numFmtId="3" fontId="8" fillId="0" borderId="92" xfId="0" applyNumberFormat="1" applyFont="1" applyFill="1" applyBorder="1"/>
    <xf numFmtId="10" fontId="8" fillId="0" borderId="93" xfId="3" applyNumberFormat="1" applyFont="1" applyFill="1" applyBorder="1"/>
    <xf numFmtId="3" fontId="8" fillId="0" borderId="99" xfId="0" applyNumberFormat="1" applyFont="1" applyFill="1" applyBorder="1"/>
    <xf numFmtId="10" fontId="8" fillId="0" borderId="98" xfId="3" applyNumberFormat="1" applyFont="1" applyFill="1" applyBorder="1"/>
    <xf numFmtId="0" fontId="8" fillId="0" borderId="196" xfId="0" applyFont="1" applyFill="1" applyBorder="1"/>
    <xf numFmtId="0" fontId="8" fillId="0" borderId="197" xfId="0" applyFont="1" applyFill="1" applyBorder="1"/>
    <xf numFmtId="4" fontId="3" fillId="0" borderId="103" xfId="0" applyNumberFormat="1" applyFont="1" applyFill="1" applyBorder="1"/>
    <xf numFmtId="4" fontId="3" fillId="0" borderId="198" xfId="0" applyNumberFormat="1" applyFont="1" applyFill="1" applyBorder="1"/>
    <xf numFmtId="4" fontId="8" fillId="0" borderId="199" xfId="0" applyNumberFormat="1" applyFont="1" applyBorder="1" applyAlignment="1"/>
    <xf numFmtId="4" fontId="3" fillId="0" borderId="200" xfId="0" applyNumberFormat="1" applyFont="1" applyFill="1" applyBorder="1"/>
    <xf numFmtId="167" fontId="3" fillId="0" borderId="103" xfId="0" applyNumberFormat="1" applyFont="1" applyFill="1" applyBorder="1"/>
    <xf numFmtId="3" fontId="8" fillId="0" borderId="103" xfId="0" applyNumberFormat="1" applyFont="1" applyFill="1" applyBorder="1"/>
    <xf numFmtId="10" fontId="8" fillId="0" borderId="104" xfId="3" applyNumberFormat="1" applyFont="1" applyFill="1" applyBorder="1"/>
    <xf numFmtId="0" fontId="8" fillId="22" borderId="90" xfId="0" applyFont="1" applyFill="1" applyBorder="1"/>
    <xf numFmtId="0" fontId="8" fillId="22" borderId="91" xfId="0" applyFont="1" applyFill="1" applyBorder="1"/>
    <xf numFmtId="167" fontId="3" fillId="22" borderId="92" xfId="0" applyNumberFormat="1" applyFont="1" applyFill="1" applyBorder="1"/>
    <xf numFmtId="167" fontId="3" fillId="22" borderId="119" xfId="0" applyNumberFormat="1" applyFont="1" applyFill="1" applyBorder="1"/>
    <xf numFmtId="167" fontId="8" fillId="22" borderId="201" xfId="0" applyNumberFormat="1" applyFont="1" applyFill="1" applyBorder="1"/>
    <xf numFmtId="167" fontId="3" fillId="22" borderId="93" xfId="0" applyNumberFormat="1" applyFont="1" applyFill="1" applyBorder="1"/>
    <xf numFmtId="10" fontId="3" fillId="22" borderId="93" xfId="3" applyNumberFormat="1" applyFont="1" applyFill="1" applyBorder="1"/>
    <xf numFmtId="3" fontId="8" fillId="22" borderId="92" xfId="0" applyNumberFormat="1" applyFont="1" applyFill="1" applyBorder="1"/>
    <xf numFmtId="10" fontId="8" fillId="22" borderId="93" xfId="3" applyNumberFormat="1" applyFont="1" applyFill="1" applyBorder="1"/>
    <xf numFmtId="0" fontId="8" fillId="22" borderId="202" xfId="0" applyFont="1" applyFill="1" applyBorder="1"/>
    <xf numFmtId="0" fontId="8" fillId="22" borderId="203" xfId="0" applyFont="1" applyFill="1" applyBorder="1"/>
    <xf numFmtId="167" fontId="3" fillId="22" borderId="103" xfId="0" applyNumberFormat="1" applyFont="1" applyFill="1" applyBorder="1"/>
    <xf numFmtId="10" fontId="3" fillId="22" borderId="104" xfId="3" applyNumberFormat="1" applyFont="1" applyFill="1" applyBorder="1"/>
    <xf numFmtId="3" fontId="8" fillId="22" borderId="103" xfId="0" applyNumberFormat="1" applyFont="1" applyFill="1" applyBorder="1"/>
    <xf numFmtId="10" fontId="8" fillId="22" borderId="104" xfId="3" applyNumberFormat="1" applyFont="1" applyFill="1" applyBorder="1"/>
    <xf numFmtId="0" fontId="8" fillId="21" borderId="204" xfId="0" applyFont="1" applyFill="1" applyBorder="1"/>
    <xf numFmtId="0" fontId="8" fillId="21" borderId="205" xfId="0" applyFont="1" applyFill="1" applyBorder="1"/>
    <xf numFmtId="166" fontId="3" fillId="21" borderId="92" xfId="3" applyNumberFormat="1" applyFont="1" applyFill="1" applyBorder="1"/>
    <xf numFmtId="166" fontId="3" fillId="21" borderId="119" xfId="3" applyNumberFormat="1" applyFont="1" applyFill="1" applyBorder="1"/>
    <xf numFmtId="166" fontId="8" fillId="21" borderId="119" xfId="3" applyNumberFormat="1" applyFont="1" applyFill="1" applyBorder="1"/>
    <xf numFmtId="166" fontId="3" fillId="21" borderId="93" xfId="3" applyNumberFormat="1" applyFont="1" applyFill="1" applyBorder="1"/>
    <xf numFmtId="10" fontId="3" fillId="21" borderId="93" xfId="3" applyNumberFormat="1" applyFont="1" applyFill="1" applyBorder="1"/>
    <xf numFmtId="3" fontId="8" fillId="21" borderId="92" xfId="0" applyNumberFormat="1" applyFont="1" applyFill="1" applyBorder="1"/>
    <xf numFmtId="10" fontId="8" fillId="21" borderId="93" xfId="3" applyNumberFormat="1" applyFont="1" applyFill="1" applyBorder="1"/>
    <xf numFmtId="166" fontId="3" fillId="0" borderId="99" xfId="3" applyNumberFormat="1" applyFont="1" applyFill="1" applyBorder="1"/>
    <xf numFmtId="166" fontId="3" fillId="0" borderId="97" xfId="3" applyNumberFormat="1" applyFont="1" applyFill="1" applyBorder="1"/>
    <xf numFmtId="166" fontId="8" fillId="0" borderId="97" xfId="3" applyNumberFormat="1" applyFont="1" applyFill="1" applyBorder="1"/>
    <xf numFmtId="166" fontId="3" fillId="0" borderId="98" xfId="3" applyNumberFormat="1" applyFont="1" applyFill="1" applyBorder="1"/>
    <xf numFmtId="0" fontId="8" fillId="0" borderId="202" xfId="0" applyFont="1" applyFill="1" applyBorder="1"/>
    <xf numFmtId="0" fontId="8" fillId="0" borderId="203" xfId="0" applyFont="1" applyFill="1" applyBorder="1"/>
    <xf numFmtId="166" fontId="3" fillId="0" borderId="103" xfId="3" applyNumberFormat="1" applyFont="1" applyFill="1" applyBorder="1"/>
    <xf numFmtId="166" fontId="3" fillId="0" borderId="121" xfId="3" applyNumberFormat="1" applyFont="1" applyFill="1" applyBorder="1"/>
    <xf numFmtId="166" fontId="8" fillId="0" borderId="121" xfId="3" applyNumberFormat="1" applyFont="1" applyFill="1" applyBorder="1"/>
    <xf numFmtId="166" fontId="3" fillId="0" borderId="104" xfId="3" applyNumberFormat="1" applyFont="1" applyFill="1" applyBorder="1"/>
    <xf numFmtId="0" fontId="21" fillId="14" borderId="45" xfId="0" applyFont="1" applyFill="1" applyBorder="1" applyAlignment="1">
      <alignment horizontal="center" vertical="center" textRotation="90" wrapText="1" readingOrder="2"/>
    </xf>
    <xf numFmtId="0" fontId="26" fillId="14" borderId="45" xfId="0" applyFont="1" applyFill="1" applyBorder="1" applyAlignment="1">
      <alignment horizontal="center" vertical="center" wrapText="1"/>
    </xf>
    <xf numFmtId="3" fontId="3" fillId="14" borderId="45" xfId="0" applyNumberFormat="1" applyFont="1" applyFill="1" applyBorder="1"/>
    <xf numFmtId="10" fontId="3" fillId="14" borderId="45" xfId="3" applyNumberFormat="1" applyFont="1" applyFill="1" applyBorder="1"/>
    <xf numFmtId="4" fontId="3" fillId="0" borderId="121" xfId="0" applyNumberFormat="1" applyFont="1" applyFill="1" applyBorder="1"/>
    <xf numFmtId="4" fontId="8" fillId="0" borderId="97" xfId="0" applyNumberFormat="1" applyFont="1" applyFill="1" applyBorder="1"/>
    <xf numFmtId="4" fontId="3" fillId="0" borderId="104" xfId="0" applyNumberFormat="1" applyFont="1" applyFill="1" applyBorder="1"/>
    <xf numFmtId="167" fontId="8" fillId="22" borderId="119" xfId="0" applyNumberFormat="1" applyFont="1" applyFill="1" applyBorder="1"/>
    <xf numFmtId="49" fontId="3" fillId="0" borderId="89" xfId="0" applyNumberFormat="1" applyFont="1" applyFill="1" applyBorder="1"/>
    <xf numFmtId="0" fontId="8" fillId="0" borderId="91" xfId="0" applyFont="1" applyFill="1" applyBorder="1"/>
    <xf numFmtId="3" fontId="8" fillId="0" borderId="207" xfId="0" applyNumberFormat="1" applyFont="1" applyFill="1" applyBorder="1"/>
    <xf numFmtId="10" fontId="8" fillId="0" borderId="45" xfId="3" applyNumberFormat="1" applyFont="1" applyFill="1" applyBorder="1"/>
    <xf numFmtId="0" fontId="8" fillId="0" borderId="100" xfId="0" applyFont="1" applyFill="1" applyBorder="1"/>
    <xf numFmtId="0" fontId="8" fillId="0" borderId="101" xfId="0" applyFont="1" applyFill="1" applyBorder="1"/>
    <xf numFmtId="0" fontId="8" fillId="0" borderId="102" xfId="0" applyFont="1" applyFill="1" applyBorder="1"/>
    <xf numFmtId="4" fontId="8" fillId="0" borderId="208" xfId="0" applyNumberFormat="1" applyFont="1" applyBorder="1" applyAlignment="1"/>
    <xf numFmtId="4" fontId="3" fillId="0" borderId="209" xfId="0" applyNumberFormat="1" applyFont="1" applyBorder="1" applyAlignment="1"/>
    <xf numFmtId="0" fontId="27" fillId="0" borderId="45" xfId="0" applyFont="1" applyFill="1" applyBorder="1"/>
    <xf numFmtId="0" fontId="3" fillId="0" borderId="211" xfId="0" applyFont="1" applyFill="1" applyBorder="1"/>
    <xf numFmtId="0" fontId="3" fillId="0" borderId="212" xfId="0" applyFont="1" applyFill="1" applyBorder="1"/>
    <xf numFmtId="0" fontId="30" fillId="0" borderId="45" xfId="0" applyFont="1" applyFill="1" applyBorder="1"/>
    <xf numFmtId="0" fontId="30" fillId="0" borderId="214" xfId="0" applyFont="1" applyFill="1" applyBorder="1"/>
    <xf numFmtId="3" fontId="30" fillId="0" borderId="99" xfId="0" applyNumberFormat="1" applyFont="1" applyFill="1" applyBorder="1"/>
    <xf numFmtId="3" fontId="30" fillId="0" borderId="97" xfId="0" applyNumberFormat="1" applyFont="1" applyFill="1" applyBorder="1"/>
    <xf numFmtId="3" fontId="31" fillId="0" borderId="97" xfId="0" applyNumberFormat="1" applyFont="1" applyFill="1" applyBorder="1"/>
    <xf numFmtId="3" fontId="30" fillId="0" borderId="98" xfId="0" applyNumberFormat="1" applyFont="1" applyFill="1" applyBorder="1"/>
    <xf numFmtId="10" fontId="30" fillId="0" borderId="98" xfId="3" applyNumberFormat="1" applyFont="1" applyFill="1" applyBorder="1"/>
    <xf numFmtId="0" fontId="3" fillId="0" borderId="215" xfId="0" applyFont="1" applyFill="1" applyBorder="1"/>
    <xf numFmtId="0" fontId="3" fillId="0" borderId="216" xfId="0" applyFont="1" applyFill="1" applyBorder="1"/>
    <xf numFmtId="0" fontId="3" fillId="0" borderId="214" xfId="0" applyFont="1" applyFill="1" applyBorder="1"/>
    <xf numFmtId="166" fontId="3" fillId="0" borderId="99" xfId="0" applyNumberFormat="1" applyFont="1" applyFill="1" applyBorder="1"/>
    <xf numFmtId="0" fontId="3" fillId="0" borderId="218" xfId="0" applyFont="1" applyFill="1" applyBorder="1"/>
    <xf numFmtId="0" fontId="3" fillId="0" borderId="219" xfId="0" applyFont="1" applyFill="1" applyBorder="1"/>
    <xf numFmtId="167" fontId="3" fillId="0" borderId="121" xfId="0" applyNumberFormat="1" applyFont="1" applyFill="1" applyBorder="1"/>
    <xf numFmtId="167" fontId="8" fillId="0" borderId="121" xfId="0" applyNumberFormat="1" applyFont="1" applyFill="1" applyBorder="1"/>
    <xf numFmtId="3" fontId="3" fillId="23" borderId="220" xfId="5" applyNumberFormat="1" applyFont="1" applyFill="1" applyBorder="1" applyAlignment="1">
      <alignment horizontal="right"/>
    </xf>
    <xf numFmtId="3" fontId="3" fillId="23" borderId="221" xfId="5" applyNumberFormat="1" applyFont="1" applyFill="1" applyBorder="1" applyAlignment="1">
      <alignment horizontal="right"/>
    </xf>
    <xf numFmtId="3" fontId="8" fillId="23" borderId="221" xfId="5" applyNumberFormat="1" applyFont="1" applyFill="1" applyBorder="1" applyAlignment="1">
      <alignment horizontal="right"/>
    </xf>
    <xf numFmtId="3" fontId="3" fillId="23" borderId="222" xfId="5" applyNumberFormat="1" applyFont="1" applyFill="1" applyBorder="1" applyAlignment="1">
      <alignment horizontal="right"/>
    </xf>
    <xf numFmtId="10" fontId="3" fillId="23" borderId="222" xfId="5" applyNumberFormat="1" applyFont="1" applyFill="1" applyBorder="1" applyAlignment="1">
      <alignment horizontal="right"/>
    </xf>
    <xf numFmtId="0" fontId="8" fillId="0" borderId="0" xfId="0" applyFont="1" applyFill="1" applyBorder="1"/>
    <xf numFmtId="0" fontId="3" fillId="0" borderId="0" xfId="0" applyFont="1" applyFill="1" applyBorder="1"/>
    <xf numFmtId="3" fontId="8" fillId="0" borderId="0" xfId="0" applyNumberFormat="1" applyFont="1" applyFill="1" applyBorder="1"/>
    <xf numFmtId="10" fontId="8" fillId="0" borderId="0" xfId="3" applyNumberFormat="1" applyFont="1" applyFill="1" applyBorder="1"/>
    <xf numFmtId="3" fontId="8" fillId="23" borderId="226" xfId="5" applyNumberFormat="1" applyFont="1" applyFill="1" applyBorder="1" applyAlignment="1">
      <alignment horizontal="right"/>
    </xf>
    <xf numFmtId="3" fontId="8" fillId="23" borderId="227" xfId="5" applyNumberFormat="1" applyFont="1" applyFill="1" applyBorder="1" applyAlignment="1">
      <alignment horizontal="right"/>
    </xf>
    <xf numFmtId="3" fontId="3" fillId="23" borderId="228" xfId="5" applyNumberFormat="1" applyFont="1" applyFill="1" applyBorder="1" applyAlignment="1">
      <alignment horizontal="right"/>
    </xf>
    <xf numFmtId="3" fontId="3" fillId="23" borderId="226" xfId="5" applyNumberFormat="1" applyFont="1" applyFill="1" applyBorder="1" applyAlignment="1">
      <alignment horizontal="right"/>
    </xf>
    <xf numFmtId="3" fontId="3" fillId="23" borderId="227" xfId="5" applyNumberFormat="1" applyFont="1" applyFill="1" applyBorder="1" applyAlignment="1">
      <alignment horizontal="right"/>
    </xf>
    <xf numFmtId="0" fontId="8" fillId="3" borderId="89" xfId="0" applyFont="1" applyFill="1" applyBorder="1"/>
    <xf numFmtId="0" fontId="3" fillId="3" borderId="90" xfId="0" applyFont="1" applyFill="1" applyBorder="1"/>
    <xf numFmtId="0" fontId="3" fillId="3" borderId="91" xfId="0" applyFont="1" applyFill="1" applyBorder="1"/>
    <xf numFmtId="165" fontId="3" fillId="5" borderId="229" xfId="0" applyNumberFormat="1" applyFont="1" applyFill="1" applyBorder="1" applyAlignment="1"/>
    <xf numFmtId="165" fontId="3" fillId="5" borderId="64" xfId="0" applyNumberFormat="1" applyFont="1" applyFill="1" applyBorder="1" applyAlignment="1"/>
    <xf numFmtId="165" fontId="8" fillId="5" borderId="64" xfId="0" applyNumberFormat="1" applyFont="1" applyFill="1" applyBorder="1" applyAlignment="1"/>
    <xf numFmtId="165" fontId="3" fillId="5" borderId="63" xfId="0" applyNumberFormat="1" applyFont="1" applyFill="1" applyBorder="1" applyAlignment="1"/>
    <xf numFmtId="165" fontId="3" fillId="0" borderId="229" xfId="5" applyNumberFormat="1" applyFont="1" applyFill="1" applyBorder="1" applyAlignment="1">
      <alignment horizontal="right"/>
    </xf>
    <xf numFmtId="10" fontId="3" fillId="0" borderId="230" xfId="5" applyNumberFormat="1" applyFont="1" applyFill="1" applyBorder="1" applyAlignment="1">
      <alignment horizontal="right"/>
    </xf>
    <xf numFmtId="0" fontId="3" fillId="25" borderId="234" xfId="0" applyFont="1" applyFill="1" applyBorder="1"/>
    <xf numFmtId="0" fontId="3" fillId="25" borderId="235" xfId="0" applyFont="1" applyFill="1" applyBorder="1"/>
    <xf numFmtId="0" fontId="0" fillId="0" borderId="0" xfId="0" applyNumberFormat="1" applyFont="1" applyAlignment="1"/>
    <xf numFmtId="0" fontId="3" fillId="0" borderId="90" xfId="0" applyFont="1" applyFill="1" applyBorder="1"/>
    <xf numFmtId="0" fontId="30" fillId="0" borderId="117" xfId="0" applyFont="1" applyFill="1" applyBorder="1"/>
    <xf numFmtId="0" fontId="3" fillId="0" borderId="238" xfId="0" applyFont="1" applyFill="1" applyBorder="1"/>
    <xf numFmtId="0" fontId="3" fillId="0" borderId="239" xfId="0" applyFont="1" applyFill="1" applyBorder="1"/>
    <xf numFmtId="0" fontId="3" fillId="0" borderId="117" xfId="0" applyFont="1" applyFill="1" applyBorder="1"/>
    <xf numFmtId="166" fontId="3" fillId="0" borderId="240" xfId="0" applyNumberFormat="1" applyFont="1" applyFill="1" applyBorder="1"/>
    <xf numFmtId="0" fontId="3" fillId="15" borderId="241" xfId="0" applyFont="1" applyFill="1" applyBorder="1" applyAlignment="1"/>
    <xf numFmtId="0" fontId="3" fillId="25" borderId="242" xfId="0" applyFont="1" applyFill="1" applyBorder="1"/>
    <xf numFmtId="0" fontId="3" fillId="0" borderId="243" xfId="0" applyFont="1" applyFill="1" applyBorder="1"/>
    <xf numFmtId="0" fontId="3" fillId="0" borderId="244" xfId="0" applyFont="1" applyFill="1" applyBorder="1"/>
    <xf numFmtId="167" fontId="8" fillId="0" borderId="198" xfId="0" applyNumberFormat="1" applyFont="1" applyFill="1" applyBorder="1"/>
    <xf numFmtId="167" fontId="3" fillId="0" borderId="208" xfId="0" applyNumberFormat="1" applyFont="1" applyBorder="1" applyAlignment="1"/>
    <xf numFmtId="0" fontId="3" fillId="3" borderId="245" xfId="0" applyFont="1" applyFill="1" applyBorder="1"/>
    <xf numFmtId="0" fontId="3" fillId="3" borderId="249" xfId="0" applyFont="1" applyFill="1" applyBorder="1"/>
    <xf numFmtId="0" fontId="3" fillId="26" borderId="250" xfId="0" applyFont="1" applyFill="1" applyBorder="1" applyAlignment="1"/>
    <xf numFmtId="0" fontId="3" fillId="3" borderId="251" xfId="0" applyFont="1" applyFill="1" applyBorder="1"/>
    <xf numFmtId="0" fontId="3" fillId="3" borderId="0" xfId="0" applyFont="1" applyFill="1" applyBorder="1"/>
    <xf numFmtId="0" fontId="3" fillId="26" borderId="252" xfId="0" applyFont="1" applyFill="1" applyBorder="1" applyAlignment="1"/>
    <xf numFmtId="0" fontId="33" fillId="3" borderId="45" xfId="0" applyFont="1" applyFill="1" applyBorder="1" applyAlignment="1">
      <alignment horizontal="right"/>
    </xf>
    <xf numFmtId="0" fontId="8" fillId="10" borderId="253" xfId="0" applyFont="1" applyFill="1" applyBorder="1"/>
    <xf numFmtId="0" fontId="8" fillId="10" borderId="254" xfId="0" applyFont="1" applyFill="1" applyBorder="1"/>
    <xf numFmtId="4" fontId="34" fillId="10" borderId="255" xfId="0" applyNumberFormat="1" applyFont="1" applyFill="1" applyBorder="1"/>
    <xf numFmtId="167" fontId="8" fillId="10" borderId="253" xfId="0" applyNumberFormat="1" applyFont="1" applyFill="1" applyBorder="1"/>
    <xf numFmtId="167" fontId="8" fillId="10" borderId="220" xfId="0" applyNumberFormat="1" applyFont="1" applyFill="1" applyBorder="1"/>
    <xf numFmtId="167" fontId="8" fillId="10" borderId="255" xfId="0" applyNumberFormat="1" applyFont="1" applyFill="1" applyBorder="1"/>
    <xf numFmtId="10" fontId="8" fillId="10" borderId="255" xfId="3" applyNumberFormat="1" applyFont="1" applyFill="1" applyBorder="1"/>
    <xf numFmtId="0" fontId="8" fillId="27" borderId="237" xfId="0" applyNumberFormat="1" applyFont="1" applyFill="1" applyBorder="1" applyAlignment="1">
      <alignment horizontal="left"/>
    </xf>
    <xf numFmtId="0" fontId="8" fillId="27" borderId="45" xfId="0" applyFont="1" applyFill="1" applyBorder="1" applyAlignment="1">
      <alignment horizontal="left"/>
    </xf>
    <xf numFmtId="4" fontId="34" fillId="27" borderId="117" xfId="0" applyNumberFormat="1" applyFont="1" applyFill="1" applyBorder="1"/>
    <xf numFmtId="167" fontId="8" fillId="27" borderId="237" xfId="0" applyNumberFormat="1" applyFont="1" applyFill="1" applyBorder="1"/>
    <xf numFmtId="167" fontId="8" fillId="27" borderId="256" xfId="0" applyNumberFormat="1" applyFont="1" applyFill="1" applyBorder="1"/>
    <xf numFmtId="167" fontId="8" fillId="27" borderId="117" xfId="0" applyNumberFormat="1" applyFont="1" applyFill="1" applyBorder="1"/>
    <xf numFmtId="10" fontId="8" fillId="27" borderId="117" xfId="3" applyNumberFormat="1" applyFont="1" applyFill="1" applyBorder="1"/>
    <xf numFmtId="0" fontId="8" fillId="0" borderId="237" xfId="0" applyNumberFormat="1" applyFont="1" applyFill="1" applyBorder="1" applyAlignment="1">
      <alignment horizontal="left" indent="1"/>
    </xf>
    <xf numFmtId="4" fontId="33" fillId="0" borderId="117" xfId="0" applyNumberFormat="1" applyFont="1" applyFill="1" applyBorder="1"/>
    <xf numFmtId="167" fontId="3" fillId="0" borderId="237" xfId="0" applyNumberFormat="1" applyFont="1" applyFill="1" applyBorder="1"/>
    <xf numFmtId="167" fontId="3" fillId="0" borderId="256" xfId="0" applyNumberFormat="1" applyFont="1" applyFill="1" applyBorder="1"/>
    <xf numFmtId="167" fontId="3" fillId="0" borderId="117" xfId="0" applyNumberFormat="1" applyFont="1" applyFill="1" applyBorder="1"/>
    <xf numFmtId="10" fontId="3" fillId="0" borderId="117" xfId="3" applyNumberFormat="1" applyFont="1" applyFill="1" applyBorder="1"/>
    <xf numFmtId="0" fontId="3" fillId="0" borderId="45" xfId="0" applyFont="1" applyFill="1" applyBorder="1" applyAlignment="1">
      <alignment horizontal="left"/>
    </xf>
    <xf numFmtId="0" fontId="8" fillId="0" borderId="94" xfId="0" applyNumberFormat="1" applyFont="1" applyFill="1" applyBorder="1"/>
    <xf numFmtId="0" fontId="8" fillId="0" borderId="95" xfId="0" applyFont="1" applyFill="1" applyBorder="1" applyAlignment="1">
      <alignment horizontal="left"/>
    </xf>
    <xf numFmtId="4" fontId="33" fillId="0" borderId="96" xfId="0" applyNumberFormat="1" applyFont="1" applyFill="1" applyBorder="1"/>
    <xf numFmtId="167" fontId="3" fillId="0" borderId="99" xfId="0" applyNumberFormat="1" applyFont="1" applyFill="1" applyBorder="1"/>
    <xf numFmtId="167" fontId="3" fillId="0" borderId="97" xfId="0" applyNumberFormat="1" applyFont="1" applyFill="1" applyBorder="1"/>
    <xf numFmtId="167" fontId="3" fillId="0" borderId="98" xfId="0" applyNumberFormat="1" applyFont="1" applyFill="1" applyBorder="1"/>
    <xf numFmtId="167" fontId="8" fillId="0" borderId="99" xfId="0" applyNumberFormat="1" applyFont="1" applyFill="1" applyBorder="1"/>
    <xf numFmtId="0" fontId="3" fillId="0" borderId="95" xfId="0" applyFont="1" applyFill="1" applyBorder="1" applyAlignment="1">
      <alignment horizontal="left"/>
    </xf>
    <xf numFmtId="0" fontId="8" fillId="0" borderId="94" xfId="0" applyNumberFormat="1" applyFont="1" applyFill="1" applyBorder="1" applyAlignment="1">
      <alignment horizontal="left"/>
    </xf>
    <xf numFmtId="0" fontId="3" fillId="26" borderId="257" xfId="0" applyFont="1" applyFill="1" applyBorder="1" applyAlignment="1"/>
    <xf numFmtId="0" fontId="0" fillId="28" borderId="0" xfId="0" applyFill="1"/>
    <xf numFmtId="0" fontId="0" fillId="28" borderId="0" xfId="0" applyFill="1" applyAlignment="1">
      <alignment wrapText="1"/>
    </xf>
    <xf numFmtId="0" fontId="4" fillId="29" borderId="0" xfId="0" applyFont="1" applyFill="1"/>
    <xf numFmtId="0" fontId="1" fillId="0" borderId="88" xfId="12"/>
    <xf numFmtId="0" fontId="44" fillId="0" borderId="88" xfId="12" applyFont="1"/>
    <xf numFmtId="0" fontId="1" fillId="0" borderId="262" xfId="12" applyBorder="1" applyAlignment="1">
      <alignment textRotation="90"/>
    </xf>
    <xf numFmtId="0" fontId="45" fillId="32" borderId="263" xfId="12" applyFont="1" applyFill="1" applyBorder="1" applyAlignment="1">
      <alignment horizontal="left" vertical="top"/>
    </xf>
    <xf numFmtId="0" fontId="45" fillId="32" borderId="263" xfId="12" applyFont="1" applyFill="1" applyBorder="1" applyAlignment="1">
      <alignment horizontal="center" vertical="top"/>
    </xf>
    <xf numFmtId="0" fontId="46" fillId="32" borderId="263" xfId="12" applyFont="1" applyFill="1" applyBorder="1" applyAlignment="1">
      <alignment horizontal="center" vertical="top"/>
    </xf>
    <xf numFmtId="0" fontId="46" fillId="32" borderId="264" xfId="12" applyFont="1" applyFill="1" applyBorder="1" applyAlignment="1">
      <alignment horizontal="center" vertical="top"/>
    </xf>
    <xf numFmtId="0" fontId="48" fillId="34" borderId="266" xfId="12" applyFont="1" applyFill="1" applyBorder="1" applyAlignment="1">
      <alignment horizontal="left" readingOrder="1"/>
    </xf>
    <xf numFmtId="3" fontId="49" fillId="33" borderId="267" xfId="12" applyNumberFormat="1" applyFont="1" applyFill="1" applyBorder="1" applyAlignment="1">
      <alignment horizontal="right" readingOrder="1"/>
    </xf>
    <xf numFmtId="3" fontId="49" fillId="33" borderId="268" xfId="12" applyNumberFormat="1" applyFont="1" applyFill="1" applyBorder="1" applyAlignment="1">
      <alignment horizontal="right" readingOrder="1"/>
    </xf>
    <xf numFmtId="0" fontId="49" fillId="33" borderId="270" xfId="12" applyFont="1" applyFill="1" applyBorder="1" applyAlignment="1">
      <alignment horizontal="left" readingOrder="1"/>
    </xf>
    <xf numFmtId="3" fontId="49" fillId="33" borderId="271" xfId="12" applyNumberFormat="1" applyFont="1" applyFill="1" applyBorder="1" applyAlignment="1">
      <alignment horizontal="right" readingOrder="1"/>
    </xf>
    <xf numFmtId="3" fontId="49" fillId="33" borderId="272" xfId="12" applyNumberFormat="1" applyFont="1" applyFill="1" applyBorder="1" applyAlignment="1">
      <alignment horizontal="right" readingOrder="1"/>
    </xf>
    <xf numFmtId="0" fontId="51" fillId="36" borderId="266" xfId="12" applyFont="1" applyFill="1" applyBorder="1" applyAlignment="1">
      <alignment horizontal="left" vertical="center" wrapText="1" readingOrder="1"/>
    </xf>
    <xf numFmtId="3" fontId="51" fillId="36" borderId="267" xfId="12" applyNumberFormat="1" applyFont="1" applyFill="1" applyBorder="1" applyAlignment="1">
      <alignment horizontal="right" vertical="center" wrapText="1" readingOrder="1"/>
    </xf>
    <xf numFmtId="3" fontId="53" fillId="36" borderId="267" xfId="12" applyNumberFormat="1" applyFont="1" applyFill="1" applyBorder="1" applyAlignment="1">
      <alignment horizontal="right" vertical="center" wrapText="1" readingOrder="1"/>
    </xf>
    <xf numFmtId="3" fontId="54" fillId="36" borderId="273" xfId="12" applyNumberFormat="1" applyFont="1" applyFill="1" applyBorder="1" applyAlignment="1">
      <alignment horizontal="right" vertical="center" wrapText="1" readingOrder="1"/>
    </xf>
    <xf numFmtId="3" fontId="54" fillId="36" borderId="268" xfId="12" applyNumberFormat="1" applyFont="1" applyFill="1" applyBorder="1" applyAlignment="1">
      <alignment horizontal="right" vertical="center" wrapText="1" readingOrder="1"/>
    </xf>
    <xf numFmtId="3" fontId="54" fillId="36" borderId="274" xfId="12" applyNumberFormat="1" applyFont="1" applyFill="1" applyBorder="1" applyAlignment="1">
      <alignment horizontal="right" vertical="center" wrapText="1" readingOrder="1"/>
    </xf>
    <xf numFmtId="3" fontId="54" fillId="36" borderId="275" xfId="12" applyNumberFormat="1" applyFont="1" applyFill="1" applyBorder="1" applyAlignment="1">
      <alignment horizontal="right" vertical="center" wrapText="1" readingOrder="1"/>
    </xf>
    <xf numFmtId="0" fontId="51" fillId="37" borderId="277" xfId="12" applyFont="1" applyFill="1" applyBorder="1" applyAlignment="1">
      <alignment horizontal="left" vertical="center" wrapText="1" readingOrder="1"/>
    </xf>
    <xf numFmtId="3" fontId="51" fillId="37" borderId="278" xfId="12" applyNumberFormat="1" applyFont="1" applyFill="1" applyBorder="1" applyAlignment="1">
      <alignment horizontal="right" vertical="center" wrapText="1" readingOrder="1"/>
    </xf>
    <xf numFmtId="3" fontId="54" fillId="37" borderId="279" xfId="12" applyNumberFormat="1" applyFont="1" applyFill="1" applyBorder="1" applyAlignment="1">
      <alignment horizontal="right" vertical="center" wrapText="1" readingOrder="1"/>
    </xf>
    <xf numFmtId="3" fontId="54" fillId="37" borderId="280" xfId="12" applyNumberFormat="1" applyFont="1" applyFill="1" applyBorder="1" applyAlignment="1">
      <alignment horizontal="right" vertical="center" wrapText="1" readingOrder="1"/>
    </xf>
    <xf numFmtId="0" fontId="51" fillId="37" borderId="270" xfId="12" applyFont="1" applyFill="1" applyBorder="1" applyAlignment="1">
      <alignment horizontal="left" vertical="center" wrapText="1" readingOrder="1"/>
    </xf>
    <xf numFmtId="3" fontId="51" fillId="37" borderId="271" xfId="12" applyNumberFormat="1" applyFont="1" applyFill="1" applyBorder="1" applyAlignment="1">
      <alignment horizontal="right" vertical="center" wrapText="1" readingOrder="1"/>
    </xf>
    <xf numFmtId="3" fontId="53" fillId="37" borderId="271" xfId="12" applyNumberFormat="1" applyFont="1" applyFill="1" applyBorder="1" applyAlignment="1">
      <alignment horizontal="right" vertical="center" wrapText="1" readingOrder="1"/>
    </xf>
    <xf numFmtId="3" fontId="54" fillId="37" borderId="281" xfId="12" applyNumberFormat="1" applyFont="1" applyFill="1" applyBorder="1" applyAlignment="1">
      <alignment horizontal="right" vertical="center" wrapText="1" readingOrder="1"/>
    </xf>
    <xf numFmtId="3" fontId="54" fillId="37" borderId="272" xfId="12" applyNumberFormat="1" applyFont="1" applyFill="1" applyBorder="1" applyAlignment="1">
      <alignment horizontal="right" vertical="center" wrapText="1" readingOrder="1"/>
    </xf>
    <xf numFmtId="0" fontId="51" fillId="38" borderId="282" xfId="12" applyFont="1" applyFill="1" applyBorder="1" applyAlignment="1">
      <alignment horizontal="left" vertical="center" wrapText="1" readingOrder="1"/>
    </xf>
    <xf numFmtId="3" fontId="51" fillId="38" borderId="267" xfId="12" applyNumberFormat="1" applyFont="1" applyFill="1" applyBorder="1" applyAlignment="1">
      <alignment horizontal="right" vertical="center" wrapText="1" readingOrder="1"/>
    </xf>
    <xf numFmtId="3" fontId="53" fillId="38" borderId="267" xfId="12" applyNumberFormat="1" applyFont="1" applyFill="1" applyBorder="1" applyAlignment="1">
      <alignment horizontal="right" vertical="center" wrapText="1" readingOrder="1"/>
    </xf>
    <xf numFmtId="3" fontId="54" fillId="38" borderId="267" xfId="12" applyNumberFormat="1" applyFont="1" applyFill="1" applyBorder="1" applyAlignment="1">
      <alignment horizontal="right" vertical="center" wrapText="1" readingOrder="1"/>
    </xf>
    <xf numFmtId="3" fontId="54" fillId="38" borderId="268" xfId="12" applyNumberFormat="1" applyFont="1" applyFill="1" applyBorder="1" applyAlignment="1">
      <alignment horizontal="right" vertical="center" wrapText="1" readingOrder="1"/>
    </xf>
    <xf numFmtId="0" fontId="51" fillId="38" borderId="283" xfId="12" applyFont="1" applyFill="1" applyBorder="1" applyAlignment="1">
      <alignment horizontal="left" vertical="center" wrapText="1" readingOrder="1"/>
    </xf>
    <xf numFmtId="0" fontId="51" fillId="38" borderId="284" xfId="12" applyFont="1" applyFill="1" applyBorder="1" applyAlignment="1">
      <alignment horizontal="right" vertical="center" wrapText="1" readingOrder="1"/>
    </xf>
    <xf numFmtId="0" fontId="53" fillId="38" borderId="284" xfId="12" applyFont="1" applyFill="1" applyBorder="1" applyAlignment="1">
      <alignment horizontal="right" vertical="center" wrapText="1" readingOrder="1"/>
    </xf>
    <xf numFmtId="0" fontId="54" fillId="38" borderId="284" xfId="12" applyFont="1" applyFill="1" applyBorder="1" applyAlignment="1">
      <alignment horizontal="right" vertical="center" wrapText="1" readingOrder="1"/>
    </xf>
    <xf numFmtId="0" fontId="54" fillId="38" borderId="285" xfId="12" applyFont="1" applyFill="1" applyBorder="1" applyAlignment="1">
      <alignment horizontal="right" vertical="center" wrapText="1" readingOrder="1"/>
    </xf>
    <xf numFmtId="3" fontId="51" fillId="38" borderId="284" xfId="12" applyNumberFormat="1" applyFont="1" applyFill="1" applyBorder="1" applyAlignment="1">
      <alignment horizontal="right" vertical="center" wrapText="1" readingOrder="1"/>
    </xf>
    <xf numFmtId="3" fontId="53" fillId="38" borderId="284" xfId="12" applyNumberFormat="1" applyFont="1" applyFill="1" applyBorder="1" applyAlignment="1">
      <alignment horizontal="right" vertical="center" wrapText="1" readingOrder="1"/>
    </xf>
    <xf numFmtId="3" fontId="54" fillId="38" borderId="284" xfId="12" applyNumberFormat="1" applyFont="1" applyFill="1" applyBorder="1" applyAlignment="1">
      <alignment horizontal="right" vertical="center" wrapText="1" readingOrder="1"/>
    </xf>
    <xf numFmtId="3" fontId="54" fillId="38" borderId="285" xfId="12" applyNumberFormat="1" applyFont="1" applyFill="1" applyBorder="1" applyAlignment="1">
      <alignment horizontal="right" vertical="center" wrapText="1" readingOrder="1"/>
    </xf>
    <xf numFmtId="0" fontId="1" fillId="0" borderId="88" xfId="12" applyFill="1"/>
    <xf numFmtId="0" fontId="52" fillId="18" borderId="286" xfId="12" applyFont="1" applyFill="1" applyBorder="1" applyAlignment="1">
      <alignment horizontal="left" vertical="center" wrapText="1" readingOrder="1"/>
    </xf>
    <xf numFmtId="3" fontId="52" fillId="18" borderId="287" xfId="12" applyNumberFormat="1" applyFont="1" applyFill="1" applyBorder="1" applyAlignment="1">
      <alignment horizontal="right" vertical="center" wrapText="1" readingOrder="1"/>
    </xf>
    <xf numFmtId="3" fontId="55" fillId="18" borderId="287" xfId="12" applyNumberFormat="1" applyFont="1" applyFill="1" applyBorder="1" applyAlignment="1">
      <alignment horizontal="right" vertical="center" wrapText="1" readingOrder="1"/>
    </xf>
    <xf numFmtId="3" fontId="56" fillId="18" borderId="287" xfId="12" applyNumberFormat="1" applyFont="1" applyFill="1" applyBorder="1" applyAlignment="1">
      <alignment horizontal="right" vertical="center" wrapText="1" readingOrder="1"/>
    </xf>
    <xf numFmtId="3" fontId="56" fillId="18" borderId="288" xfId="12" applyNumberFormat="1" applyFont="1" applyFill="1" applyBorder="1" applyAlignment="1">
      <alignment horizontal="right" vertical="center" wrapText="1" readingOrder="1"/>
    </xf>
    <xf numFmtId="0" fontId="57" fillId="0" borderId="88" xfId="12" applyFont="1" applyFill="1" applyAlignment="1">
      <alignment vertical="center"/>
    </xf>
    <xf numFmtId="0" fontId="51" fillId="40" borderId="266" xfId="12" applyFont="1" applyFill="1" applyBorder="1" applyAlignment="1">
      <alignment horizontal="left" vertical="center" wrapText="1" readingOrder="1"/>
    </xf>
    <xf numFmtId="3" fontId="51" fillId="40" borderId="267" xfId="12" applyNumberFormat="1" applyFont="1" applyFill="1" applyBorder="1" applyAlignment="1">
      <alignment horizontal="right" vertical="center" wrapText="1" readingOrder="1"/>
    </xf>
    <xf numFmtId="3" fontId="53" fillId="40" borderId="273" xfId="12" applyNumberFormat="1" applyFont="1" applyFill="1" applyBorder="1" applyAlignment="1">
      <alignment horizontal="right" vertical="center" wrapText="1" readingOrder="1"/>
    </xf>
    <xf numFmtId="3" fontId="53" fillId="40" borderId="268" xfId="12" applyNumberFormat="1" applyFont="1" applyFill="1" applyBorder="1" applyAlignment="1">
      <alignment horizontal="right" vertical="center" wrapText="1" readingOrder="1"/>
    </xf>
    <xf numFmtId="0" fontId="58" fillId="41" borderId="289" xfId="12" applyFont="1" applyFill="1" applyBorder="1" applyAlignment="1">
      <alignment horizontal="left" vertical="center" wrapText="1" readingOrder="1"/>
    </xf>
    <xf numFmtId="10" fontId="58" fillId="41" borderId="284" xfId="12" applyNumberFormat="1" applyFont="1" applyFill="1" applyBorder="1" applyAlignment="1">
      <alignment horizontal="right" vertical="center" wrapText="1" readingOrder="1"/>
    </xf>
    <xf numFmtId="10" fontId="59" fillId="41" borderId="284" xfId="12" applyNumberFormat="1" applyFont="1" applyFill="1" applyBorder="1" applyAlignment="1">
      <alignment horizontal="right" vertical="center" wrapText="1" readingOrder="1"/>
    </xf>
    <xf numFmtId="10" fontId="59" fillId="41" borderId="290" xfId="12" applyNumberFormat="1" applyFont="1" applyFill="1" applyBorder="1" applyAlignment="1">
      <alignment horizontal="right" vertical="center" wrapText="1" readingOrder="1"/>
    </xf>
    <xf numFmtId="10" fontId="59" fillId="41" borderId="285" xfId="12" applyNumberFormat="1" applyFont="1" applyFill="1" applyBorder="1" applyAlignment="1">
      <alignment horizontal="right" vertical="center" wrapText="1" readingOrder="1"/>
    </xf>
    <xf numFmtId="0" fontId="51" fillId="41" borderId="291" xfId="12" applyFont="1" applyFill="1" applyBorder="1" applyAlignment="1">
      <alignment horizontal="left" vertical="center" wrapText="1" readingOrder="1"/>
    </xf>
    <xf numFmtId="0" fontId="51" fillId="41" borderId="287" xfId="12" applyFont="1" applyFill="1" applyBorder="1" applyAlignment="1">
      <alignment horizontal="right" vertical="center" wrapText="1" readingOrder="1"/>
    </xf>
    <xf numFmtId="169" fontId="51" fillId="41" borderId="287" xfId="12" applyNumberFormat="1" applyFont="1" applyFill="1" applyBorder="1" applyAlignment="1">
      <alignment horizontal="right" vertical="center" wrapText="1" readingOrder="1"/>
    </xf>
    <xf numFmtId="169" fontId="53" fillId="41" borderId="287" xfId="12" applyNumberFormat="1" applyFont="1" applyFill="1" applyBorder="1" applyAlignment="1">
      <alignment horizontal="right" vertical="center" wrapText="1" readingOrder="1"/>
    </xf>
    <xf numFmtId="169" fontId="53" fillId="41" borderId="292" xfId="12" applyNumberFormat="1" applyFont="1" applyFill="1" applyBorder="1" applyAlignment="1">
      <alignment horizontal="right" vertical="center" wrapText="1" readingOrder="1"/>
    </xf>
    <xf numFmtId="169" fontId="53" fillId="41" borderId="288" xfId="12" applyNumberFormat="1" applyFont="1" applyFill="1" applyBorder="1" applyAlignment="1">
      <alignment horizontal="right" vertical="center" wrapText="1" readingOrder="1"/>
    </xf>
    <xf numFmtId="0" fontId="61" fillId="42" borderId="266" xfId="12" applyFont="1" applyFill="1" applyBorder="1" applyAlignment="1">
      <alignment horizontal="left" readingOrder="1"/>
    </xf>
    <xf numFmtId="3" fontId="62" fillId="42" borderId="267" xfId="12" applyNumberFormat="1" applyFont="1" applyFill="1" applyBorder="1" applyAlignment="1">
      <alignment horizontal="right" readingOrder="1"/>
    </xf>
    <xf numFmtId="3" fontId="62" fillId="42" borderId="268" xfId="12" applyNumberFormat="1" applyFont="1" applyFill="1" applyBorder="1" applyAlignment="1">
      <alignment horizontal="right" readingOrder="1"/>
    </xf>
    <xf numFmtId="0" fontId="62" fillId="42" borderId="270" xfId="12" applyFont="1" applyFill="1" applyBorder="1" applyAlignment="1">
      <alignment horizontal="left" readingOrder="1"/>
    </xf>
    <xf numFmtId="3" fontId="62" fillId="42" borderId="271" xfId="12" applyNumberFormat="1" applyFont="1" applyFill="1" applyBorder="1" applyAlignment="1">
      <alignment horizontal="right" readingOrder="1"/>
    </xf>
    <xf numFmtId="3" fontId="62" fillId="42" borderId="272" xfId="12" applyNumberFormat="1" applyFont="1" applyFill="1" applyBorder="1" applyAlignment="1">
      <alignment horizontal="right" readingOrder="1"/>
    </xf>
    <xf numFmtId="0" fontId="64" fillId="34" borderId="293" xfId="12" applyFont="1" applyFill="1" applyBorder="1" applyAlignment="1">
      <alignment horizontal="left" readingOrder="1"/>
    </xf>
    <xf numFmtId="0" fontId="45" fillId="32" borderId="294" xfId="12" applyFont="1" applyFill="1" applyBorder="1" applyAlignment="1">
      <alignment horizontal="center" vertical="top"/>
    </xf>
    <xf numFmtId="0" fontId="45" fillId="32" borderId="295" xfId="12" applyFont="1" applyFill="1" applyBorder="1" applyAlignment="1">
      <alignment horizontal="center" vertical="top"/>
    </xf>
    <xf numFmtId="0" fontId="46" fillId="32" borderId="295" xfId="12" applyFont="1" applyFill="1" applyBorder="1" applyAlignment="1">
      <alignment horizontal="center" vertical="top"/>
    </xf>
    <xf numFmtId="0" fontId="46" fillId="32" borderId="274" xfId="12" applyFont="1" applyFill="1" applyBorder="1" applyAlignment="1">
      <alignment horizontal="center" vertical="top"/>
    </xf>
    <xf numFmtId="0" fontId="46" fillId="32" borderId="275" xfId="12" applyFont="1" applyFill="1" applyBorder="1" applyAlignment="1">
      <alignment horizontal="center" vertical="top"/>
    </xf>
    <xf numFmtId="0" fontId="65" fillId="34" borderId="293" xfId="12" applyFont="1" applyFill="1" applyBorder="1" applyAlignment="1">
      <alignment horizontal="left" readingOrder="1"/>
    </xf>
    <xf numFmtId="3" fontId="49" fillId="33" borderId="266" xfId="12" applyNumberFormat="1" applyFont="1" applyFill="1" applyBorder="1" applyAlignment="1">
      <alignment horizontal="right" readingOrder="1"/>
    </xf>
    <xf numFmtId="0" fontId="66" fillId="33" borderId="296" xfId="12" applyFont="1" applyFill="1" applyBorder="1" applyAlignment="1">
      <alignment horizontal="left" readingOrder="1"/>
    </xf>
    <xf numFmtId="3" fontId="48" fillId="33" borderId="270" xfId="12" applyNumberFormat="1" applyFont="1" applyFill="1" applyBorder="1" applyAlignment="1">
      <alignment horizontal="right" readingOrder="1"/>
    </xf>
    <xf numFmtId="3" fontId="48" fillId="33" borderId="271" xfId="12" applyNumberFormat="1" applyFont="1" applyFill="1" applyBorder="1" applyAlignment="1">
      <alignment horizontal="right" readingOrder="1"/>
    </xf>
    <xf numFmtId="3" fontId="48" fillId="33" borderId="272" xfId="12" applyNumberFormat="1" applyFont="1" applyFill="1" applyBorder="1" applyAlignment="1">
      <alignment horizontal="right" readingOrder="1"/>
    </xf>
    <xf numFmtId="0" fontId="69" fillId="22" borderId="90" xfId="0" applyFont="1" applyFill="1" applyBorder="1"/>
    <xf numFmtId="0" fontId="3" fillId="3" borderId="88" xfId="0" applyFont="1" applyFill="1" applyBorder="1"/>
    <xf numFmtId="0" fontId="3" fillId="0" borderId="88" xfId="0" applyFont="1" applyFill="1" applyBorder="1"/>
    <xf numFmtId="4" fontId="22" fillId="10" borderId="297" xfId="0" applyNumberFormat="1" applyFont="1" applyFill="1" applyBorder="1"/>
    <xf numFmtId="4" fontId="22" fillId="10" borderId="298" xfId="0" applyNumberFormat="1" applyFont="1" applyFill="1" applyBorder="1"/>
    <xf numFmtId="0" fontId="71" fillId="0" borderId="45" xfId="0" applyFont="1" applyFill="1" applyBorder="1"/>
    <xf numFmtId="0" fontId="70" fillId="21" borderId="193" xfId="0" applyFont="1" applyFill="1" applyBorder="1" applyAlignment="1">
      <alignment vertical="center" textRotation="90" wrapText="1" readingOrder="2"/>
    </xf>
    <xf numFmtId="0" fontId="21" fillId="21" borderId="194" xfId="0" applyFont="1" applyFill="1" applyBorder="1" applyAlignment="1">
      <alignment vertical="center" textRotation="90" wrapText="1" readingOrder="2"/>
    </xf>
    <xf numFmtId="0" fontId="21" fillId="21" borderId="206" xfId="0" applyFont="1" applyFill="1" applyBorder="1" applyAlignment="1">
      <alignment vertical="center" textRotation="90" wrapText="1" readingOrder="2"/>
    </xf>
    <xf numFmtId="0" fontId="21" fillId="21" borderId="299" xfId="0" applyFont="1" applyFill="1" applyBorder="1" applyAlignment="1">
      <alignment vertical="center" textRotation="90" wrapText="1" readingOrder="2"/>
    </xf>
    <xf numFmtId="0" fontId="71" fillId="0" borderId="88" xfId="0" applyFont="1" applyFill="1" applyBorder="1"/>
    <xf numFmtId="0" fontId="26" fillId="0" borderId="88" xfId="0" applyFont="1" applyFill="1" applyBorder="1" applyAlignment="1">
      <alignment horizontal="center" vertical="center"/>
    </xf>
    <xf numFmtId="0" fontId="8" fillId="0" borderId="88" xfId="0" applyFont="1" applyFill="1" applyBorder="1"/>
    <xf numFmtId="4" fontId="22" fillId="0" borderId="88" xfId="0" applyNumberFormat="1" applyFont="1" applyFill="1" applyBorder="1"/>
    <xf numFmtId="0" fontId="69" fillId="22" borderId="90" xfId="0" applyFont="1" applyFill="1" applyBorder="1" applyAlignment="1">
      <alignment horizontal="left"/>
    </xf>
    <xf numFmtId="0" fontId="69" fillId="0" borderId="95" xfId="0" applyFont="1" applyFill="1" applyBorder="1" applyAlignment="1">
      <alignment horizontal="left"/>
    </xf>
    <xf numFmtId="0" fontId="64" fillId="43" borderId="88" xfId="0" applyFont="1" applyFill="1" applyBorder="1" applyAlignment="1">
      <alignment vertical="center" wrapText="1" readingOrder="2"/>
    </xf>
    <xf numFmtId="0" fontId="73" fillId="0" borderId="0" xfId="0" applyFont="1"/>
    <xf numFmtId="0" fontId="47" fillId="0" borderId="0" xfId="0" applyFont="1" applyBorder="1" applyAlignment="1">
      <alignment horizontal="center"/>
    </xf>
    <xf numFmtId="0" fontId="64" fillId="3" borderId="0" xfId="0" applyFont="1" applyFill="1" applyBorder="1" applyAlignment="1">
      <alignment horizontal="center"/>
    </xf>
    <xf numFmtId="0" fontId="74" fillId="3" borderId="45" xfId="0" applyFont="1" applyFill="1" applyBorder="1"/>
    <xf numFmtId="0" fontId="74" fillId="3" borderId="81" xfId="0" applyFont="1" applyFill="1" applyBorder="1"/>
    <xf numFmtId="0" fontId="74" fillId="3" borderId="72" xfId="0" applyFont="1" applyFill="1" applyBorder="1"/>
    <xf numFmtId="3" fontId="64" fillId="12" borderId="45" xfId="5" applyNumberFormat="1" applyFont="1" applyFill="1" applyBorder="1" applyAlignment="1">
      <alignment horizontal="right"/>
    </xf>
    <xf numFmtId="3" fontId="64" fillId="7" borderId="97" xfId="0" applyNumberFormat="1" applyFont="1" applyFill="1" applyBorder="1"/>
    <xf numFmtId="3" fontId="64" fillId="7" borderId="121" xfId="0" applyNumberFormat="1" applyFont="1" applyFill="1" applyBorder="1"/>
    <xf numFmtId="3" fontId="64" fillId="0" borderId="45" xfId="0" applyNumberFormat="1" applyFont="1" applyFill="1" applyBorder="1"/>
    <xf numFmtId="3" fontId="64" fillId="0" borderId="136" xfId="0" applyNumberFormat="1" applyFont="1" applyFill="1" applyBorder="1"/>
    <xf numFmtId="3" fontId="74" fillId="0" borderId="142" xfId="0" applyNumberFormat="1" applyFont="1" applyFill="1" applyBorder="1"/>
    <xf numFmtId="3" fontId="74" fillId="0" borderId="148" xfId="0" applyNumberFormat="1" applyFont="1" applyFill="1" applyBorder="1"/>
    <xf numFmtId="3" fontId="64" fillId="0" borderId="154" xfId="0" applyNumberFormat="1" applyFont="1" applyFill="1" applyBorder="1"/>
    <xf numFmtId="3" fontId="74" fillId="0" borderId="45" xfId="0" applyNumberFormat="1" applyFont="1" applyFill="1" applyBorder="1"/>
    <xf numFmtId="3" fontId="64" fillId="0" borderId="187" xfId="0" applyNumberFormat="1" applyFont="1" applyFill="1" applyBorder="1"/>
    <xf numFmtId="3" fontId="75" fillId="10" borderId="119" xfId="0" applyNumberFormat="1" applyFont="1" applyFill="1" applyBorder="1"/>
    <xf numFmtId="3" fontId="75" fillId="10" borderId="97" xfId="0" applyNumberFormat="1" applyFont="1" applyFill="1" applyBorder="1"/>
    <xf numFmtId="4" fontId="75" fillId="10" borderId="121" xfId="0" applyNumberFormat="1" applyFont="1" applyFill="1" applyBorder="1"/>
    <xf numFmtId="3" fontId="64" fillId="0" borderId="119" xfId="0" applyNumberFormat="1" applyFont="1" applyFill="1" applyBorder="1"/>
    <xf numFmtId="4" fontId="64" fillId="0" borderId="199" xfId="0" applyNumberFormat="1" applyFont="1" applyBorder="1" applyAlignment="1"/>
    <xf numFmtId="167" fontId="64" fillId="22" borderId="201" xfId="0" applyNumberFormat="1" applyFont="1" applyFill="1" applyBorder="1"/>
    <xf numFmtId="166" fontId="64" fillId="21" borderId="119" xfId="3" applyNumberFormat="1" applyFont="1" applyFill="1" applyBorder="1"/>
    <xf numFmtId="166" fontId="64" fillId="0" borderId="97" xfId="3" applyNumberFormat="1" applyFont="1" applyFill="1" applyBorder="1"/>
    <xf numFmtId="166" fontId="64" fillId="0" borderId="121" xfId="3" applyNumberFormat="1" applyFont="1" applyFill="1" applyBorder="1"/>
    <xf numFmtId="3" fontId="74" fillId="14" borderId="45" xfId="0" applyNumberFormat="1" applyFont="1" applyFill="1" applyBorder="1"/>
    <xf numFmtId="4" fontId="75" fillId="10" borderId="298" xfId="0" applyNumberFormat="1" applyFont="1" applyFill="1" applyBorder="1"/>
    <xf numFmtId="4" fontId="75" fillId="0" borderId="88" xfId="0" applyNumberFormat="1" applyFont="1" applyFill="1" applyBorder="1"/>
    <xf numFmtId="167" fontId="64" fillId="22" borderId="119" xfId="0" applyNumberFormat="1" applyFont="1" applyFill="1" applyBorder="1"/>
    <xf numFmtId="3" fontId="64" fillId="0" borderId="92" xfId="0" applyNumberFormat="1" applyFont="1" applyFill="1" applyBorder="1"/>
    <xf numFmtId="3" fontId="76" fillId="0" borderId="97" xfId="0" applyNumberFormat="1" applyFont="1" applyFill="1" applyBorder="1"/>
    <xf numFmtId="3" fontId="64" fillId="0" borderId="97" xfId="0" applyNumberFormat="1" applyFont="1" applyFill="1" applyBorder="1"/>
    <xf numFmtId="167" fontId="64" fillId="0" borderId="121" xfId="0" applyNumberFormat="1" applyFont="1" applyFill="1" applyBorder="1"/>
    <xf numFmtId="167" fontId="64" fillId="0" borderId="198" xfId="0" applyNumberFormat="1" applyFont="1" applyFill="1" applyBorder="1"/>
    <xf numFmtId="0" fontId="74" fillId="3" borderId="88" xfId="0" applyFont="1" applyFill="1" applyBorder="1"/>
    <xf numFmtId="167" fontId="64" fillId="10" borderId="220" xfId="0" applyNumberFormat="1" applyFont="1" applyFill="1" applyBorder="1"/>
    <xf numFmtId="167" fontId="64" fillId="27" borderId="256" xfId="0" applyNumberFormat="1" applyFont="1" applyFill="1" applyBorder="1"/>
    <xf numFmtId="167" fontId="74" fillId="0" borderId="256" xfId="0" applyNumberFormat="1" applyFont="1" applyFill="1" applyBorder="1"/>
    <xf numFmtId="167" fontId="74" fillId="0" borderId="97" xfId="0" applyNumberFormat="1" applyFont="1" applyFill="1" applyBorder="1"/>
    <xf numFmtId="0" fontId="74" fillId="3" borderId="251" xfId="0" applyFont="1" applyFill="1" applyBorder="1"/>
    <xf numFmtId="0" fontId="64" fillId="3" borderId="45" xfId="0" applyNumberFormat="1" applyFont="1" applyFill="1" applyBorder="1" applyAlignment="1">
      <alignment vertical="center"/>
    </xf>
    <xf numFmtId="0" fontId="74" fillId="3" borderId="45" xfId="0" applyFont="1" applyFill="1" applyBorder="1" applyAlignment="1">
      <alignment horizontal="left" vertical="center"/>
    </xf>
    <xf numFmtId="0" fontId="74" fillId="3" borderId="45" xfId="0" applyFont="1" applyFill="1" applyBorder="1" applyAlignment="1">
      <alignment horizontal="left"/>
    </xf>
    <xf numFmtId="0" fontId="77" fillId="5" borderId="76" xfId="0" applyNumberFormat="1" applyFont="1" applyFill="1" applyBorder="1" applyAlignment="1">
      <alignment horizontal="center" vertical="center"/>
    </xf>
    <xf numFmtId="0" fontId="79" fillId="44" borderId="235" xfId="0" applyFont="1" applyFill="1" applyBorder="1"/>
    <xf numFmtId="0" fontId="0" fillId="0" borderId="88" xfId="0" applyBorder="1"/>
    <xf numFmtId="0" fontId="0" fillId="0" borderId="88" xfId="0" applyFill="1" applyBorder="1"/>
    <xf numFmtId="0" fontId="0" fillId="0" borderId="88" xfId="0" applyFill="1" applyBorder="1" applyAlignment="1">
      <alignment horizontal="right"/>
    </xf>
    <xf numFmtId="0" fontId="3" fillId="0" borderId="74" xfId="0" applyFont="1" applyFill="1" applyBorder="1"/>
    <xf numFmtId="0" fontId="3" fillId="20" borderId="88" xfId="0" applyFont="1" applyFill="1" applyBorder="1"/>
    <xf numFmtId="0" fontId="81" fillId="0" borderId="211" xfId="0" applyFont="1" applyFill="1" applyBorder="1"/>
    <xf numFmtId="0" fontId="0" fillId="0" borderId="88" xfId="0" applyBorder="1" applyAlignment="1">
      <alignment vertical="center"/>
    </xf>
    <xf numFmtId="0" fontId="3" fillId="3" borderId="74" xfId="0" applyFont="1" applyFill="1" applyBorder="1" applyAlignment="1">
      <alignment vertical="center"/>
    </xf>
    <xf numFmtId="0" fontId="3" fillId="20" borderId="192" xfId="0" applyFont="1" applyFill="1" applyBorder="1" applyAlignment="1">
      <alignment vertical="center"/>
    </xf>
    <xf numFmtId="0" fontId="3" fillId="3" borderId="88" xfId="0" applyFont="1" applyFill="1" applyBorder="1" applyAlignment="1">
      <alignment vertical="center"/>
    </xf>
    <xf numFmtId="0" fontId="82" fillId="45" borderId="90" xfId="0" applyFont="1" applyFill="1" applyBorder="1"/>
    <xf numFmtId="0" fontId="82" fillId="45" borderId="45" xfId="0" applyFont="1" applyFill="1" applyBorder="1"/>
    <xf numFmtId="3" fontId="85" fillId="45" borderId="99" xfId="0" applyNumberFormat="1" applyFont="1" applyFill="1" applyBorder="1"/>
    <xf numFmtId="3" fontId="85" fillId="45" borderId="97" xfId="0" applyNumberFormat="1" applyFont="1" applyFill="1" applyBorder="1"/>
    <xf numFmtId="3" fontId="86" fillId="45" borderId="97" xfId="0" applyNumberFormat="1" applyFont="1" applyFill="1" applyBorder="1"/>
    <xf numFmtId="0" fontId="86" fillId="45" borderId="215" xfId="0" applyFont="1" applyFill="1" applyBorder="1"/>
    <xf numFmtId="0" fontId="86" fillId="45" borderId="238" xfId="0" applyFont="1" applyFill="1" applyBorder="1"/>
    <xf numFmtId="0" fontId="86" fillId="45" borderId="45" xfId="0" applyFont="1" applyFill="1" applyBorder="1"/>
    <xf numFmtId="166" fontId="74" fillId="0" borderId="97" xfId="3" applyNumberFormat="1" applyFont="1" applyFill="1" applyBorder="1"/>
    <xf numFmtId="0" fontId="88" fillId="0" borderId="211" xfId="0" applyFont="1" applyFill="1" applyBorder="1"/>
    <xf numFmtId="0" fontId="88" fillId="0" borderId="239" xfId="0" applyFont="1" applyFill="1" applyBorder="1"/>
    <xf numFmtId="0" fontId="88" fillId="0" borderId="45" xfId="0" applyFont="1" applyFill="1" applyBorder="1"/>
    <xf numFmtId="3" fontId="88" fillId="0" borderId="97" xfId="0" applyNumberFormat="1" applyFont="1" applyFill="1" applyBorder="1"/>
    <xf numFmtId="0" fontId="88" fillId="0" borderId="117" xfId="0" applyFont="1" applyFill="1" applyBorder="1"/>
    <xf numFmtId="3" fontId="86" fillId="45" borderId="92" xfId="0" applyNumberFormat="1" applyFont="1" applyFill="1" applyBorder="1"/>
    <xf numFmtId="3" fontId="85" fillId="45" borderId="92" xfId="0" applyNumberFormat="1" applyFont="1" applyFill="1" applyBorder="1"/>
    <xf numFmtId="3" fontId="87" fillId="0" borderId="99" xfId="0" applyNumberFormat="1" applyFont="1" applyFill="1" applyBorder="1"/>
    <xf numFmtId="3" fontId="87" fillId="0" borderId="97" xfId="0" applyNumberFormat="1" applyFont="1" applyFill="1" applyBorder="1"/>
    <xf numFmtId="0" fontId="86" fillId="45" borderId="90" xfId="0" applyFont="1" applyFill="1" applyBorder="1"/>
    <xf numFmtId="0" fontId="90" fillId="0" borderId="45" xfId="0" applyFont="1" applyFill="1" applyBorder="1" applyAlignment="1">
      <alignment horizontal="center" wrapText="1"/>
    </xf>
    <xf numFmtId="3" fontId="91" fillId="0" borderId="99" xfId="0" applyNumberFormat="1" applyFont="1" applyFill="1" applyBorder="1"/>
    <xf numFmtId="3" fontId="91" fillId="0" borderId="97" xfId="0" applyNumberFormat="1" applyFont="1" applyFill="1" applyBorder="1"/>
    <xf numFmtId="166" fontId="91" fillId="0" borderId="99" xfId="3" applyNumberFormat="1" applyFont="1" applyFill="1" applyBorder="1"/>
    <xf numFmtId="166" fontId="91" fillId="0" borderId="97" xfId="3" applyNumberFormat="1" applyFont="1" applyFill="1" applyBorder="1"/>
    <xf numFmtId="0" fontId="83" fillId="0" borderId="45" xfId="0" applyFont="1" applyFill="1" applyBorder="1" applyAlignment="1">
      <alignment vertical="top"/>
    </xf>
    <xf numFmtId="0" fontId="92" fillId="0" borderId="88" xfId="13" applyFont="1" applyAlignment="1">
      <alignment horizontal="left"/>
    </xf>
    <xf numFmtId="3" fontId="92" fillId="0" borderId="88" xfId="13" applyNumberFormat="1" applyFont="1"/>
    <xf numFmtId="2" fontId="92" fillId="0" borderId="88" xfId="13" applyNumberFormat="1" applyFont="1"/>
    <xf numFmtId="0" fontId="72" fillId="0" borderId="88" xfId="13" applyFont="1"/>
    <xf numFmtId="0" fontId="72" fillId="0" borderId="88" xfId="13" applyFont="1" applyAlignment="1">
      <alignment horizontal="left"/>
    </xf>
    <xf numFmtId="0" fontId="93" fillId="0" borderId="0" xfId="0" applyFont="1"/>
    <xf numFmtId="3" fontId="72" fillId="0" borderId="88" xfId="13" applyNumberFormat="1" applyFont="1"/>
    <xf numFmtId="10" fontId="72" fillId="0" borderId="88" xfId="13" applyNumberFormat="1" applyFont="1"/>
    <xf numFmtId="0" fontId="72" fillId="0" borderId="303" xfId="13" applyFont="1" applyBorder="1" applyAlignment="1">
      <alignment horizontal="center"/>
    </xf>
    <xf numFmtId="0" fontId="72" fillId="0" borderId="303" xfId="13" applyFont="1" applyBorder="1"/>
    <xf numFmtId="0" fontId="92" fillId="0" borderId="88" xfId="14" applyFont="1"/>
    <xf numFmtId="3" fontId="92" fillId="0" borderId="88" xfId="14" applyNumberFormat="1" applyFont="1"/>
    <xf numFmtId="0" fontId="92" fillId="0" borderId="88" xfId="14" applyFont="1" applyAlignment="1">
      <alignment horizontal="left"/>
    </xf>
    <xf numFmtId="2" fontId="92" fillId="0" borderId="88" xfId="14" applyNumberFormat="1" applyFont="1"/>
    <xf numFmtId="3" fontId="92" fillId="0" borderId="88" xfId="15" applyNumberFormat="1" applyFont="1"/>
    <xf numFmtId="0" fontId="92" fillId="0" borderId="88" xfId="15" applyFont="1" applyAlignment="1">
      <alignment horizontal="left"/>
    </xf>
    <xf numFmtId="2" fontId="92" fillId="0" borderId="88" xfId="15" applyNumberFormat="1" applyFont="1"/>
    <xf numFmtId="0" fontId="72" fillId="0" borderId="88" xfId="15" applyFont="1" applyAlignment="1">
      <alignment vertical="top" wrapText="1"/>
    </xf>
    <xf numFmtId="3" fontId="72" fillId="0" borderId="88" xfId="15" applyNumberFormat="1" applyFont="1" applyAlignment="1">
      <alignment vertical="top" wrapText="1"/>
    </xf>
    <xf numFmtId="0" fontId="93" fillId="0" borderId="0" xfId="0" applyFont="1" applyAlignment="1">
      <alignment vertical="top" wrapText="1"/>
    </xf>
    <xf numFmtId="0" fontId="82" fillId="45" borderId="230" xfId="0" applyFont="1" applyFill="1" applyBorder="1"/>
    <xf numFmtId="0" fontId="30" fillId="0" borderId="88" xfId="0" applyFont="1" applyFill="1" applyBorder="1"/>
    <xf numFmtId="0" fontId="88" fillId="0" borderId="88" xfId="0" applyFont="1" applyFill="1" applyBorder="1"/>
    <xf numFmtId="0" fontId="88" fillId="0" borderId="305" xfId="0" applyFont="1" applyFill="1" applyBorder="1"/>
    <xf numFmtId="0" fontId="88" fillId="0" borderId="306" xfId="0" applyFont="1" applyFill="1" applyBorder="1"/>
    <xf numFmtId="0" fontId="92" fillId="0" borderId="88" xfId="16" applyFont="1"/>
    <xf numFmtId="3" fontId="92" fillId="0" borderId="88" xfId="16" applyNumberFormat="1" applyFont="1"/>
    <xf numFmtId="0" fontId="92" fillId="0" borderId="88" xfId="16" applyFont="1" applyAlignment="1">
      <alignment horizontal="left"/>
    </xf>
    <xf numFmtId="2" fontId="92" fillId="0" borderId="88" xfId="16" applyNumberFormat="1" applyFont="1"/>
    <xf numFmtId="0" fontId="94" fillId="0" borderId="88" xfId="12" applyFont="1" applyBorder="1"/>
    <xf numFmtId="0" fontId="1" fillId="0" borderId="88" xfId="12" applyBorder="1"/>
    <xf numFmtId="169" fontId="1" fillId="0" borderId="88" xfId="12" applyNumberFormat="1" applyBorder="1"/>
    <xf numFmtId="0" fontId="94" fillId="0" borderId="88" xfId="12" applyFont="1" applyBorder="1" applyAlignment="1" applyProtection="1">
      <alignment horizontal="center"/>
    </xf>
    <xf numFmtId="49" fontId="94" fillId="0" borderId="88" xfId="12" applyNumberFormat="1" applyFont="1" applyBorder="1" applyAlignment="1" applyProtection="1">
      <alignment horizontal="left"/>
    </xf>
    <xf numFmtId="169" fontId="94" fillId="0" borderId="88" xfId="12" applyNumberFormat="1" applyFont="1" applyBorder="1" applyAlignment="1" applyProtection="1">
      <alignment horizontal="right"/>
    </xf>
    <xf numFmtId="169" fontId="94" fillId="0" borderId="88" xfId="12" applyNumberFormat="1" applyFont="1" applyBorder="1" applyAlignment="1" applyProtection="1">
      <alignment horizontal="center"/>
    </xf>
    <xf numFmtId="0" fontId="96" fillId="0" borderId="265" xfId="12" applyFont="1" applyBorder="1" applyAlignment="1" applyProtection="1">
      <alignment horizontal="left" vertical="center"/>
    </xf>
    <xf numFmtId="0" fontId="96" fillId="0" borderId="265" xfId="12" applyFont="1" applyBorder="1" applyAlignment="1" applyProtection="1">
      <alignment horizontal="center" vertical="center" wrapText="1"/>
    </xf>
    <xf numFmtId="169" fontId="96" fillId="0" borderId="265" xfId="12" applyNumberFormat="1" applyFont="1" applyBorder="1" applyAlignment="1" applyProtection="1">
      <alignment horizontal="center" vertical="center" wrapText="1"/>
    </xf>
    <xf numFmtId="169" fontId="94" fillId="0" borderId="88" xfId="12" applyNumberFormat="1" applyFont="1" applyBorder="1" applyAlignment="1" applyProtection="1">
      <alignment horizontal="left"/>
    </xf>
    <xf numFmtId="0" fontId="97" fillId="0" borderId="88" xfId="12" applyFont="1" applyAlignment="1">
      <alignment horizontal="center"/>
    </xf>
    <xf numFmtId="0" fontId="1" fillId="0" borderId="307" xfId="12" applyBorder="1"/>
    <xf numFmtId="0" fontId="1" fillId="0" borderId="307" xfId="12" applyFont="1" applyBorder="1"/>
    <xf numFmtId="0" fontId="1" fillId="0" borderId="307" xfId="12" applyFont="1" applyBorder="1" applyAlignment="1">
      <alignment vertical="center" wrapText="1"/>
    </xf>
    <xf numFmtId="169" fontId="1" fillId="0" borderId="307" xfId="12" applyNumberFormat="1" applyFont="1" applyBorder="1"/>
    <xf numFmtId="0" fontId="1" fillId="0" borderId="308" xfId="12" applyFont="1" applyBorder="1"/>
    <xf numFmtId="169" fontId="1" fillId="0" borderId="308" xfId="12" applyNumberFormat="1" applyFont="1" applyBorder="1"/>
    <xf numFmtId="0" fontId="1" fillId="4" borderId="308" xfId="12" applyFont="1" applyFill="1" applyBorder="1"/>
    <xf numFmtId="169" fontId="1" fillId="4" borderId="308" xfId="12" applyNumberFormat="1" applyFont="1" applyFill="1" applyBorder="1"/>
    <xf numFmtId="0" fontId="1" fillId="0" borderId="265" xfId="12" applyFont="1" applyBorder="1"/>
    <xf numFmtId="0" fontId="1" fillId="0" borderId="309" xfId="12" applyFont="1" applyBorder="1"/>
    <xf numFmtId="169" fontId="1" fillId="0" borderId="309" xfId="12" applyNumberFormat="1" applyFont="1" applyBorder="1"/>
    <xf numFmtId="0" fontId="42" fillId="0" borderId="269" xfId="12" applyFont="1" applyBorder="1"/>
    <xf numFmtId="169" fontId="42" fillId="0" borderId="269" xfId="12" applyNumberFormat="1" applyFont="1" applyBorder="1"/>
    <xf numFmtId="0" fontId="42" fillId="0" borderId="303" xfId="12" applyFont="1" applyFill="1" applyBorder="1" applyAlignment="1">
      <alignment horizontal="center"/>
    </xf>
    <xf numFmtId="0" fontId="1" fillId="0" borderId="88" xfId="12" applyFont="1" applyBorder="1"/>
    <xf numFmtId="169" fontId="1" fillId="0" borderId="88" xfId="12" applyNumberFormat="1" applyFont="1" applyBorder="1"/>
    <xf numFmtId="0" fontId="42" fillId="0" borderId="88" xfId="12" applyFont="1" applyBorder="1" applyAlignment="1">
      <alignment horizontal="center"/>
    </xf>
    <xf numFmtId="0" fontId="42" fillId="0" borderId="88" xfId="12" applyFont="1" applyBorder="1" applyAlignment="1">
      <alignment horizontal="right"/>
    </xf>
    <xf numFmtId="0" fontId="42" fillId="0" borderId="307" xfId="12" applyFont="1" applyBorder="1"/>
    <xf numFmtId="1" fontId="42" fillId="0" borderId="307" xfId="12" applyNumberFormat="1" applyFont="1" applyBorder="1"/>
    <xf numFmtId="169" fontId="42" fillId="0" borderId="307" xfId="12" applyNumberFormat="1" applyFont="1" applyBorder="1"/>
    <xf numFmtId="169" fontId="42" fillId="0" borderId="310" xfId="12" applyNumberFormat="1" applyFont="1" applyBorder="1"/>
    <xf numFmtId="169" fontId="42" fillId="0" borderId="307" xfId="12" applyNumberFormat="1" applyFont="1" applyBorder="1" applyAlignment="1">
      <alignment vertical="center"/>
    </xf>
    <xf numFmtId="0" fontId="98" fillId="0" borderId="88" xfId="12" applyFont="1" applyBorder="1"/>
    <xf numFmtId="0" fontId="98" fillId="0" borderId="88" xfId="12" applyFont="1" applyBorder="1" applyAlignment="1" applyProtection="1">
      <alignment horizontal="left"/>
    </xf>
    <xf numFmtId="49" fontId="98" fillId="0" borderId="88" xfId="12" applyNumberFormat="1" applyFont="1" applyBorder="1" applyAlignment="1" applyProtection="1">
      <alignment horizontal="left"/>
    </xf>
    <xf numFmtId="0" fontId="98" fillId="0" borderId="88" xfId="12" applyFont="1" applyBorder="1" applyAlignment="1" applyProtection="1">
      <alignment horizontal="center"/>
    </xf>
    <xf numFmtId="0" fontId="50" fillId="0" borderId="88" xfId="12" applyFont="1" applyBorder="1"/>
    <xf numFmtId="169" fontId="50" fillId="0" borderId="88" xfId="12" applyNumberFormat="1" applyFont="1" applyBorder="1"/>
    <xf numFmtId="0" fontId="98" fillId="0" borderId="88" xfId="12" applyFont="1" applyBorder="1" applyAlignment="1" applyProtection="1">
      <alignment horizontal="right"/>
    </xf>
    <xf numFmtId="0" fontId="42" fillId="0" borderId="307" xfId="12" applyFont="1" applyBorder="1" applyAlignment="1">
      <alignment vertical="center"/>
    </xf>
    <xf numFmtId="0" fontId="42" fillId="0" borderId="307" xfId="12" applyFont="1" applyBorder="1" applyAlignment="1">
      <alignment vertical="center" wrapText="1"/>
    </xf>
    <xf numFmtId="169" fontId="98" fillId="0" borderId="88" xfId="12" applyNumberFormat="1" applyFont="1" applyBorder="1" applyAlignment="1" applyProtection="1">
      <alignment horizontal="center"/>
    </xf>
    <xf numFmtId="0" fontId="42" fillId="0" borderId="311" xfId="12" applyFont="1" applyBorder="1"/>
    <xf numFmtId="169" fontId="42" fillId="0" borderId="311" xfId="12" applyNumberFormat="1" applyFont="1" applyBorder="1"/>
    <xf numFmtId="0" fontId="42" fillId="0" borderId="307" xfId="12" applyFont="1" applyFill="1" applyBorder="1"/>
    <xf numFmtId="0" fontId="42" fillId="0" borderId="88" xfId="12" applyFont="1" applyFill="1" applyBorder="1"/>
    <xf numFmtId="0" fontId="42" fillId="0" borderId="310" xfId="12" applyFont="1" applyBorder="1"/>
    <xf numFmtId="0" fontId="42" fillId="0" borderId="308" xfId="12" applyFont="1" applyFill="1" applyBorder="1"/>
    <xf numFmtId="0" fontId="42" fillId="0" borderId="308" xfId="12" applyFont="1" applyBorder="1"/>
    <xf numFmtId="169" fontId="42" fillId="0" borderId="308" xfId="12" applyNumberFormat="1" applyFont="1" applyBorder="1"/>
    <xf numFmtId="3" fontId="0" fillId="0" borderId="0" xfId="0" applyNumberFormat="1"/>
    <xf numFmtId="0" fontId="0" fillId="0" borderId="0" xfId="0" applyAlignment="1">
      <alignment horizontal="center"/>
    </xf>
    <xf numFmtId="3" fontId="100" fillId="46" borderId="99" xfId="0" applyNumberFormat="1" applyFont="1" applyFill="1" applyBorder="1"/>
    <xf numFmtId="0" fontId="101" fillId="44" borderId="312" xfId="12" applyFont="1" applyFill="1" applyBorder="1"/>
    <xf numFmtId="0" fontId="102" fillId="0" borderId="313" xfId="12" applyFont="1" applyBorder="1" applyAlignment="1">
      <alignment horizontal="center"/>
    </xf>
    <xf numFmtId="0" fontId="103" fillId="0" borderId="314" xfId="12" applyFont="1" applyBorder="1" applyAlignment="1">
      <alignment horizontal="center"/>
    </xf>
    <xf numFmtId="0" fontId="42" fillId="4" borderId="315" xfId="12" applyFont="1" applyFill="1" applyBorder="1"/>
    <xf numFmtId="3" fontId="102" fillId="4" borderId="307" xfId="12" applyNumberFormat="1" applyFont="1" applyFill="1" applyBorder="1"/>
    <xf numFmtId="3" fontId="103" fillId="4" borderId="316" xfId="12" applyNumberFormat="1" applyFont="1" applyFill="1" applyBorder="1"/>
    <xf numFmtId="0" fontId="1" fillId="0" borderId="317" xfId="12" applyFont="1" applyBorder="1"/>
    <xf numFmtId="3" fontId="104" fillId="0" borderId="276" xfId="12" applyNumberFormat="1" applyFont="1" applyBorder="1"/>
    <xf numFmtId="3" fontId="105" fillId="0" borderId="318" xfId="12" applyNumberFormat="1" applyFont="1" applyBorder="1"/>
    <xf numFmtId="0" fontId="1" fillId="0" borderId="319" xfId="12" applyFont="1" applyBorder="1"/>
    <xf numFmtId="3" fontId="104" fillId="0" borderId="320" xfId="12" applyNumberFormat="1" applyFont="1" applyBorder="1"/>
    <xf numFmtId="3" fontId="105" fillId="0" borderId="321" xfId="12" applyNumberFormat="1" applyFont="1" applyBorder="1"/>
    <xf numFmtId="0" fontId="1" fillId="0" borderId="322" xfId="12" applyFont="1" applyFill="1" applyBorder="1"/>
    <xf numFmtId="3" fontId="104" fillId="0" borderId="323" xfId="12" applyNumberFormat="1" applyFont="1" applyBorder="1"/>
    <xf numFmtId="3" fontId="105" fillId="0" borderId="324" xfId="12" applyNumberFormat="1" applyFont="1" applyBorder="1"/>
    <xf numFmtId="0" fontId="106" fillId="0" borderId="88" xfId="12" applyFont="1" applyAlignment="1">
      <alignment horizontal="center"/>
    </xf>
    <xf numFmtId="3" fontId="41" fillId="0" borderId="88" xfId="12" applyNumberFormat="1" applyFont="1" applyAlignment="1">
      <alignment vertical="top"/>
    </xf>
    <xf numFmtId="3" fontId="41" fillId="0" borderId="88" xfId="12" applyNumberFormat="1" applyFont="1" applyAlignment="1">
      <alignment horizontal="center" vertical="top"/>
    </xf>
    <xf numFmtId="0" fontId="41" fillId="0" borderId="88" xfId="12" applyFont="1" applyAlignment="1">
      <alignment horizontal="center"/>
    </xf>
    <xf numFmtId="0" fontId="41" fillId="38" borderId="88" xfId="12" applyFont="1" applyFill="1" applyBorder="1"/>
    <xf numFmtId="0" fontId="107" fillId="38" borderId="88" xfId="12" applyFont="1" applyFill="1" applyBorder="1" applyAlignment="1">
      <alignment horizontal="center"/>
    </xf>
    <xf numFmtId="0" fontId="43" fillId="47" borderId="308" xfId="12" applyFont="1" applyFill="1" applyBorder="1"/>
    <xf numFmtId="169" fontId="43" fillId="47" borderId="308" xfId="12" applyNumberFormat="1" applyFont="1" applyFill="1" applyBorder="1"/>
    <xf numFmtId="9" fontId="43" fillId="47" borderId="88" xfId="17" applyFont="1" applyFill="1" applyBorder="1"/>
    <xf numFmtId="167" fontId="41" fillId="0" borderId="88" xfId="12" applyNumberFormat="1" applyFont="1"/>
    <xf numFmtId="10" fontId="108" fillId="0" borderId="88" xfId="17" applyNumberFormat="1" applyFont="1"/>
    <xf numFmtId="9" fontId="41" fillId="38" borderId="88" xfId="17" applyFont="1" applyFill="1" applyBorder="1"/>
    <xf numFmtId="0" fontId="42" fillId="0" borderId="311" xfId="12" applyFont="1" applyFill="1" applyBorder="1" applyAlignment="1">
      <alignment horizontal="center"/>
    </xf>
    <xf numFmtId="166" fontId="109" fillId="0" borderId="0" xfId="3" applyNumberFormat="1" applyFont="1"/>
    <xf numFmtId="10" fontId="109" fillId="0" borderId="0" xfId="3" applyNumberFormat="1" applyFont="1"/>
    <xf numFmtId="3" fontId="42" fillId="0" borderId="88" xfId="12" applyNumberFormat="1" applyFont="1" applyBorder="1"/>
    <xf numFmtId="169" fontId="110" fillId="0" borderId="88" xfId="12" applyNumberFormat="1" applyFont="1" applyBorder="1"/>
    <xf numFmtId="0" fontId="94" fillId="0" borderId="88" xfId="12" applyFont="1" applyBorder="1" applyAlignment="1" applyProtection="1">
      <alignment horizontal="center" vertical="top"/>
    </xf>
    <xf numFmtId="49" fontId="94" fillId="0" borderId="88" xfId="12" applyNumberFormat="1" applyFont="1" applyBorder="1" applyAlignment="1" applyProtection="1">
      <alignment horizontal="left" vertical="top"/>
    </xf>
    <xf numFmtId="3" fontId="111" fillId="0" borderId="308" xfId="12" applyNumberFormat="1" applyFont="1" applyBorder="1" applyAlignment="1" applyProtection="1">
      <alignment horizontal="center" vertical="top" wrapText="1"/>
    </xf>
    <xf numFmtId="0" fontId="112" fillId="0" borderId="308" xfId="12" applyFont="1" applyBorder="1" applyAlignment="1" applyProtection="1">
      <alignment horizontal="center" vertical="top"/>
    </xf>
    <xf numFmtId="169" fontId="1" fillId="0" borderId="88" xfId="12" applyNumberFormat="1" applyBorder="1" applyAlignment="1">
      <alignment vertical="top"/>
    </xf>
    <xf numFmtId="169" fontId="113" fillId="0" borderId="308" xfId="12" applyNumberFormat="1" applyFont="1" applyBorder="1" applyAlignment="1">
      <alignment vertical="top"/>
    </xf>
    <xf numFmtId="169" fontId="94" fillId="0" borderId="88" xfId="12" applyNumberFormat="1" applyFont="1" applyBorder="1" applyAlignment="1" applyProtection="1">
      <alignment horizontal="right" vertical="top"/>
    </xf>
    <xf numFmtId="169" fontId="94" fillId="0" borderId="88" xfId="12" applyNumberFormat="1" applyFont="1" applyBorder="1" applyAlignment="1" applyProtection="1">
      <alignment horizontal="center" vertical="top"/>
    </xf>
    <xf numFmtId="0" fontId="1" fillId="0" borderId="88" xfId="12" applyAlignment="1">
      <alignment vertical="top"/>
    </xf>
    <xf numFmtId="0" fontId="96" fillId="0" borderId="265" xfId="12" applyFont="1" applyBorder="1" applyAlignment="1" applyProtection="1">
      <alignment horizontal="left" vertical="top"/>
    </xf>
    <xf numFmtId="0" fontId="96" fillId="0" borderId="265" xfId="12" applyFont="1" applyBorder="1" applyAlignment="1" applyProtection="1">
      <alignment horizontal="center" vertical="top" wrapText="1"/>
    </xf>
    <xf numFmtId="3" fontId="114" fillId="33" borderId="265" xfId="12" applyNumberFormat="1" applyFont="1" applyFill="1" applyBorder="1" applyAlignment="1" applyProtection="1">
      <alignment horizontal="center" vertical="top" wrapText="1"/>
    </xf>
    <xf numFmtId="3" fontId="112" fillId="37" borderId="265" xfId="12" applyNumberFormat="1" applyFont="1" applyFill="1" applyBorder="1" applyAlignment="1" applyProtection="1">
      <alignment horizontal="center" vertical="top" wrapText="1"/>
    </xf>
    <xf numFmtId="169" fontId="96" fillId="0" borderId="265" xfId="12" applyNumberFormat="1" applyFont="1" applyBorder="1" applyAlignment="1" applyProtection="1">
      <alignment horizontal="center" vertical="top" wrapText="1"/>
    </xf>
    <xf numFmtId="169" fontId="113" fillId="4" borderId="265" xfId="12" applyNumberFormat="1" applyFont="1" applyFill="1" applyBorder="1" applyAlignment="1" applyProtection="1">
      <alignment horizontal="center" vertical="top" wrapText="1"/>
    </xf>
    <xf numFmtId="169" fontId="94" fillId="0" borderId="88" xfId="12" applyNumberFormat="1" applyFont="1" applyBorder="1" applyAlignment="1" applyProtection="1">
      <alignment horizontal="left" vertical="top"/>
    </xf>
    <xf numFmtId="0" fontId="1" fillId="0" borderId="88" xfId="12" applyBorder="1" applyAlignment="1">
      <alignment vertical="top"/>
    </xf>
    <xf numFmtId="0" fontId="97" fillId="0" borderId="88" xfId="12" applyFont="1" applyAlignment="1">
      <alignment horizontal="center" vertical="top"/>
    </xf>
    <xf numFmtId="3" fontId="114" fillId="33" borderId="307" xfId="12" applyNumberFormat="1" applyFont="1" applyFill="1" applyBorder="1"/>
    <xf numFmtId="3" fontId="107" fillId="37" borderId="307" xfId="12" applyNumberFormat="1" applyFont="1" applyFill="1" applyBorder="1"/>
    <xf numFmtId="169" fontId="115" fillId="4" borderId="307" xfId="12" applyNumberFormat="1" applyFont="1" applyFill="1" applyBorder="1"/>
    <xf numFmtId="3" fontId="114" fillId="33" borderId="308" xfId="12" applyNumberFormat="1" applyFont="1" applyFill="1" applyBorder="1"/>
    <xf numFmtId="3" fontId="107" fillId="37" borderId="308" xfId="12" applyNumberFormat="1" applyFont="1" applyFill="1" applyBorder="1"/>
    <xf numFmtId="169" fontId="115" fillId="4" borderId="308" xfId="12" applyNumberFormat="1" applyFont="1" applyFill="1" applyBorder="1"/>
    <xf numFmtId="0" fontId="1" fillId="0" borderId="308" xfId="12" applyFont="1" applyFill="1" applyBorder="1"/>
    <xf numFmtId="169" fontId="1" fillId="0" borderId="308" xfId="12" applyNumberFormat="1" applyFont="1" applyFill="1" applyBorder="1"/>
    <xf numFmtId="0" fontId="1" fillId="0" borderId="88" xfId="12" applyFill="1" applyBorder="1"/>
    <xf numFmtId="3" fontId="114" fillId="33" borderId="309" xfId="12" applyNumberFormat="1" applyFont="1" applyFill="1" applyBorder="1"/>
    <xf numFmtId="3" fontId="107" fillId="37" borderId="309" xfId="12" applyNumberFormat="1" applyFont="1" applyFill="1" applyBorder="1"/>
    <xf numFmtId="169" fontId="115" fillId="4" borderId="309" xfId="12" applyNumberFormat="1" applyFont="1" applyFill="1" applyBorder="1"/>
    <xf numFmtId="3" fontId="114" fillId="33" borderId="269" xfId="12" applyNumberFormat="1" applyFont="1" applyFill="1" applyBorder="1"/>
    <xf numFmtId="3" fontId="107" fillId="37" borderId="269" xfId="12" applyNumberFormat="1" applyFont="1" applyFill="1" applyBorder="1"/>
    <xf numFmtId="169" fontId="115" fillId="4" borderId="269" xfId="12" applyNumberFormat="1" applyFont="1" applyFill="1" applyBorder="1"/>
    <xf numFmtId="3" fontId="98" fillId="0" borderId="88" xfId="12" applyNumberFormat="1" applyFont="1" applyBorder="1" applyAlignment="1" applyProtection="1">
      <alignment horizontal="center"/>
    </xf>
    <xf numFmtId="3" fontId="96" fillId="0" borderId="265" xfId="12" applyNumberFormat="1" applyFont="1" applyBorder="1" applyAlignment="1" applyProtection="1">
      <alignment horizontal="center" vertical="center" wrapText="1"/>
    </xf>
    <xf numFmtId="169" fontId="116" fillId="0" borderId="265" xfId="12" applyNumberFormat="1" applyFont="1" applyBorder="1" applyAlignment="1" applyProtection="1">
      <alignment horizontal="center" vertical="center" wrapText="1"/>
    </xf>
    <xf numFmtId="3" fontId="42" fillId="0" borderId="307" xfId="12" applyNumberFormat="1" applyFont="1" applyBorder="1" applyAlignment="1">
      <alignment vertical="center"/>
    </xf>
    <xf numFmtId="169" fontId="110" fillId="0" borderId="307" xfId="12" applyNumberFormat="1" applyFont="1" applyBorder="1" applyAlignment="1">
      <alignment vertical="center"/>
    </xf>
    <xf numFmtId="3" fontId="42" fillId="0" borderId="311" xfId="12" applyNumberFormat="1" applyFont="1" applyBorder="1"/>
    <xf numFmtId="169" fontId="110" fillId="0" borderId="311" xfId="12" applyNumberFormat="1" applyFont="1" applyBorder="1"/>
    <xf numFmtId="3" fontId="42" fillId="0" borderId="308" xfId="12" applyNumberFormat="1" applyFont="1" applyBorder="1"/>
    <xf numFmtId="169" fontId="110" fillId="0" borderId="308" xfId="12" applyNumberFormat="1" applyFont="1" applyBorder="1"/>
    <xf numFmtId="166" fontId="46" fillId="46" borderId="97" xfId="3" applyNumberFormat="1" applyFont="1" applyFill="1" applyBorder="1"/>
    <xf numFmtId="10" fontId="0" fillId="0" borderId="0" xfId="0" applyNumberFormat="1"/>
    <xf numFmtId="3" fontId="117" fillId="46" borderId="0" xfId="0" applyNumberFormat="1" applyFont="1" applyFill="1"/>
    <xf numFmtId="0" fontId="119" fillId="0" borderId="0" xfId="0" applyFont="1" applyAlignment="1">
      <alignment horizontal="center"/>
    </xf>
    <xf numFmtId="3" fontId="120" fillId="0" borderId="0" xfId="0" applyNumberFormat="1" applyFont="1"/>
    <xf numFmtId="10" fontId="121" fillId="0" borderId="0" xfId="3" applyNumberFormat="1" applyFont="1"/>
    <xf numFmtId="166" fontId="121" fillId="0" borderId="0" xfId="3" applyNumberFormat="1" applyFont="1"/>
    <xf numFmtId="10" fontId="123" fillId="46" borderId="0" xfId="3" applyNumberFormat="1" applyFont="1" applyFill="1"/>
    <xf numFmtId="0" fontId="93" fillId="4" borderId="0" xfId="0" applyFont="1" applyFill="1"/>
    <xf numFmtId="0" fontId="78" fillId="0" borderId="0" xfId="0" applyFont="1" applyFill="1"/>
    <xf numFmtId="3" fontId="118" fillId="0" borderId="0" xfId="0" applyNumberFormat="1" applyFont="1"/>
    <xf numFmtId="3" fontId="40" fillId="46" borderId="0" xfId="0" applyNumberFormat="1" applyFont="1" applyFill="1"/>
    <xf numFmtId="3" fontId="118" fillId="20" borderId="0" xfId="0" applyNumberFormat="1" applyFont="1" applyFill="1"/>
    <xf numFmtId="10" fontId="108" fillId="0" borderId="0" xfId="3" applyNumberFormat="1" applyFont="1"/>
    <xf numFmtId="10" fontId="122" fillId="46" borderId="0" xfId="0" applyNumberFormat="1" applyFont="1" applyFill="1"/>
    <xf numFmtId="3" fontId="46" fillId="46" borderId="99" xfId="0" applyNumberFormat="1" applyFont="1" applyFill="1" applyBorder="1"/>
    <xf numFmtId="2" fontId="126" fillId="0" borderId="88" xfId="16" applyNumberFormat="1" applyFont="1"/>
    <xf numFmtId="0" fontId="0" fillId="4" borderId="0" xfId="0" applyFill="1"/>
    <xf numFmtId="3" fontId="107" fillId="4" borderId="0" xfId="0" applyNumberFormat="1" applyFont="1" applyFill="1"/>
    <xf numFmtId="0" fontId="107" fillId="4" borderId="0" xfId="0" applyFont="1" applyFill="1"/>
    <xf numFmtId="0" fontId="17" fillId="3" borderId="251" xfId="0" applyFont="1" applyFill="1" applyBorder="1" applyAlignment="1">
      <alignment horizontal="left" vertical="center"/>
    </xf>
    <xf numFmtId="0" fontId="70" fillId="21" borderId="299" xfId="0" applyFont="1" applyFill="1" applyBorder="1" applyAlignment="1">
      <alignment horizontal="left" vertical="center" wrapText="1" readingOrder="2"/>
    </xf>
    <xf numFmtId="0" fontId="70" fillId="21" borderId="300" xfId="0" applyFont="1" applyFill="1" applyBorder="1" applyAlignment="1">
      <alignment horizontal="left" vertical="center" wrapText="1" readingOrder="2"/>
    </xf>
    <xf numFmtId="0" fontId="46" fillId="44" borderId="301" xfId="0" applyFont="1" applyFill="1" applyBorder="1" applyAlignment="1">
      <alignment horizontal="left" vertical="center"/>
    </xf>
    <xf numFmtId="0" fontId="46" fillId="44" borderId="302" xfId="0" applyFont="1" applyFill="1" applyBorder="1" applyAlignment="1">
      <alignment horizontal="left" vertical="center"/>
    </xf>
    <xf numFmtId="0" fontId="84" fillId="21" borderId="236" xfId="0" applyFont="1" applyFill="1" applyBorder="1" applyAlignment="1">
      <alignment horizontal="left" vertical="center" wrapText="1"/>
    </xf>
    <xf numFmtId="0" fontId="84" fillId="21" borderId="237" xfId="0" applyFont="1" applyFill="1" applyBorder="1" applyAlignment="1">
      <alignment horizontal="left" vertical="center" wrapText="1"/>
    </xf>
    <xf numFmtId="0" fontId="84" fillId="21" borderId="304" xfId="0" applyFont="1" applyFill="1" applyBorder="1" applyAlignment="1">
      <alignment horizontal="left" vertical="center" wrapText="1"/>
    </xf>
    <xf numFmtId="0" fontId="72" fillId="43" borderId="231" xfId="0" applyFont="1" applyFill="1" applyBorder="1" applyAlignment="1">
      <alignment horizontal="left"/>
    </xf>
    <xf numFmtId="0" fontId="17" fillId="43" borderId="232" xfId="0" applyFont="1" applyFill="1" applyBorder="1" applyAlignment="1">
      <alignment horizontal="left"/>
    </xf>
    <xf numFmtId="0" fontId="72" fillId="25" borderId="231" xfId="0" applyFont="1" applyFill="1" applyBorder="1" applyAlignment="1">
      <alignment horizontal="left"/>
    </xf>
    <xf numFmtId="0" fontId="17" fillId="25" borderId="232" xfId="0" applyFont="1" applyFill="1" applyBorder="1" applyAlignment="1">
      <alignment horizontal="left"/>
    </xf>
    <xf numFmtId="0" fontId="80" fillId="21" borderId="236" xfId="0" applyFont="1" applyFill="1" applyBorder="1" applyAlignment="1">
      <alignment horizontal="left" vertical="center" wrapText="1"/>
    </xf>
    <xf numFmtId="0" fontId="80" fillId="21" borderId="237" xfId="0" applyFont="1" applyFill="1" applyBorder="1" applyAlignment="1">
      <alignment horizontal="left" vertical="center" wrapText="1"/>
    </xf>
    <xf numFmtId="0" fontId="80" fillId="21" borderId="185" xfId="0" applyFont="1" applyFill="1" applyBorder="1" applyAlignment="1">
      <alignment horizontal="left" vertical="center" wrapText="1"/>
    </xf>
    <xf numFmtId="0" fontId="21" fillId="26" borderId="246" xfId="0" applyFont="1" applyFill="1" applyBorder="1" applyAlignment="1">
      <alignment horizontal="center"/>
    </xf>
    <xf numFmtId="0" fontId="21" fillId="26" borderId="247" xfId="0" applyFont="1" applyFill="1" applyBorder="1" applyAlignment="1">
      <alignment horizontal="center"/>
    </xf>
    <xf numFmtId="0" fontId="26" fillId="10" borderId="134" xfId="0" applyFont="1" applyFill="1" applyBorder="1" applyAlignment="1">
      <alignment horizontal="center" vertical="center"/>
    </xf>
    <xf numFmtId="0" fontId="26" fillId="10" borderId="140" xfId="0" applyFont="1" applyFill="1" applyBorder="1" applyAlignment="1">
      <alignment horizontal="center" vertical="center"/>
    </xf>
    <xf numFmtId="0" fontId="26" fillId="10" borderId="195" xfId="0" applyFont="1" applyFill="1" applyBorder="1" applyAlignment="1">
      <alignment horizontal="center" vertical="center"/>
    </xf>
    <xf numFmtId="0" fontId="26" fillId="0" borderId="152" xfId="0" applyFont="1" applyFill="1" applyBorder="1" applyAlignment="1">
      <alignment horizontal="center" vertical="center" wrapText="1"/>
    </xf>
    <xf numFmtId="0" fontId="26" fillId="0" borderId="140" xfId="0" applyFont="1" applyFill="1" applyBorder="1" applyAlignment="1">
      <alignment horizontal="center" vertical="center" wrapText="1"/>
    </xf>
    <xf numFmtId="0" fontId="26" fillId="0" borderId="159" xfId="0" applyFont="1" applyFill="1" applyBorder="1" applyAlignment="1">
      <alignment horizontal="center" vertical="center" wrapText="1"/>
    </xf>
    <xf numFmtId="0" fontId="28" fillId="21" borderId="210" xfId="0" applyFont="1" applyFill="1" applyBorder="1" applyAlignment="1">
      <alignment horizontal="left" vertical="center" wrapText="1"/>
    </xf>
    <xf numFmtId="0" fontId="29" fillId="21" borderId="213" xfId="0" applyFont="1" applyFill="1" applyBorder="1" applyAlignment="1">
      <alignment horizontal="left" vertical="center" wrapText="1"/>
    </xf>
    <xf numFmtId="0" fontId="29" fillId="21" borderId="217" xfId="0" applyFont="1" applyFill="1" applyBorder="1" applyAlignment="1">
      <alignment horizontal="left" vertical="center" wrapText="1"/>
    </xf>
    <xf numFmtId="0" fontId="64" fillId="20" borderId="188" xfId="0" applyFont="1" applyFill="1" applyBorder="1" applyAlignment="1">
      <alignment horizontal="left"/>
    </xf>
    <xf numFmtId="0" fontId="64" fillId="20" borderId="189" xfId="0" applyFont="1" applyFill="1" applyBorder="1" applyAlignment="1">
      <alignment horizontal="left"/>
    </xf>
    <xf numFmtId="0" fontId="25" fillId="21" borderId="193" xfId="0" applyFont="1" applyFill="1" applyBorder="1" applyAlignment="1">
      <alignment horizontal="center" vertical="center" textRotation="90" wrapText="1" readingOrder="2"/>
    </xf>
    <xf numFmtId="0" fontId="21" fillId="21" borderId="194" xfId="0" applyFont="1" applyFill="1" applyBorder="1" applyAlignment="1">
      <alignment horizontal="center" vertical="center" textRotation="90" wrapText="1" readingOrder="2"/>
    </xf>
    <xf numFmtId="0" fontId="21" fillId="21" borderId="206" xfId="0" applyFont="1" applyFill="1" applyBorder="1" applyAlignment="1">
      <alignment horizontal="center" vertical="center" textRotation="90" wrapText="1" readingOrder="2"/>
    </xf>
    <xf numFmtId="0" fontId="26" fillId="0" borderId="134" xfId="0" applyFont="1" applyFill="1" applyBorder="1" applyAlignment="1">
      <alignment horizontal="center" vertical="center"/>
    </xf>
    <xf numFmtId="0" fontId="26" fillId="0" borderId="140" xfId="0" applyFont="1" applyFill="1" applyBorder="1" applyAlignment="1">
      <alignment horizontal="center" vertical="center"/>
    </xf>
    <xf numFmtId="0" fontId="26" fillId="0" borderId="195" xfId="0" applyFont="1" applyFill="1" applyBorder="1" applyAlignment="1">
      <alignment horizontal="center" vertical="center"/>
    </xf>
    <xf numFmtId="0" fontId="26" fillId="22" borderId="134" xfId="0" applyFont="1" applyFill="1" applyBorder="1" applyAlignment="1">
      <alignment horizontal="center" vertical="center"/>
    </xf>
    <xf numFmtId="0" fontId="26" fillId="22" borderId="159" xfId="0" applyFont="1" applyFill="1" applyBorder="1" applyAlignment="1">
      <alignment horizontal="center" vertical="center"/>
    </xf>
    <xf numFmtId="0" fontId="21" fillId="15" borderId="122" xfId="0" applyFont="1" applyFill="1" applyBorder="1" applyAlignment="1">
      <alignment horizontal="center"/>
    </xf>
    <xf numFmtId="0" fontId="21" fillId="15" borderId="123" xfId="0" applyFont="1" applyFill="1" applyBorder="1" applyAlignment="1">
      <alignment horizontal="center"/>
    </xf>
    <xf numFmtId="0" fontId="64" fillId="16" borderId="127" xfId="0" applyFont="1" applyFill="1" applyBorder="1" applyAlignment="1">
      <alignment horizontal="left"/>
    </xf>
    <xf numFmtId="0" fontId="64" fillId="16" borderId="128" xfId="0" applyFont="1" applyFill="1" applyBorder="1" applyAlignment="1">
      <alignment horizontal="left"/>
    </xf>
    <xf numFmtId="0" fontId="21" fillId="10" borderId="83" xfId="0" applyFont="1" applyFill="1" applyBorder="1" applyAlignment="1">
      <alignment horizontal="center"/>
    </xf>
    <xf numFmtId="0" fontId="21" fillId="10" borderId="84" xfId="0" applyFont="1" applyFill="1" applyBorder="1" applyAlignment="1">
      <alignment horizontal="center"/>
    </xf>
    <xf numFmtId="0" fontId="64" fillId="11" borderId="88" xfId="5" applyNumberFormat="1" applyFont="1" applyFill="1" applyBorder="1" applyAlignment="1">
      <alignment horizontal="left" vertical="center"/>
    </xf>
    <xf numFmtId="168" fontId="64" fillId="11" borderId="88" xfId="5" applyNumberFormat="1" applyFont="1" applyFill="1" applyBorder="1" applyAlignment="1">
      <alignment horizontal="left" vertical="center"/>
    </xf>
    <xf numFmtId="0" fontId="68" fillId="3" borderId="71" xfId="0" applyFont="1" applyFill="1" applyBorder="1" applyAlignment="1">
      <alignment horizontal="center" vertical="center"/>
    </xf>
    <xf numFmtId="0" fontId="68" fillId="3" borderId="72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3" fillId="9" borderId="78" xfId="5" applyFont="1" applyFill="1" applyBorder="1" applyAlignment="1">
      <alignment horizontal="center" vertical="center" wrapText="1" shrinkToFit="1"/>
    </xf>
    <xf numFmtId="0" fontId="3" fillId="9" borderId="79" xfId="5" applyFont="1" applyFill="1" applyBorder="1" applyAlignment="1">
      <alignment horizontal="center" vertical="center" wrapText="1" shrinkToFit="1"/>
    </xf>
    <xf numFmtId="0" fontId="64" fillId="9" borderId="78" xfId="5" applyFont="1" applyFill="1" applyBorder="1" applyAlignment="1">
      <alignment horizontal="center" vertical="center" wrapText="1" shrinkToFit="1"/>
    </xf>
    <xf numFmtId="0" fontId="64" fillId="9" borderId="79" xfId="5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4" fillId="0" borderId="7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13" borderId="100" xfId="5" applyFont="1" applyFill="1" applyBorder="1" applyAlignment="1">
      <alignment horizontal="left"/>
    </xf>
    <xf numFmtId="0" fontId="8" fillId="13" borderId="101" xfId="5" applyFont="1" applyFill="1" applyBorder="1" applyAlignment="1">
      <alignment horizontal="left"/>
    </xf>
    <xf numFmtId="0" fontId="8" fillId="13" borderId="102" xfId="5" applyFont="1" applyFill="1" applyBorder="1" applyAlignment="1">
      <alignment horizontal="left"/>
    </xf>
    <xf numFmtId="0" fontId="3" fillId="7" borderId="94" xfId="5" applyFont="1" applyFill="1" applyBorder="1" applyAlignment="1">
      <alignment horizontal="left"/>
    </xf>
    <xf numFmtId="0" fontId="3" fillId="7" borderId="95" xfId="5" applyFont="1" applyFill="1" applyBorder="1" applyAlignment="1">
      <alignment horizontal="left"/>
    </xf>
    <xf numFmtId="0" fontId="3" fillId="7" borderId="96" xfId="5" applyFont="1" applyFill="1" applyBorder="1" applyAlignment="1">
      <alignment horizontal="left"/>
    </xf>
    <xf numFmtId="0" fontId="8" fillId="13" borderId="94" xfId="5" applyFont="1" applyFill="1" applyBorder="1" applyAlignment="1">
      <alignment horizontal="left"/>
    </xf>
    <xf numFmtId="0" fontId="8" fillId="13" borderId="95" xfId="5" applyFont="1" applyFill="1" applyBorder="1" applyAlignment="1">
      <alignment horizontal="left"/>
    </xf>
    <xf numFmtId="0" fontId="8" fillId="13" borderId="96" xfId="5" applyFont="1" applyFill="1" applyBorder="1" applyAlignment="1">
      <alignment horizontal="left"/>
    </xf>
    <xf numFmtId="0" fontId="32" fillId="21" borderId="236" xfId="0" applyFont="1" applyFill="1" applyBorder="1" applyAlignment="1">
      <alignment horizontal="center" vertical="center" wrapText="1"/>
    </xf>
    <xf numFmtId="0" fontId="32" fillId="21" borderId="237" xfId="0" applyFont="1" applyFill="1" applyBorder="1" applyAlignment="1">
      <alignment horizontal="center" vertical="center" wrapText="1"/>
    </xf>
    <xf numFmtId="0" fontId="32" fillId="21" borderId="185" xfId="0" applyFont="1" applyFill="1" applyBorder="1" applyAlignment="1">
      <alignment horizontal="center" vertical="center" wrapText="1"/>
    </xf>
    <xf numFmtId="0" fontId="21" fillId="26" borderId="248" xfId="0" applyFont="1" applyFill="1" applyBorder="1" applyAlignment="1">
      <alignment horizontal="center"/>
    </xf>
    <xf numFmtId="0" fontId="16" fillId="3" borderId="71" xfId="0" applyFont="1" applyFill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0" fontId="14" fillId="9" borderId="78" xfId="5" applyFont="1" applyFill="1" applyBorder="1" applyAlignment="1">
      <alignment horizontal="center" vertical="center" wrapText="1" shrinkToFit="1"/>
    </xf>
    <xf numFmtId="0" fontId="14" fillId="9" borderId="79" xfId="5" applyFont="1" applyFill="1" applyBorder="1" applyAlignment="1">
      <alignment horizontal="center" vertical="center" wrapText="1" shrinkToFit="1"/>
    </xf>
    <xf numFmtId="0" fontId="21" fillId="10" borderId="85" xfId="0" applyFont="1" applyFill="1" applyBorder="1" applyAlignment="1">
      <alignment horizontal="center"/>
    </xf>
    <xf numFmtId="0" fontId="8" fillId="11" borderId="88" xfId="5" applyNumberFormat="1" applyFont="1" applyFill="1" applyBorder="1" applyAlignment="1">
      <alignment horizontal="left" vertical="center"/>
    </xf>
    <xf numFmtId="168" fontId="8" fillId="11" borderId="88" xfId="5" applyNumberFormat="1" applyFont="1" applyFill="1" applyBorder="1" applyAlignment="1">
      <alignment horizontal="left" vertical="center"/>
    </xf>
    <xf numFmtId="0" fontId="8" fillId="13" borderId="89" xfId="5" applyFont="1" applyFill="1" applyBorder="1" applyAlignment="1">
      <alignment horizontal="left"/>
    </xf>
    <xf numFmtId="0" fontId="8" fillId="13" borderId="90" xfId="5" applyFont="1" applyFill="1" applyBorder="1" applyAlignment="1">
      <alignment horizontal="left"/>
    </xf>
    <xf numFmtId="0" fontId="8" fillId="13" borderId="91" xfId="5" applyFont="1" applyFill="1" applyBorder="1" applyAlignment="1">
      <alignment horizontal="left"/>
    </xf>
    <xf numFmtId="0" fontId="28" fillId="21" borderId="210" xfId="0" applyFont="1" applyFill="1" applyBorder="1" applyAlignment="1">
      <alignment horizontal="center" vertical="center" wrapText="1"/>
    </xf>
    <xf numFmtId="0" fontId="29" fillId="21" borderId="213" xfId="0" applyFont="1" applyFill="1" applyBorder="1" applyAlignment="1">
      <alignment horizontal="center" vertical="center" wrapText="1"/>
    </xf>
    <xf numFmtId="0" fontId="29" fillId="21" borderId="217" xfId="0" applyFont="1" applyFill="1" applyBorder="1" applyAlignment="1">
      <alignment horizontal="center" vertical="center" wrapText="1"/>
    </xf>
    <xf numFmtId="0" fontId="8" fillId="23" borderId="220" xfId="5" applyNumberFormat="1" applyFont="1" applyFill="1" applyBorder="1" applyAlignment="1">
      <alignment horizontal="left" vertical="center"/>
    </xf>
    <xf numFmtId="0" fontId="8" fillId="23" borderId="221" xfId="5" applyFont="1" applyFill="1" applyBorder="1" applyAlignment="1">
      <alignment horizontal="left" vertical="center"/>
    </xf>
    <xf numFmtId="0" fontId="8" fillId="23" borderId="222" xfId="5" applyFont="1" applyFill="1" applyBorder="1" applyAlignment="1">
      <alignment horizontal="left" vertical="center"/>
    </xf>
    <xf numFmtId="0" fontId="8" fillId="24" borderId="223" xfId="5" applyNumberFormat="1" applyFont="1" applyFill="1" applyBorder="1" applyAlignment="1">
      <alignment horizontal="left" vertical="center"/>
    </xf>
    <xf numFmtId="0" fontId="8" fillId="24" borderId="224" xfId="5" applyNumberFormat="1" applyFont="1" applyFill="1" applyBorder="1" applyAlignment="1">
      <alignment horizontal="left" vertical="center"/>
    </xf>
    <xf numFmtId="0" fontId="8" fillId="24" borderId="225" xfId="5" applyNumberFormat="1" applyFont="1" applyFill="1" applyBorder="1" applyAlignment="1">
      <alignment horizontal="left" vertical="center"/>
    </xf>
    <xf numFmtId="0" fontId="3" fillId="24" borderId="223" xfId="5" applyNumberFormat="1" applyFont="1" applyFill="1" applyBorder="1" applyAlignment="1">
      <alignment horizontal="left" vertical="center"/>
    </xf>
    <xf numFmtId="0" fontId="3" fillId="24" borderId="224" xfId="5" applyNumberFormat="1" applyFont="1" applyFill="1" applyBorder="1" applyAlignment="1">
      <alignment horizontal="left" vertical="center"/>
    </xf>
    <xf numFmtId="0" fontId="3" fillId="24" borderId="225" xfId="5" applyNumberFormat="1" applyFont="1" applyFill="1" applyBorder="1" applyAlignment="1">
      <alignment horizontal="left" vertical="center"/>
    </xf>
    <xf numFmtId="0" fontId="17" fillId="25" borderId="231" xfId="0" applyFont="1" applyFill="1" applyBorder="1" applyAlignment="1">
      <alignment horizontal="left"/>
    </xf>
    <xf numFmtId="0" fontId="17" fillId="25" borderId="233" xfId="0" applyFont="1" applyFill="1" applyBorder="1" applyAlignment="1">
      <alignment horizontal="left"/>
    </xf>
    <xf numFmtId="0" fontId="21" fillId="15" borderId="124" xfId="0" applyFont="1" applyFill="1" applyBorder="1" applyAlignment="1">
      <alignment horizontal="center"/>
    </xf>
    <xf numFmtId="0" fontId="17" fillId="16" borderId="127" xfId="0" applyFont="1" applyFill="1" applyBorder="1" applyAlignment="1">
      <alignment horizontal="left"/>
    </xf>
    <xf numFmtId="0" fontId="17" fillId="16" borderId="128" xfId="0" applyFont="1" applyFill="1" applyBorder="1" applyAlignment="1">
      <alignment horizontal="left"/>
    </xf>
    <xf numFmtId="0" fontId="17" fillId="16" borderId="129" xfId="0" applyFont="1" applyFill="1" applyBorder="1" applyAlignment="1">
      <alignment horizontal="left"/>
    </xf>
    <xf numFmtId="0" fontId="17" fillId="20" borderId="188" xfId="0" applyFont="1" applyFill="1" applyBorder="1" applyAlignment="1">
      <alignment horizontal="left"/>
    </xf>
    <xf numFmtId="0" fontId="17" fillId="20" borderId="189" xfId="0" applyFont="1" applyFill="1" applyBorder="1" applyAlignment="1">
      <alignment horizontal="left"/>
    </xf>
    <xf numFmtId="0" fontId="17" fillId="20" borderId="190" xfId="0" applyFont="1" applyFill="1" applyBorder="1" applyAlignment="1">
      <alignment horizontal="left"/>
    </xf>
    <xf numFmtId="0" fontId="3" fillId="7" borderId="92" xfId="5" applyFont="1" applyFill="1" applyBorder="1" applyAlignment="1">
      <alignment horizontal="left"/>
    </xf>
    <xf numFmtId="0" fontId="3" fillId="7" borderId="119" xfId="5" applyFont="1" applyFill="1" applyBorder="1" applyAlignment="1">
      <alignment horizontal="left"/>
    </xf>
    <xf numFmtId="0" fontId="3" fillId="7" borderId="93" xfId="5" applyFont="1" applyFill="1" applyBorder="1" applyAlignment="1">
      <alignment horizontal="left"/>
    </xf>
    <xf numFmtId="0" fontId="3" fillId="7" borderId="103" xfId="5" applyFont="1" applyFill="1" applyBorder="1" applyAlignment="1">
      <alignment horizontal="left"/>
    </xf>
    <xf numFmtId="0" fontId="3" fillId="7" borderId="121" xfId="5" applyFont="1" applyFill="1" applyBorder="1" applyAlignment="1">
      <alignment horizontal="left"/>
    </xf>
    <xf numFmtId="0" fontId="3" fillId="7" borderId="104" xfId="5" applyFont="1" applyFill="1" applyBorder="1" applyAlignment="1">
      <alignment horizontal="left"/>
    </xf>
    <xf numFmtId="0" fontId="47" fillId="33" borderId="265" xfId="12" applyFont="1" applyFill="1" applyBorder="1" applyAlignment="1">
      <alignment horizontal="center" vertical="center" textRotation="90" wrapText="1"/>
    </xf>
    <xf numFmtId="0" fontId="50" fillId="33" borderId="269" xfId="12" applyFont="1" applyFill="1" applyBorder="1" applyAlignment="1">
      <alignment horizontal="center" vertical="center" textRotation="90" wrapText="1"/>
    </xf>
    <xf numFmtId="0" fontId="47" fillId="35" borderId="265" xfId="12" applyFont="1" applyFill="1" applyBorder="1" applyAlignment="1">
      <alignment horizontal="center" vertical="center" textRotation="90" wrapText="1"/>
    </xf>
    <xf numFmtId="0" fontId="50" fillId="0" borderId="276" xfId="12" applyFont="1" applyBorder="1" applyAlignment="1">
      <alignment horizontal="center" vertical="center" textRotation="90" wrapText="1"/>
    </xf>
    <xf numFmtId="0" fontId="50" fillId="0" borderId="269" xfId="12" applyFont="1" applyBorder="1" applyAlignment="1">
      <alignment horizontal="center" vertical="center" textRotation="90" wrapText="1"/>
    </xf>
    <xf numFmtId="0" fontId="47" fillId="38" borderId="265" xfId="12" applyFont="1" applyFill="1" applyBorder="1" applyAlignment="1">
      <alignment horizontal="center" vertical="center" textRotation="90"/>
    </xf>
    <xf numFmtId="0" fontId="47" fillId="38" borderId="276" xfId="12" applyFont="1" applyFill="1" applyBorder="1" applyAlignment="1">
      <alignment horizontal="center" vertical="center" textRotation="90"/>
    </xf>
    <xf numFmtId="0" fontId="47" fillId="38" borderId="269" xfId="12" applyFont="1" applyFill="1" applyBorder="1" applyAlignment="1">
      <alignment horizontal="center" vertical="center" textRotation="90"/>
    </xf>
    <xf numFmtId="0" fontId="47" fillId="39" borderId="265" xfId="12" applyFont="1" applyFill="1" applyBorder="1" applyAlignment="1">
      <alignment horizontal="center" vertical="center" textRotation="90"/>
    </xf>
    <xf numFmtId="0" fontId="47" fillId="39" borderId="276" xfId="12" applyFont="1" applyFill="1" applyBorder="1" applyAlignment="1">
      <alignment horizontal="center" vertical="center" textRotation="90"/>
    </xf>
    <xf numFmtId="0" fontId="47" fillId="39" borderId="269" xfId="12" applyFont="1" applyFill="1" applyBorder="1" applyAlignment="1">
      <alignment horizontal="center" vertical="center" textRotation="90"/>
    </xf>
    <xf numFmtId="0" fontId="60" fillId="42" borderId="265" xfId="12" applyFont="1" applyFill="1" applyBorder="1" applyAlignment="1">
      <alignment horizontal="center" vertical="center" textRotation="90" wrapText="1"/>
    </xf>
    <xf numFmtId="0" fontId="63" fillId="42" borderId="269" xfId="12" applyFont="1" applyFill="1" applyBorder="1" applyAlignment="1">
      <alignment horizontal="center" vertical="center" textRotation="90" wrapText="1"/>
    </xf>
    <xf numFmtId="0" fontId="95" fillId="0" borderId="88" xfId="12" applyFont="1" applyBorder="1" applyAlignment="1" applyProtection="1">
      <alignment horizontal="center"/>
    </xf>
    <xf numFmtId="0" fontId="1" fillId="0" borderId="88" xfId="12" applyAlignment="1">
      <alignment horizontal="center" wrapText="1"/>
    </xf>
    <xf numFmtId="0" fontId="106" fillId="0" borderId="325" xfId="12" applyFont="1" applyBorder="1" applyAlignment="1">
      <alignment horizontal="center"/>
    </xf>
    <xf numFmtId="0" fontId="106" fillId="0" borderId="88" xfId="12" applyFont="1" applyBorder="1" applyAlignment="1">
      <alignment horizontal="center"/>
    </xf>
    <xf numFmtId="3" fontId="41" fillId="0" borderId="88" xfId="12" applyNumberFormat="1" applyFont="1" applyAlignment="1">
      <alignment horizontal="center" vertical="top"/>
    </xf>
    <xf numFmtId="0" fontId="107" fillId="38" borderId="88" xfId="12" applyFont="1" applyFill="1" applyBorder="1" applyAlignment="1">
      <alignment horizontal="center"/>
    </xf>
    <xf numFmtId="9" fontId="43" fillId="47" borderId="88" xfId="17" applyFont="1" applyFill="1" applyAlignment="1">
      <alignment horizontal="center" vertical="center"/>
    </xf>
    <xf numFmtId="169" fontId="41" fillId="0" borderId="88" xfId="12" applyNumberFormat="1" applyFont="1" applyAlignment="1">
      <alignment horizontal="right" vertical="center"/>
    </xf>
    <xf numFmtId="9" fontId="108" fillId="0" borderId="88" xfId="17" applyFont="1" applyAlignment="1">
      <alignment horizontal="right" vertical="center"/>
    </xf>
    <xf numFmtId="9" fontId="41" fillId="38" borderId="88" xfId="17" applyFont="1" applyFill="1" applyBorder="1" applyAlignment="1">
      <alignment horizontal="right" vertical="center"/>
    </xf>
    <xf numFmtId="170" fontId="1" fillId="0" borderId="88" xfId="12" applyNumberFormat="1" applyFont="1" applyBorder="1"/>
  </cellXfs>
  <cellStyles count="18">
    <cellStyle name="___row1" xfId="5" xr:uid="{00000000-0005-0000-0000-000005000000}"/>
    <cellStyle name="_data" xfId="4" xr:uid="{00000000-0005-0000-0000-000004000000}"/>
    <cellStyle name="_page" xfId="2" xr:uid="{00000000-0005-0000-0000-000002000000}"/>
    <cellStyle name="CFM Drill Column" xfId="9" xr:uid="{00000000-0005-0000-0000-000009000000}"/>
    <cellStyle name="CFM Drill Row" xfId="7" xr:uid="{00000000-0005-0000-0000-000007000000}"/>
    <cellStyle name="CFM Choice" xfId="1" xr:uid="{00000000-0005-0000-0000-000001000000}"/>
    <cellStyle name="CFM Run" xfId="10" xr:uid="{00000000-0005-0000-0000-00000A000000}"/>
    <cellStyle name="CFM Value" xfId="8" xr:uid="{00000000-0005-0000-0000-000008000000}"/>
    <cellStyle name="Normální" xfId="0" builtinId="0"/>
    <cellStyle name="Normální 2" xfId="11" xr:uid="{00000000-0005-0000-0000-00000B000000}"/>
    <cellStyle name="Normální 3" xfId="12" xr:uid="{B73F9345-FCD1-4536-A2E5-DA6CEEA43C25}"/>
    <cellStyle name="Normální 4" xfId="13" xr:uid="{00000000-0005-0000-0000-000039000000}"/>
    <cellStyle name="Normální 5" xfId="14" xr:uid="{00000000-0005-0000-0000-00003A000000}"/>
    <cellStyle name="Normální 6" xfId="15" xr:uid="{00000000-0005-0000-0000-00003B000000}"/>
    <cellStyle name="Normální 7" xfId="16" xr:uid="{00000000-0005-0000-0000-00003C000000}"/>
    <cellStyle name="Procenta" xfId="3" builtinId="5"/>
    <cellStyle name="Procenta 2" xfId="17" xr:uid="{496B5DA5-0617-4E50-A56D-858D4DEF80FD}"/>
    <cellStyle name="Špatně" xfId="6" builtinId="27"/>
  </cellStyles>
  <dxfs count="91"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color rgb="FFE8E8E8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E389"/>
        </patternFill>
      </fill>
    </dxf>
    <dxf>
      <fill>
        <patternFill patternType="solid">
          <bgColor rgb="FFFF6969"/>
        </patternFill>
      </fill>
    </dxf>
    <dxf>
      <fill>
        <patternFill patternType="solid">
          <bgColor rgb="FF92D050"/>
        </patternFill>
      </fill>
    </dxf>
    <dxf>
      <fill>
        <patternFill>
          <bgColor rgb="FFFFE38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0F0F0"/>
        </patternFill>
      </fill>
    </dxf>
    <dxf>
      <fill>
        <patternFill>
          <bgColor rgb="FFF9F9F9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Investice/Hospodářský výsledek 2011 - 20</a:t>
            </a:r>
            <a:r>
              <a:rPr lang="cs-CZ"/>
              <a:t>24 </a:t>
            </a:r>
            <a:r>
              <a:rPr lang="cs-CZ" sz="1050"/>
              <a:t>(v tis.Kč)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Investice_HV!$D$21</c:f>
              <c:strCache>
                <c:ptCount val="1"/>
                <c:pt idx="0">
                  <c:v>Investice pořízené v tis. Kč (úč. 041, 042)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Investice_HV!$E$20:$R$20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Investice_HV!$E$21:$R$21</c:f>
              <c:numCache>
                <c:formatCode>#,##0</c:formatCode>
                <c:ptCount val="14"/>
                <c:pt idx="0">
                  <c:v>311049</c:v>
                </c:pt>
                <c:pt idx="1">
                  <c:v>315594</c:v>
                </c:pt>
                <c:pt idx="2">
                  <c:v>242975</c:v>
                </c:pt>
                <c:pt idx="3">
                  <c:v>304362</c:v>
                </c:pt>
                <c:pt idx="4">
                  <c:v>337088</c:v>
                </c:pt>
                <c:pt idx="5">
                  <c:v>249366</c:v>
                </c:pt>
                <c:pt idx="6">
                  <c:v>475431</c:v>
                </c:pt>
                <c:pt idx="7">
                  <c:v>632455</c:v>
                </c:pt>
                <c:pt idx="8">
                  <c:v>348064</c:v>
                </c:pt>
                <c:pt idx="9">
                  <c:v>431479.55599999998</c:v>
                </c:pt>
                <c:pt idx="10">
                  <c:v>907520.58461999998</c:v>
                </c:pt>
                <c:pt idx="11">
                  <c:v>1105718.43282</c:v>
                </c:pt>
                <c:pt idx="12">
                  <c:v>864582.44775000005</c:v>
                </c:pt>
                <c:pt idx="13">
                  <c:v>906647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7-4C73-B56F-0D3395588053}"/>
            </c:ext>
          </c:extLst>
        </c:ser>
        <c:ser>
          <c:idx val="1"/>
          <c:order val="1"/>
          <c:tx>
            <c:strRef>
              <c:f>Investice_HV!$D$22</c:f>
              <c:strCache>
                <c:ptCount val="1"/>
                <c:pt idx="0">
                  <c:v>HV po zdanění (v tis. Kč)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Investice_HV!$E$20:$R$20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Investice_HV!$E$22:$R$22</c:f>
              <c:numCache>
                <c:formatCode>#,##0</c:formatCode>
                <c:ptCount val="14"/>
                <c:pt idx="0">
                  <c:v>41838</c:v>
                </c:pt>
                <c:pt idx="1">
                  <c:v>79582</c:v>
                </c:pt>
                <c:pt idx="2">
                  <c:v>47573</c:v>
                </c:pt>
                <c:pt idx="3">
                  <c:v>198558</c:v>
                </c:pt>
                <c:pt idx="4">
                  <c:v>299416</c:v>
                </c:pt>
                <c:pt idx="5">
                  <c:v>143018</c:v>
                </c:pt>
                <c:pt idx="6">
                  <c:v>186175</c:v>
                </c:pt>
                <c:pt idx="7">
                  <c:v>150988</c:v>
                </c:pt>
                <c:pt idx="8">
                  <c:v>181164.39892044012</c:v>
                </c:pt>
                <c:pt idx="9">
                  <c:v>383600.65794001985</c:v>
                </c:pt>
                <c:pt idx="10">
                  <c:v>434708.65921993798</c:v>
                </c:pt>
                <c:pt idx="11">
                  <c:v>572840.85618</c:v>
                </c:pt>
                <c:pt idx="12">
                  <c:v>788626.96389080095</c:v>
                </c:pt>
                <c:pt idx="13">
                  <c:v>863709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7-4C73-B56F-0D3395588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928056"/>
        <c:axId val="524931664"/>
      </c:barChart>
      <c:catAx>
        <c:axId val="52492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931664"/>
        <c:crosses val="autoZero"/>
        <c:auto val="1"/>
        <c:lblAlgn val="ctr"/>
        <c:lblOffset val="100"/>
        <c:noMultiLvlLbl val="0"/>
      </c:catAx>
      <c:valAx>
        <c:axId val="52493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92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57150</xdr:rowOff>
    </xdr:from>
    <xdr:to>
      <xdr:col>11</xdr:col>
      <xdr:colOff>552450</xdr:colOff>
      <xdr:row>7</xdr:row>
      <xdr:rowOff>29726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F625FD89-CE07-4102-B238-B2E4C9D4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5250"/>
          <a:ext cx="1438275" cy="353576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165735</xdr:rowOff>
    </xdr:from>
    <xdr:to>
      <xdr:col>7</xdr:col>
      <xdr:colOff>285750</xdr:colOff>
      <xdr:row>7</xdr:row>
      <xdr:rowOff>36195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1760" cy="682373"/>
        </a:xfrm>
        <a:prstGeom prst="rect">
          <a:avLst/>
        </a:prstGeom>
        <a:effectLst/>
      </xdr:spPr>
    </xdr:pic>
    <xdr:clientData/>
  </xdr:twoCellAnchor>
  <xdr:twoCellAnchor>
    <xdr:from>
      <xdr:col>14</xdr:col>
      <xdr:colOff>285750</xdr:colOff>
      <xdr:row>65</xdr:row>
      <xdr:rowOff>253365</xdr:rowOff>
    </xdr:from>
    <xdr:to>
      <xdr:col>18</xdr:col>
      <xdr:colOff>521970</xdr:colOff>
      <xdr:row>73</xdr:row>
      <xdr:rowOff>4445</xdr:rowOff>
    </xdr:to>
    <xdr:pic>
      <xdr:nvPicPr>
        <xdr:cNvPr id="120" name="Graf6" descr="0|1|0|DimGray~__f2b3d2ba_181e_4d88_83bf_2bfbc87744f7~95.6993471456122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72</xdr:row>
      <xdr:rowOff>251460</xdr:rowOff>
    </xdr:from>
    <xdr:to>
      <xdr:col>18</xdr:col>
      <xdr:colOff>521970</xdr:colOff>
      <xdr:row>80</xdr:row>
      <xdr:rowOff>10160</xdr:rowOff>
    </xdr:to>
    <xdr:pic>
      <xdr:nvPicPr>
        <xdr:cNvPr id="134" name="Graf7" descr="0|1|0|DimGray~__51284863_f697_4f61_b49c_cd8d991b2011~87.9007693973036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79</xdr:row>
      <xdr:rowOff>250190</xdr:rowOff>
    </xdr:from>
    <xdr:to>
      <xdr:col>18</xdr:col>
      <xdr:colOff>521970</xdr:colOff>
      <xdr:row>87</xdr:row>
      <xdr:rowOff>8890</xdr:rowOff>
    </xdr:to>
    <xdr:pic>
      <xdr:nvPicPr>
        <xdr:cNvPr id="135" name="Graf8" descr="0|1|0|DimGray~__b4d80ecc_9a9f_42c7_9fbd_e74bf370054d~92.5090084632844|SkyBlue~~|LimeGreen¨70ˇ70¨100ˇ100~Gold¨100ˇ100¨102ˇ102~Red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43</xdr:row>
      <xdr:rowOff>1905</xdr:rowOff>
    </xdr:from>
    <xdr:to>
      <xdr:col>18</xdr:col>
      <xdr:colOff>521970</xdr:colOff>
      <xdr:row>51</xdr:row>
      <xdr:rowOff>6985</xdr:rowOff>
    </xdr:to>
    <xdr:pic>
      <xdr:nvPicPr>
        <xdr:cNvPr id="136" name="Graf4" descr="0|1|0|DimGray~__857672a3_3b27_4528_acb8_49430f02c87c~101.09572861836|SkyBlue~~|Red¨70ˇ70¨97ˇ97~Gold¨97ˇ97¨100ˇ100~LimeGreen¨100ˇ100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13</xdr:row>
      <xdr:rowOff>0</xdr:rowOff>
    </xdr:from>
    <xdr:to>
      <xdr:col>18</xdr:col>
      <xdr:colOff>521970</xdr:colOff>
      <xdr:row>20</xdr:row>
      <xdr:rowOff>5080</xdr:rowOff>
    </xdr:to>
    <xdr:pic>
      <xdr:nvPicPr>
        <xdr:cNvPr id="137" name="Graf1" descr="0|1|0|DimGray~__45fa6e11_c6e9_49d7_b08a_9eaf5e4825bc~105.846423004045|SkyBlue~~|Red¨70ˇ70¨97ˇ97~Gold¨97ˇ97¨100ˇ100~LimeGreen¨100ˇ100¨130ˇ130~Transparent¨130ˇ130¨ˇ~Transparent¨ˇ¨ˇ|DimGray~7~7~0|0~0|Transparent|281~17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278130</xdr:colOff>
      <xdr:row>58</xdr:row>
      <xdr:rowOff>251460</xdr:rowOff>
    </xdr:from>
    <xdr:to>
      <xdr:col>18</xdr:col>
      <xdr:colOff>514350</xdr:colOff>
      <xdr:row>66</xdr:row>
      <xdr:rowOff>10160</xdr:rowOff>
    </xdr:to>
    <xdr:pic>
      <xdr:nvPicPr>
        <xdr:cNvPr id="139" name="Graf5" descr="0|1|0|DimGray~__e7240ec4_cc2e_47a1_8f63_6f1cf3b011b1~104.425550841659|SkyBlue~~|Red¨70ˇ70¨100ˇ100~Gold¨100ˇ100¨102ˇ102~LimeGreen¨102ˇ102¨130ˇ130~Transparent¨130ˇ130¨ˇ~Transparent¨ˇ¨ˇ|DimGray~7~7~0|0~0|Transparent|281~15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20</xdr:row>
      <xdr:rowOff>3175</xdr:rowOff>
    </xdr:from>
    <xdr:to>
      <xdr:col>18</xdr:col>
      <xdr:colOff>521970</xdr:colOff>
      <xdr:row>27</xdr:row>
      <xdr:rowOff>8255</xdr:rowOff>
    </xdr:to>
    <xdr:pic>
      <xdr:nvPicPr>
        <xdr:cNvPr id="140" name="Graf2" descr="0|1|0|DimGray~__41cbbba9_2ef8_43ba_b2d3_5478415f3c11~106.180865760485|SkyBlue~~|Red¨70ˇ70¨100ˇ100~LimeGreen¨100ˇ100¨130ˇ130~Transparent¨130ˇ130¨ˇ~Transparent¨ˇ¨ˇ~Transparent¨ˇ¨ˇ|DimGray~7~7~0|0~0|Transparent|281~15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14</xdr:col>
      <xdr:colOff>289560</xdr:colOff>
      <xdr:row>27</xdr:row>
      <xdr:rowOff>0</xdr:rowOff>
    </xdr:from>
    <xdr:to>
      <xdr:col>18</xdr:col>
      <xdr:colOff>525780</xdr:colOff>
      <xdr:row>35</xdr:row>
      <xdr:rowOff>12700</xdr:rowOff>
    </xdr:to>
    <xdr:pic>
      <xdr:nvPicPr>
        <xdr:cNvPr id="141" name="Měřidlo1" descr="0|1|0|DimGray~__1dc58f0e_5022_4ac9_af8b_3ed9cd0be1d7~101.113718893326|SkyBlue~~|Red¨70ˇ70¨97ˇ97~Gold¨97ˇ97¨100ˇ100~LimeGreen¨100ˇ100¨130ˇ130~Transparent¨130ˇ130¨ˇ~Transparent¨ˇ¨ˇ|DimGray~7~7~0|0~0|Transparent|281~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677160" cy="2667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295275</xdr:rowOff>
    </xdr:from>
    <xdr:to>
      <xdr:col>12</xdr:col>
      <xdr:colOff>409575</xdr:colOff>
      <xdr:row>8</xdr:row>
      <xdr:rowOff>163830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800" cy="449580"/>
        </a:xfrm>
        <a:prstGeom prst="rect">
          <a:avLst/>
        </a:prstGeom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2</xdr:row>
      <xdr:rowOff>109537</xdr:rowOff>
    </xdr:from>
    <xdr:to>
      <xdr:col>17</xdr:col>
      <xdr:colOff>685799</xdr:colOff>
      <xdr:row>16</xdr:row>
      <xdr:rowOff>185737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2BDDDF1-2EAC-48DB-B2E2-58553ECAE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" connectionId="11" xr16:uid="{716A78AF-1D91-417F-9549-6945DF32DF75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4" connectionId="48" xr16:uid="{646263E2-2088-4444-BEC1-E8DFCA4DEF3B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7" connectionId="30" xr16:uid="{957E6681-80F9-46E8-987D-E1E520EA9045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" connectionId="12" xr16:uid="{FD44F360-10C2-4150-9C8B-A203F954BBD8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5" connectionId="15" xr16:uid="{A6255610-D8C6-45DC-82D8-2A73571E3B8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2" connectionId="39" xr16:uid="{B2CC94F3-5C0C-4A3D-9EE5-45301ECA58C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0" connectionId="5" xr16:uid="{7F7827AA-0CC6-4087-B8D0-A888D9A8690C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6" connectionId="36" xr16:uid="{13EE8A32-62CD-424E-A4C6-E6A8CFA3985B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9" connectionId="18" xr16:uid="{41DB275B-5681-4FC9-844B-8F28DCF3B98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2" connectionId="22" xr16:uid="{13491590-3F13-4ED1-BCF9-0E0EF3ED6506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9" connectionId="19" xr16:uid="{35A2428C-F269-4F3B-95AE-9CFC485C873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8" connectionId="8" xr16:uid="{61A539FE-6B52-493C-A373-B8757DB289B3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1" connectionId="1" xr16:uid="{33E30CE2-47A2-49E9-8E76-B3E931E36A8A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0" connectionId="6" xr16:uid="{DD31A69B-1A3E-4450-B8FF-892E02B55745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" connectionId="13" xr16:uid="{806BC2C1-3DAC-4980-B044-F52C08AC32C6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7" connectionId="31" xr16:uid="{BF26D653-8C9F-4CAA-9CCA-39652C39FBC8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8" connectionId="25" xr16:uid="{9E3F2EE9-E2E9-495E-AE36-110E14FC3AB4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9" connectionId="34" xr16:uid="{204BB01B-C546-45A2-8200-D77C9D6A09DA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5" connectionId="43" xr16:uid="{F3B7B398-B472-4658-82F7-9A408FB08380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6" connectionId="37" xr16:uid="{96F9E50C-A0B6-4AE7-80BC-A622CFD07A84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0" connectionId="28" xr16:uid="{27B52CD0-EA3E-416D-BD71-80B07927583E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6" connectionId="40" xr16:uid="{DCA1B232-98FC-4787-A71A-114BEFFBB81D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5" connectionId="42" xr16:uid="{9FF63CD2-6A7A-4AA0-AC18-532420A2CA70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5" connectionId="9" xr16:uid="{C96DC541-8313-47F6-9A6B-7D0D6832D78D}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3" connectionId="16" xr16:uid="{3868505F-709E-4B06-8A80-C3563ECD0027}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8" connectionId="2" xr16:uid="{2D6EE4F8-48CC-4927-86FB-8A83C018D2F2}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4" connectionId="46" xr16:uid="{A5551F7D-923A-47D5-8809-714550EA947D}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4" connectionId="49" xr16:uid="{3EA3A1AE-4B8A-45E1-AF97-A3DD6DD6DB5F}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7" connectionId="52" xr16:uid="{C1B42A3A-7BED-466B-AF3A-04639F4E318F}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6" connectionId="38" xr16:uid="{34CE52F0-9211-4793-9D5D-E4BD9DBEFD40}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" connectionId="14" xr16:uid="{85E374B5-3C31-48B9-9EA2-1203CB45546D}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3" connectionId="29" xr16:uid="{8E12B0FD-83ED-4286-8D7E-A32D2D8A9F66}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7" connectionId="41" xr16:uid="{6081820B-3D35-41FF-BB65-08EC27B1423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8" connectionId="24" xr16:uid="{1226644C-143F-48CA-83A1-3958B4CC7F72}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20" connectionId="3" xr16:uid="{4CD25704-D01B-4491-95EB-FADF4A8E26DF}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9" connectionId="23" xr16:uid="{E861394B-CAC1-43FA-A67D-F083E225B327}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8" connectionId="26" xr16:uid="{2D32B717-992A-448B-AEF6-09133F51FED5}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7" connectionId="32" xr16:uid="{F1E5911C-0AE2-4FC1-8474-0F5AEF3462E6}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4" connectionId="50" xr16:uid="{281D3FD5-E303-465F-A6A1-FE83155A6CD5}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5" connectionId="44" xr16:uid="{0E8A4601-C3E5-4802-8B32-D17510881C40}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2" connectionId="53" xr16:uid="{94BE7843-BE0E-4939-A882-5C62E497B8AA}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8" connectionId="47" xr16:uid="{FA936C31-AFD9-47EB-B36B-893095D2B190}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4" connectionId="35" xr16:uid="{6CF0832E-B37A-4178-B6AA-A2213766F577}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9" connectionId="20" xr16:uid="{B0891110-9F53-4455-8DF5-3460B19380E7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4" connectionId="21" xr16:uid="{2F0F5D14-90F2-4073-953A-82488398DC2D}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5" connectionId="17" xr16:uid="{17EAF863-D038-496B-9657-07D291E83DA3}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6" connectionId="10" xr16:uid="{5DE54B4F-4FCA-41ED-8718-AA126B9C038A}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0" connectionId="7" xr16:uid="{C2B4DD11-6829-471D-B304-93C19BC04303}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1" connectionId="4" xr16:uid="{52596B4F-0529-4346-B0DE-A6161C079D8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7" connectionId="51" xr16:uid="{3AFECFDD-FD12-44A3-9596-E0E37E1C7FA9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6" connectionId="33" xr16:uid="{EDA49197-0B66-4FF7-B7C3-1684CE369B3F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3" connectionId="45" xr16:uid="{1FA5735C-C24F-49B9-807F-E1F55FC79BE2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vls_11" connectionId="27" xr16:uid="{A71E3000-5C60-4F76-ACD9-7F0F37E4D30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.xml"/><Relationship Id="rId13" Type="http://schemas.openxmlformats.org/officeDocument/2006/relationships/queryTable" Target="../queryTables/queryTable13.xml"/><Relationship Id="rId3" Type="http://schemas.openxmlformats.org/officeDocument/2006/relationships/queryTable" Target="../queryTables/queryTable3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10" Type="http://schemas.openxmlformats.org/officeDocument/2006/relationships/queryTable" Target="../queryTables/queryTable10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4.xml"/><Relationship Id="rId13" Type="http://schemas.openxmlformats.org/officeDocument/2006/relationships/queryTable" Target="../queryTables/queryTable29.xml"/><Relationship Id="rId18" Type="http://schemas.openxmlformats.org/officeDocument/2006/relationships/queryTable" Target="../queryTables/queryTable34.xml"/><Relationship Id="rId3" Type="http://schemas.openxmlformats.org/officeDocument/2006/relationships/queryTable" Target="../queryTables/queryTable19.xml"/><Relationship Id="rId7" Type="http://schemas.openxmlformats.org/officeDocument/2006/relationships/queryTable" Target="../queryTables/queryTable23.xml"/><Relationship Id="rId12" Type="http://schemas.openxmlformats.org/officeDocument/2006/relationships/queryTable" Target="../queryTables/queryTable28.xml"/><Relationship Id="rId17" Type="http://schemas.openxmlformats.org/officeDocument/2006/relationships/queryTable" Target="../queryTables/queryTable33.xml"/><Relationship Id="rId2" Type="http://schemas.openxmlformats.org/officeDocument/2006/relationships/queryTable" Target="../queryTables/queryTable18.xml"/><Relationship Id="rId16" Type="http://schemas.openxmlformats.org/officeDocument/2006/relationships/queryTable" Target="../queryTables/queryTable32.xml"/><Relationship Id="rId1" Type="http://schemas.openxmlformats.org/officeDocument/2006/relationships/printerSettings" Target="../printerSettings/printerSettings5.bin"/><Relationship Id="rId6" Type="http://schemas.openxmlformats.org/officeDocument/2006/relationships/queryTable" Target="../queryTables/queryTable22.xml"/><Relationship Id="rId11" Type="http://schemas.openxmlformats.org/officeDocument/2006/relationships/queryTable" Target="../queryTables/queryTable27.xml"/><Relationship Id="rId5" Type="http://schemas.openxmlformats.org/officeDocument/2006/relationships/queryTable" Target="../queryTables/queryTable21.xml"/><Relationship Id="rId15" Type="http://schemas.openxmlformats.org/officeDocument/2006/relationships/queryTable" Target="../queryTables/queryTable31.xml"/><Relationship Id="rId10" Type="http://schemas.openxmlformats.org/officeDocument/2006/relationships/queryTable" Target="../queryTables/queryTable26.xml"/><Relationship Id="rId19" Type="http://schemas.openxmlformats.org/officeDocument/2006/relationships/queryTable" Target="../queryTables/queryTable35.xml"/><Relationship Id="rId4" Type="http://schemas.openxmlformats.org/officeDocument/2006/relationships/queryTable" Target="../queryTables/queryTable20.xml"/><Relationship Id="rId9" Type="http://schemas.openxmlformats.org/officeDocument/2006/relationships/queryTable" Target="../queryTables/queryTable25.xml"/><Relationship Id="rId14" Type="http://schemas.openxmlformats.org/officeDocument/2006/relationships/queryTable" Target="../queryTables/queryTable3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42.xml"/><Relationship Id="rId13" Type="http://schemas.openxmlformats.org/officeDocument/2006/relationships/queryTable" Target="../queryTables/queryTable47.xml"/><Relationship Id="rId18" Type="http://schemas.openxmlformats.org/officeDocument/2006/relationships/queryTable" Target="../queryTables/queryTable52.xml"/><Relationship Id="rId3" Type="http://schemas.openxmlformats.org/officeDocument/2006/relationships/queryTable" Target="../queryTables/queryTable37.xml"/><Relationship Id="rId7" Type="http://schemas.openxmlformats.org/officeDocument/2006/relationships/queryTable" Target="../queryTables/queryTable41.xml"/><Relationship Id="rId12" Type="http://schemas.openxmlformats.org/officeDocument/2006/relationships/queryTable" Target="../queryTables/queryTable46.xml"/><Relationship Id="rId17" Type="http://schemas.openxmlformats.org/officeDocument/2006/relationships/queryTable" Target="../queryTables/queryTable51.xml"/><Relationship Id="rId2" Type="http://schemas.openxmlformats.org/officeDocument/2006/relationships/queryTable" Target="../queryTables/queryTable36.xml"/><Relationship Id="rId16" Type="http://schemas.openxmlformats.org/officeDocument/2006/relationships/queryTable" Target="../queryTables/queryTable50.xml"/><Relationship Id="rId1" Type="http://schemas.openxmlformats.org/officeDocument/2006/relationships/printerSettings" Target="../printerSettings/printerSettings6.bin"/><Relationship Id="rId6" Type="http://schemas.openxmlformats.org/officeDocument/2006/relationships/queryTable" Target="../queryTables/queryTable40.xml"/><Relationship Id="rId11" Type="http://schemas.openxmlformats.org/officeDocument/2006/relationships/queryTable" Target="../queryTables/queryTable45.xml"/><Relationship Id="rId5" Type="http://schemas.openxmlformats.org/officeDocument/2006/relationships/queryTable" Target="../queryTables/queryTable39.xml"/><Relationship Id="rId15" Type="http://schemas.openxmlformats.org/officeDocument/2006/relationships/queryTable" Target="../queryTables/queryTable49.xml"/><Relationship Id="rId10" Type="http://schemas.openxmlformats.org/officeDocument/2006/relationships/queryTable" Target="../queryTables/queryTable44.xml"/><Relationship Id="rId19" Type="http://schemas.openxmlformats.org/officeDocument/2006/relationships/queryTable" Target="../queryTables/queryTable53.xml"/><Relationship Id="rId4" Type="http://schemas.openxmlformats.org/officeDocument/2006/relationships/queryTable" Target="../queryTables/queryTable38.xml"/><Relationship Id="rId9" Type="http://schemas.openxmlformats.org/officeDocument/2006/relationships/queryTable" Target="../queryTables/queryTable43.xml"/><Relationship Id="rId14" Type="http://schemas.openxmlformats.org/officeDocument/2006/relationships/queryTable" Target="../queryTables/queryTable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D454-2C1A-4490-9E6E-D351041E25FE}">
  <sheetPr>
    <tabColor rgb="FFFFFF00"/>
    <pageSetUpPr fitToPage="1"/>
  </sheetPr>
  <dimension ref="A1:AA122"/>
  <sheetViews>
    <sheetView showGridLines="0" tabSelected="1" workbookViewId="0">
      <pane ySplit="15" topLeftCell="A91" activePane="bottomLeft" state="frozen"/>
      <selection activeCell="R57" sqref="R57"/>
      <selection pane="bottomLeft" activeCell="P85" activeCellId="1" sqref="P72 P85"/>
    </sheetView>
  </sheetViews>
  <sheetFormatPr defaultRowHeight="15.75" x14ac:dyDescent="0.25"/>
  <cols>
    <col min="1" max="1" width="1.140625" customWidth="1"/>
    <col min="2" max="3" width="9.7109375" hidden="1" customWidth="1"/>
    <col min="4" max="4" width="20.140625" hidden="1" customWidth="1"/>
    <col min="5" max="5" width="23.28515625" hidden="1" customWidth="1"/>
    <col min="6" max="6" width="0.85546875" customWidth="1"/>
    <col min="7" max="8" width="1.140625" customWidth="1"/>
    <col min="9" max="10" width="1.28515625" customWidth="1"/>
    <col min="13" max="13" width="23.42578125" customWidth="1"/>
    <col min="14" max="14" width="30" customWidth="1"/>
    <col min="15" max="15" width="0.85546875" customWidth="1"/>
    <col min="16" max="17" width="13.7109375" customWidth="1"/>
    <col min="18" max="18" width="14.140625" customWidth="1"/>
    <col min="19" max="19" width="17.7109375" style="616" customWidth="1"/>
    <col min="20" max="20" width="13.7109375" customWidth="1"/>
    <col min="29" max="29" width="16.28515625" bestFit="1" customWidth="1"/>
  </cols>
  <sheetData>
    <row r="1" spans="1:19" ht="26.45" hidden="1" customHeight="1" x14ac:dyDescent="0.25">
      <c r="A1" t="s">
        <v>2</v>
      </c>
      <c r="B1" t="s">
        <v>93</v>
      </c>
      <c r="C1" t="s">
        <v>0</v>
      </c>
      <c r="D1" t="s">
        <v>4</v>
      </c>
      <c r="K1" t="s">
        <v>20</v>
      </c>
      <c r="L1" t="s">
        <v>3</v>
      </c>
      <c r="P1" t="s">
        <v>7</v>
      </c>
      <c r="Q1" t="s">
        <v>8</v>
      </c>
      <c r="R1" t="s">
        <v>9</v>
      </c>
      <c r="S1" s="616" t="s">
        <v>10</v>
      </c>
    </row>
    <row r="2" spans="1:19" ht="24.6" hidden="1" customHeight="1" x14ac:dyDescent="0.25">
      <c r="A2" t="s">
        <v>12</v>
      </c>
      <c r="C2" t="s">
        <v>13</v>
      </c>
      <c r="D2" t="s">
        <v>21</v>
      </c>
      <c r="K2" t="s">
        <v>16</v>
      </c>
      <c r="L2" t="s">
        <v>96</v>
      </c>
      <c r="M2" t="s">
        <v>97</v>
      </c>
      <c r="N2">
        <v>1.02</v>
      </c>
    </row>
    <row r="3" spans="1:19" ht="24" hidden="1" customHeight="1" x14ac:dyDescent="0.25">
      <c r="A3" t="s">
        <v>14</v>
      </c>
      <c r="C3" t="s">
        <v>18</v>
      </c>
      <c r="D3" t="s">
        <v>23</v>
      </c>
      <c r="L3" t="s">
        <v>19</v>
      </c>
      <c r="M3" t="s">
        <v>15</v>
      </c>
      <c r="N3">
        <v>0.99</v>
      </c>
      <c r="P3">
        <v>31</v>
      </c>
      <c r="Q3">
        <v>31</v>
      </c>
      <c r="R3">
        <v>31</v>
      </c>
      <c r="S3" s="616">
        <v>31</v>
      </c>
    </row>
    <row r="4" spans="1:19" ht="29.45" hidden="1" customHeight="1" x14ac:dyDescent="0.25">
      <c r="A4" t="s">
        <v>24</v>
      </c>
      <c r="B4" t="s">
        <v>25</v>
      </c>
      <c r="C4" t="s">
        <v>22</v>
      </c>
      <c r="D4" t="s">
        <v>29</v>
      </c>
      <c r="P4">
        <v>365</v>
      </c>
      <c r="Q4">
        <v>365</v>
      </c>
      <c r="R4">
        <v>365</v>
      </c>
      <c r="S4" s="616">
        <v>366</v>
      </c>
    </row>
    <row r="5" spans="1:19" ht="27" hidden="1" customHeight="1" x14ac:dyDescent="0.25">
      <c r="A5" t="s">
        <v>102</v>
      </c>
      <c r="B5" t="s">
        <v>103</v>
      </c>
      <c r="C5" t="s">
        <v>104</v>
      </c>
      <c r="D5" t="s">
        <v>105</v>
      </c>
    </row>
    <row r="6" spans="1:19" ht="3" customHeight="1" x14ac:dyDescent="0.25">
      <c r="D6" t="s">
        <v>106</v>
      </c>
    </row>
    <row r="7" spans="1:19" ht="30" customHeight="1" x14ac:dyDescent="0.25">
      <c r="F7" s="919" t="s">
        <v>569</v>
      </c>
      <c r="G7" s="920"/>
      <c r="H7" s="920"/>
      <c r="I7" s="920"/>
      <c r="J7" s="920"/>
      <c r="K7" s="920"/>
      <c r="L7" s="920"/>
      <c r="M7" s="920"/>
      <c r="N7" s="920"/>
      <c r="O7" s="920"/>
      <c r="P7" s="920"/>
      <c r="Q7" s="920"/>
      <c r="R7" s="920"/>
      <c r="S7" s="920"/>
    </row>
    <row r="8" spans="1:19" ht="15.75" customHeight="1" x14ac:dyDescent="0.25">
      <c r="F8" s="112"/>
      <c r="G8" s="113"/>
      <c r="H8" s="113"/>
      <c r="I8" s="113"/>
      <c r="J8" s="113"/>
      <c r="K8" s="113"/>
      <c r="L8" s="113"/>
      <c r="M8" s="657" t="s">
        <v>31</v>
      </c>
      <c r="N8" s="656" t="s">
        <v>32</v>
      </c>
      <c r="R8" s="619"/>
    </row>
    <row r="9" spans="1:19" x14ac:dyDescent="0.25">
      <c r="F9" s="112"/>
      <c r="G9" s="117"/>
      <c r="H9" s="113"/>
      <c r="I9" s="113"/>
      <c r="J9" s="113"/>
      <c r="K9" s="113"/>
      <c r="L9" s="113"/>
      <c r="M9" s="658" t="s">
        <v>35</v>
      </c>
      <c r="N9" s="659" t="s">
        <v>36</v>
      </c>
      <c r="R9" s="118"/>
    </row>
    <row r="10" spans="1:19" ht="15" hidden="1" customHeight="1" x14ac:dyDescent="0.25"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921" t="s">
        <v>108</v>
      </c>
      <c r="Q10" s="922">
        <v>15</v>
      </c>
      <c r="R10" s="122" t="s">
        <v>109</v>
      </c>
      <c r="S10" s="617">
        <v>11</v>
      </c>
    </row>
    <row r="11" spans="1:19" hidden="1" x14ac:dyDescent="0.25"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921"/>
      <c r="Q11" s="922"/>
      <c r="R11" s="124" t="s">
        <v>111</v>
      </c>
      <c r="S11" s="618">
        <v>4</v>
      </c>
    </row>
    <row r="12" spans="1:19" ht="5.0999999999999996" customHeight="1" x14ac:dyDescent="0.25"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619"/>
    </row>
    <row r="13" spans="1:19" ht="15" x14ac:dyDescent="0.25">
      <c r="F13" s="112"/>
      <c r="G13" s="131"/>
      <c r="H13" s="131"/>
      <c r="I13" s="131"/>
      <c r="J13" s="131"/>
      <c r="K13" s="131"/>
      <c r="L13" s="131"/>
      <c r="M13" s="131"/>
      <c r="N13" s="131"/>
      <c r="O13" s="131"/>
      <c r="P13" s="923" t="s">
        <v>43</v>
      </c>
      <c r="Q13" s="923" t="s">
        <v>44</v>
      </c>
      <c r="R13" s="923" t="s">
        <v>45</v>
      </c>
      <c r="S13" s="925" t="s">
        <v>36</v>
      </c>
    </row>
    <row r="14" spans="1:19" ht="15" x14ac:dyDescent="0.25">
      <c r="F14" s="112"/>
      <c r="G14" s="131"/>
      <c r="H14" s="131"/>
      <c r="I14" s="131"/>
      <c r="J14" s="131"/>
      <c r="K14" s="131"/>
      <c r="L14" s="131"/>
      <c r="M14" s="131"/>
      <c r="N14" s="131"/>
      <c r="O14" s="131"/>
      <c r="P14" s="924"/>
      <c r="Q14" s="924"/>
      <c r="R14" s="924"/>
      <c r="S14" s="926"/>
    </row>
    <row r="15" spans="1:19" ht="5.0999999999999996" customHeight="1" x14ac:dyDescent="0.25">
      <c r="F15" s="132"/>
      <c r="G15" s="133"/>
      <c r="H15" s="133"/>
      <c r="I15" s="133"/>
      <c r="J15" s="134"/>
      <c r="K15" s="133"/>
      <c r="L15" s="133"/>
      <c r="M15" s="133"/>
      <c r="N15" s="133"/>
      <c r="O15" s="133"/>
      <c r="P15" s="133"/>
      <c r="Q15" s="133"/>
      <c r="R15" s="133"/>
      <c r="S15" s="620"/>
    </row>
    <row r="16" spans="1:19" ht="5.0999999999999996" customHeight="1" x14ac:dyDescent="0.25"/>
    <row r="17" spans="5:19" ht="5.0999999999999996" customHeight="1" x14ac:dyDescent="0.25">
      <c r="F17" s="136"/>
      <c r="G17" s="137"/>
      <c r="H17" s="137"/>
      <c r="I17" s="137"/>
      <c r="J17" s="138"/>
      <c r="K17" s="137"/>
      <c r="L17" s="137"/>
      <c r="M17" s="137"/>
      <c r="N17" s="137"/>
      <c r="O17" s="137"/>
      <c r="P17" s="137"/>
      <c r="Q17" s="137"/>
      <c r="R17" s="137"/>
      <c r="S17" s="621"/>
    </row>
    <row r="18" spans="5:19" x14ac:dyDescent="0.25">
      <c r="F18" s="112"/>
      <c r="G18" s="915" t="s">
        <v>117</v>
      </c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</row>
    <row r="19" spans="5:19" ht="5.0999999999999996" customHeight="1" x14ac:dyDescent="0.25">
      <c r="E19" s="143"/>
      <c r="F19" s="112"/>
      <c r="G19" s="144"/>
      <c r="H19" s="113"/>
      <c r="I19" s="113"/>
      <c r="J19" s="145"/>
      <c r="K19" s="113"/>
      <c r="L19" s="113"/>
      <c r="M19" s="113"/>
      <c r="N19" s="113"/>
      <c r="O19" s="113"/>
      <c r="P19" s="113"/>
      <c r="Q19" s="113"/>
      <c r="R19" s="113"/>
      <c r="S19" s="619"/>
    </row>
    <row r="20" spans="5:19" x14ac:dyDescent="0.25">
      <c r="E20" s="143" t="s">
        <v>118</v>
      </c>
      <c r="F20" s="112"/>
      <c r="G20" s="146"/>
      <c r="H20" s="113"/>
      <c r="I20" s="917" t="s">
        <v>566</v>
      </c>
      <c r="J20" s="918"/>
      <c r="K20" s="918"/>
      <c r="L20" s="918"/>
      <c r="M20" s="918"/>
      <c r="N20" s="918"/>
      <c r="O20" s="113"/>
      <c r="P20" s="147">
        <f>'Ekon-prod.ukazatele'!O6*1000</f>
        <v>9646192229.7599297</v>
      </c>
      <c r="Q20" s="147">
        <f>'Ekon-prod.ukazatele'!P6*1000</f>
        <v>9920034459.4599991</v>
      </c>
      <c r="R20" s="147">
        <f>'Ekon-prod.ukazatele'!Q6*1000</f>
        <v>10975163985.52</v>
      </c>
      <c r="S20" s="622">
        <f>'Ekon-prod.ukazatele'!R6*1000</f>
        <v>12091901000</v>
      </c>
    </row>
    <row r="21" spans="5:19" ht="5.0999999999999996" customHeight="1" x14ac:dyDescent="0.25">
      <c r="E21" s="143"/>
      <c r="F21" s="112"/>
      <c r="G21" s="146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619"/>
    </row>
    <row r="22" spans="5:19" ht="5.0999999999999996" customHeight="1" x14ac:dyDescent="0.25">
      <c r="E22" s="143"/>
      <c r="F22" s="112"/>
      <c r="G22" s="113"/>
      <c r="H22" s="113"/>
      <c r="I22" s="113"/>
      <c r="J22" s="113"/>
      <c r="K22" s="113"/>
      <c r="L22" s="113"/>
      <c r="M22" s="113"/>
      <c r="N22" s="113"/>
      <c r="O22" s="152"/>
      <c r="P22" s="152"/>
      <c r="Q22" s="113"/>
      <c r="R22" s="113"/>
      <c r="S22" s="619"/>
    </row>
    <row r="23" spans="5:19" x14ac:dyDescent="0.25">
      <c r="E23" s="143"/>
      <c r="F23" s="112"/>
      <c r="G23" s="911" t="s">
        <v>162</v>
      </c>
      <c r="H23" s="912"/>
      <c r="I23" s="912"/>
      <c r="J23" s="912"/>
      <c r="K23" s="912"/>
      <c r="L23" s="912"/>
      <c r="M23" s="912"/>
      <c r="N23" s="912"/>
      <c r="O23" s="912"/>
      <c r="P23" s="912"/>
      <c r="Q23" s="912"/>
      <c r="R23" s="912"/>
      <c r="S23" s="912"/>
    </row>
    <row r="24" spans="5:19" ht="5.0999999999999996" customHeight="1" x14ac:dyDescent="0.25">
      <c r="E24" s="143"/>
      <c r="F24" s="112"/>
      <c r="G24" s="198"/>
      <c r="H24" s="113"/>
      <c r="I24" s="113"/>
      <c r="J24" s="145"/>
      <c r="K24" s="113"/>
      <c r="L24" s="113"/>
      <c r="M24" s="113"/>
      <c r="N24" s="113"/>
      <c r="O24" s="113"/>
      <c r="P24" s="113"/>
      <c r="Q24" s="113"/>
      <c r="R24" s="113"/>
      <c r="S24" s="619"/>
    </row>
    <row r="25" spans="5:19" x14ac:dyDescent="0.25">
      <c r="E25" s="143"/>
      <c r="F25" s="112"/>
      <c r="G25" s="199"/>
      <c r="H25" s="113"/>
      <c r="I25" s="913" t="s">
        <v>163</v>
      </c>
      <c r="J25" s="914"/>
      <c r="K25" s="914"/>
      <c r="L25" s="914"/>
      <c r="M25" s="914"/>
      <c r="N25" s="914"/>
      <c r="O25" s="914"/>
      <c r="P25" s="914"/>
      <c r="Q25" s="914"/>
      <c r="R25" s="914"/>
      <c r="S25" s="914"/>
    </row>
    <row r="26" spans="5:19" ht="5.0999999999999996" customHeight="1" x14ac:dyDescent="0.25">
      <c r="F26" s="112"/>
      <c r="G26" s="199"/>
      <c r="H26" s="113"/>
      <c r="I26" s="201"/>
      <c r="J26" s="145"/>
      <c r="K26" s="113"/>
      <c r="L26" s="113"/>
      <c r="M26" s="113"/>
      <c r="N26" s="113"/>
      <c r="O26" s="113"/>
      <c r="P26" s="113"/>
      <c r="Q26" s="113"/>
      <c r="R26" s="113"/>
      <c r="S26" s="619"/>
    </row>
    <row r="27" spans="5:19" x14ac:dyDescent="0.25">
      <c r="E27" s="143" t="s">
        <v>180</v>
      </c>
      <c r="F27" s="112"/>
      <c r="G27" s="199"/>
      <c r="H27" s="601"/>
      <c r="I27" s="202"/>
      <c r="J27" s="113"/>
      <c r="K27" s="220" t="s">
        <v>181</v>
      </c>
      <c r="L27" s="221"/>
      <c r="M27" s="221"/>
      <c r="N27" s="222"/>
      <c r="O27" s="131"/>
      <c r="P27" s="223">
        <v>1195476</v>
      </c>
      <c r="Q27" s="223">
        <v>921927</v>
      </c>
      <c r="R27" s="224">
        <v>901055</v>
      </c>
      <c r="S27" s="623">
        <v>929364</v>
      </c>
    </row>
    <row r="28" spans="5:19" x14ac:dyDescent="0.25">
      <c r="E28" s="143" t="s">
        <v>185</v>
      </c>
      <c r="F28" s="112"/>
      <c r="G28" s="199"/>
      <c r="H28" s="601"/>
      <c r="I28" s="202"/>
      <c r="J28" s="113"/>
      <c r="K28" s="220" t="s">
        <v>186</v>
      </c>
      <c r="L28" s="221"/>
      <c r="M28" s="228"/>
      <c r="N28" s="222"/>
      <c r="O28" s="131"/>
      <c r="P28" s="223">
        <v>293471</v>
      </c>
      <c r="Q28" s="223">
        <v>242613</v>
      </c>
      <c r="R28" s="224">
        <v>217255</v>
      </c>
      <c r="S28" s="623">
        <v>216832</v>
      </c>
    </row>
    <row r="29" spans="5:19" hidden="1" x14ac:dyDescent="0.25">
      <c r="E29" s="143" t="s">
        <v>188</v>
      </c>
      <c r="F29" s="112"/>
      <c r="G29" s="199"/>
      <c r="H29" s="601"/>
      <c r="I29" s="202"/>
      <c r="J29" s="113"/>
      <c r="K29" s="229" t="s">
        <v>189</v>
      </c>
      <c r="L29" s="230"/>
      <c r="M29" s="230"/>
      <c r="N29" s="231"/>
      <c r="O29" s="131"/>
      <c r="P29" s="232">
        <v>1075257</v>
      </c>
      <c r="Q29" s="232" t="s">
        <v>182</v>
      </c>
      <c r="R29" s="233" t="s">
        <v>182</v>
      </c>
      <c r="S29" s="624" t="s">
        <v>182</v>
      </c>
    </row>
    <row r="30" spans="5:19" ht="5.0999999999999996" customHeight="1" x14ac:dyDescent="0.25">
      <c r="F30" s="112"/>
      <c r="G30" s="199"/>
      <c r="H30" s="601"/>
      <c r="I30" s="113"/>
      <c r="J30" s="113"/>
      <c r="K30" s="206"/>
      <c r="L30" s="206"/>
      <c r="M30" s="206"/>
      <c r="N30" s="131"/>
      <c r="O30" s="131"/>
      <c r="P30" s="131"/>
      <c r="Q30" s="237"/>
      <c r="R30" s="237"/>
      <c r="S30" s="625"/>
    </row>
    <row r="31" spans="5:19" hidden="1" x14ac:dyDescent="0.25">
      <c r="E31" s="143"/>
      <c r="F31" s="112"/>
      <c r="G31" s="199"/>
      <c r="H31" s="601"/>
      <c r="I31" s="202"/>
      <c r="J31" s="113"/>
      <c r="K31" s="240" t="s">
        <v>191</v>
      </c>
      <c r="L31" s="241"/>
      <c r="M31" s="242"/>
      <c r="N31" s="243"/>
      <c r="O31" s="131"/>
      <c r="P31" s="244">
        <v>0</v>
      </c>
      <c r="Q31" s="244">
        <v>0</v>
      </c>
      <c r="R31" s="245">
        <v>0</v>
      </c>
      <c r="S31" s="626">
        <v>0</v>
      </c>
    </row>
    <row r="32" spans="5:19" hidden="1" x14ac:dyDescent="0.25">
      <c r="E32" s="143" t="s">
        <v>192</v>
      </c>
      <c r="F32" s="112"/>
      <c r="G32" s="199"/>
      <c r="H32" s="601"/>
      <c r="I32" s="202"/>
      <c r="J32" s="113"/>
      <c r="K32" s="249" t="s">
        <v>193</v>
      </c>
      <c r="L32" s="250"/>
      <c r="M32" s="251"/>
      <c r="N32" s="252"/>
      <c r="O32" s="131"/>
      <c r="P32" s="253">
        <v>0</v>
      </c>
      <c r="Q32" s="253">
        <v>0</v>
      </c>
      <c r="R32" s="254">
        <v>0</v>
      </c>
      <c r="S32" s="627">
        <v>0</v>
      </c>
    </row>
    <row r="33" spans="5:19" hidden="1" x14ac:dyDescent="0.25">
      <c r="E33" s="143" t="s">
        <v>194</v>
      </c>
      <c r="F33" s="112"/>
      <c r="G33" s="199"/>
      <c r="H33" s="601"/>
      <c r="I33" s="202"/>
      <c r="J33" s="113"/>
      <c r="K33" s="249" t="s">
        <v>195</v>
      </c>
      <c r="L33" s="250"/>
      <c r="M33" s="251"/>
      <c r="N33" s="252"/>
      <c r="O33" s="131"/>
      <c r="P33" s="253">
        <v>0</v>
      </c>
      <c r="Q33" s="253">
        <v>0</v>
      </c>
      <c r="R33" s="254">
        <v>0</v>
      </c>
      <c r="S33" s="627">
        <v>0</v>
      </c>
    </row>
    <row r="34" spans="5:19" hidden="1" x14ac:dyDescent="0.25">
      <c r="E34" s="143" t="s">
        <v>196</v>
      </c>
      <c r="F34" s="112"/>
      <c r="G34" s="199"/>
      <c r="H34" s="601"/>
      <c r="I34" s="202"/>
      <c r="J34" s="113"/>
      <c r="K34" s="257" t="s">
        <v>197</v>
      </c>
      <c r="L34" s="258"/>
      <c r="M34" s="259"/>
      <c r="N34" s="260"/>
      <c r="O34" s="131"/>
      <c r="P34" s="261">
        <v>0</v>
      </c>
      <c r="Q34" s="261">
        <v>0</v>
      </c>
      <c r="R34" s="262">
        <v>0</v>
      </c>
      <c r="S34" s="628">
        <v>0</v>
      </c>
    </row>
    <row r="35" spans="5:19" hidden="1" x14ac:dyDescent="0.25">
      <c r="E35" s="143"/>
      <c r="F35" s="112"/>
      <c r="G35" s="199"/>
      <c r="H35" s="601"/>
      <c r="I35" s="202"/>
      <c r="J35" s="113"/>
      <c r="K35" s="265" t="s">
        <v>198</v>
      </c>
      <c r="L35" s="266"/>
      <c r="M35" s="267"/>
      <c r="N35" s="268"/>
      <c r="O35" s="206"/>
      <c r="P35" s="269">
        <v>0</v>
      </c>
      <c r="Q35" s="269">
        <v>0</v>
      </c>
      <c r="R35" s="270">
        <v>0</v>
      </c>
      <c r="S35" s="629">
        <v>0</v>
      </c>
    </row>
    <row r="36" spans="5:19" hidden="1" x14ac:dyDescent="0.25">
      <c r="E36" s="143" t="s">
        <v>199</v>
      </c>
      <c r="F36" s="112"/>
      <c r="G36" s="199"/>
      <c r="H36" s="601"/>
      <c r="I36" s="202"/>
      <c r="J36" s="113"/>
      <c r="K36" s="249" t="s">
        <v>193</v>
      </c>
      <c r="L36" s="250"/>
      <c r="M36" s="251"/>
      <c r="N36" s="252"/>
      <c r="O36" s="131"/>
      <c r="P36" s="253">
        <v>0</v>
      </c>
      <c r="Q36" s="253">
        <v>0</v>
      </c>
      <c r="R36" s="254">
        <v>0</v>
      </c>
      <c r="S36" s="627">
        <v>0</v>
      </c>
    </row>
    <row r="37" spans="5:19" hidden="1" x14ac:dyDescent="0.25">
      <c r="E37" s="143" t="s">
        <v>200</v>
      </c>
      <c r="F37" s="112"/>
      <c r="G37" s="199"/>
      <c r="H37" s="601"/>
      <c r="I37" s="202"/>
      <c r="J37" s="113"/>
      <c r="K37" s="249" t="s">
        <v>195</v>
      </c>
      <c r="L37" s="250"/>
      <c r="M37" s="251"/>
      <c r="N37" s="252"/>
      <c r="O37" s="131"/>
      <c r="P37" s="253">
        <v>0</v>
      </c>
      <c r="Q37" s="253">
        <v>0</v>
      </c>
      <c r="R37" s="254">
        <v>0</v>
      </c>
      <c r="S37" s="627">
        <v>0</v>
      </c>
    </row>
    <row r="38" spans="5:19" hidden="1" x14ac:dyDescent="0.25">
      <c r="E38" s="143" t="s">
        <v>201</v>
      </c>
      <c r="F38" s="112"/>
      <c r="G38" s="199"/>
      <c r="H38" s="601"/>
      <c r="I38" s="202"/>
      <c r="J38" s="113"/>
      <c r="K38" s="276" t="s">
        <v>197</v>
      </c>
      <c r="L38" s="277"/>
      <c r="M38" s="278"/>
      <c r="N38" s="279"/>
      <c r="O38" s="131"/>
      <c r="P38" s="261">
        <v>0</v>
      </c>
      <c r="Q38" s="261">
        <v>0</v>
      </c>
      <c r="R38" s="262">
        <v>0</v>
      </c>
      <c r="S38" s="628">
        <v>0</v>
      </c>
    </row>
    <row r="39" spans="5:19" hidden="1" x14ac:dyDescent="0.25">
      <c r="E39" s="143"/>
      <c r="F39" s="112"/>
      <c r="G39" s="199"/>
      <c r="H39" s="601"/>
      <c r="I39" s="202"/>
      <c r="J39" s="113"/>
      <c r="K39" s="131"/>
      <c r="L39" s="131"/>
      <c r="M39" s="131"/>
      <c r="N39" s="131"/>
      <c r="O39" s="131"/>
      <c r="P39" s="131"/>
      <c r="Q39" s="237"/>
      <c r="R39" s="237"/>
      <c r="S39" s="630"/>
    </row>
    <row r="40" spans="5:19" hidden="1" x14ac:dyDescent="0.25">
      <c r="E40" s="143" t="s">
        <v>215</v>
      </c>
      <c r="F40" s="112"/>
      <c r="G40" s="199"/>
      <c r="H40" s="601"/>
      <c r="I40" s="310"/>
      <c r="J40" s="113"/>
      <c r="K40" s="311" t="s">
        <v>216</v>
      </c>
      <c r="L40" s="312"/>
      <c r="M40" s="312"/>
      <c r="N40" s="313"/>
      <c r="O40" s="206"/>
      <c r="P40" s="314">
        <v>23374609</v>
      </c>
      <c r="Q40" s="314">
        <v>23030982</v>
      </c>
      <c r="R40" s="315">
        <v>26202105</v>
      </c>
      <c r="S40" s="631">
        <v>26218281</v>
      </c>
    </row>
    <row r="41" spans="5:19" ht="5.0999999999999996" customHeight="1" x14ac:dyDescent="0.25">
      <c r="F41" s="112"/>
      <c r="G41" s="199"/>
      <c r="H41" s="601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619"/>
    </row>
    <row r="42" spans="5:19" x14ac:dyDescent="0.25">
      <c r="F42" s="112"/>
      <c r="G42" s="321"/>
      <c r="H42" s="665"/>
      <c r="I42" s="901" t="s">
        <v>217</v>
      </c>
      <c r="J42" s="902"/>
      <c r="K42" s="902"/>
      <c r="L42" s="902"/>
      <c r="M42" s="902"/>
      <c r="N42" s="902"/>
      <c r="O42" s="902"/>
      <c r="P42" s="902"/>
      <c r="Q42" s="902"/>
      <c r="R42" s="902"/>
      <c r="S42" s="902"/>
    </row>
    <row r="43" spans="5:19" ht="5.0999999999999996" customHeight="1" x14ac:dyDescent="0.25">
      <c r="F43" s="112"/>
      <c r="G43" s="321"/>
      <c r="H43" s="601"/>
      <c r="I43" s="113"/>
      <c r="J43" s="600"/>
      <c r="K43" s="113"/>
      <c r="L43" s="113"/>
      <c r="M43" s="113"/>
      <c r="N43" s="113"/>
      <c r="O43" s="113"/>
      <c r="P43" s="113"/>
      <c r="Q43" s="113"/>
      <c r="R43" s="113"/>
      <c r="S43" s="619"/>
    </row>
    <row r="44" spans="5:19" hidden="1" x14ac:dyDescent="0.25">
      <c r="E44" s="143" t="s">
        <v>218</v>
      </c>
      <c r="F44" s="112"/>
      <c r="G44" s="321"/>
      <c r="H44" s="601"/>
      <c r="I44" s="321"/>
      <c r="J44" s="600"/>
      <c r="K44" s="903" t="s">
        <v>219</v>
      </c>
      <c r="L44" s="892" t="s">
        <v>220</v>
      </c>
      <c r="M44" s="322" t="s">
        <v>221</v>
      </c>
      <c r="N44" s="323"/>
      <c r="O44" s="131"/>
      <c r="P44" s="324">
        <v>83138.140680000099</v>
      </c>
      <c r="Q44" s="324">
        <v>82920.062279999998</v>
      </c>
      <c r="R44" s="325">
        <v>0</v>
      </c>
      <c r="S44" s="632">
        <v>0</v>
      </c>
    </row>
    <row r="45" spans="5:19" hidden="1" x14ac:dyDescent="0.25">
      <c r="E45" s="143" t="s">
        <v>223</v>
      </c>
      <c r="F45" s="112"/>
      <c r="G45" s="321"/>
      <c r="H45" s="601"/>
      <c r="I45" s="321"/>
      <c r="J45" s="600"/>
      <c r="K45" s="904"/>
      <c r="L45" s="893"/>
      <c r="M45" s="332" t="s">
        <v>224</v>
      </c>
      <c r="N45" s="333"/>
      <c r="O45" s="131"/>
      <c r="P45" s="334">
        <v>45301</v>
      </c>
      <c r="Q45" s="334">
        <v>48119</v>
      </c>
      <c r="R45" s="335">
        <v>0</v>
      </c>
      <c r="S45" s="633">
        <v>0</v>
      </c>
    </row>
    <row r="46" spans="5:19" hidden="1" x14ac:dyDescent="0.25">
      <c r="E46" s="143"/>
      <c r="F46" s="112"/>
      <c r="G46" s="321"/>
      <c r="H46" s="601"/>
      <c r="I46" s="321"/>
      <c r="J46" s="600"/>
      <c r="K46" s="904"/>
      <c r="L46" s="894"/>
      <c r="M46" s="342" t="s">
        <v>226</v>
      </c>
      <c r="N46" s="343"/>
      <c r="O46" s="131"/>
      <c r="P46" s="344">
        <v>1.8352385307167633</v>
      </c>
      <c r="Q46" s="344">
        <v>1.723229125293543</v>
      </c>
      <c r="R46" s="345" t="s">
        <v>182</v>
      </c>
      <c r="S46" s="634" t="s">
        <v>182</v>
      </c>
    </row>
    <row r="47" spans="5:19" ht="21.75" hidden="1" customHeight="1" x14ac:dyDescent="0.25">
      <c r="E47" s="143" t="s">
        <v>227</v>
      </c>
      <c r="F47" s="112"/>
      <c r="G47" s="321"/>
      <c r="H47" s="601"/>
      <c r="I47" s="321"/>
      <c r="J47" s="600"/>
      <c r="K47" s="904"/>
      <c r="L47" s="906" t="s">
        <v>228</v>
      </c>
      <c r="M47" s="204" t="s">
        <v>221</v>
      </c>
      <c r="N47" s="352" t="s">
        <v>229</v>
      </c>
      <c r="O47" s="131"/>
      <c r="P47" s="174">
        <v>57042.61462</v>
      </c>
      <c r="Q47" s="174">
        <v>63959.716009999996</v>
      </c>
      <c r="R47" s="353">
        <v>67780.034669999994</v>
      </c>
      <c r="S47" s="635">
        <v>69529.320058679528</v>
      </c>
    </row>
    <row r="48" spans="5:19" hidden="1" x14ac:dyDescent="0.25">
      <c r="E48" s="143" t="s">
        <v>230</v>
      </c>
      <c r="F48" s="112"/>
      <c r="G48" s="321"/>
      <c r="H48" s="601"/>
      <c r="I48" s="321"/>
      <c r="J48" s="600"/>
      <c r="K48" s="904"/>
      <c r="L48" s="907"/>
      <c r="M48" s="214" t="s">
        <v>224</v>
      </c>
      <c r="N48" s="352" t="s">
        <v>229</v>
      </c>
      <c r="O48" s="131"/>
      <c r="P48" s="174">
        <v>45466</v>
      </c>
      <c r="Q48" s="174">
        <v>48906</v>
      </c>
      <c r="R48" s="353">
        <v>51357</v>
      </c>
      <c r="S48" s="635">
        <v>52288</v>
      </c>
    </row>
    <row r="49" spans="1:19" ht="18" hidden="1" customHeight="1" x14ac:dyDescent="0.25">
      <c r="E49" s="143"/>
      <c r="F49" s="112"/>
      <c r="G49" s="321"/>
      <c r="H49" s="601"/>
      <c r="I49" s="321"/>
      <c r="J49" s="600"/>
      <c r="K49" s="904"/>
      <c r="L49" s="908"/>
      <c r="M49" s="359" t="s">
        <v>226</v>
      </c>
      <c r="N49" s="360"/>
      <c r="O49" s="131"/>
      <c r="P49" s="361">
        <v>1.25462135705802</v>
      </c>
      <c r="Q49" s="361">
        <v>1.3078091851715501</v>
      </c>
      <c r="R49" s="362">
        <v>1.3197818149424601</v>
      </c>
      <c r="S49" s="636">
        <v>1.3297376082213801</v>
      </c>
    </row>
    <row r="50" spans="1:19" hidden="1" x14ac:dyDescent="0.25">
      <c r="E50" s="143" t="s">
        <v>232</v>
      </c>
      <c r="F50" s="112"/>
      <c r="G50" s="321"/>
      <c r="H50" s="601"/>
      <c r="I50" s="321"/>
      <c r="J50" s="600"/>
      <c r="K50" s="904"/>
      <c r="L50" s="909" t="s">
        <v>233</v>
      </c>
      <c r="M50" s="368" t="s">
        <v>234</v>
      </c>
      <c r="N50" s="369"/>
      <c r="O50" s="131"/>
      <c r="P50" s="370">
        <v>6.6893502837285004</v>
      </c>
      <c r="Q50" s="370">
        <v>6.4352022246759102</v>
      </c>
      <c r="R50" s="371">
        <v>6.4537648227116096</v>
      </c>
      <c r="S50" s="637">
        <v>6.3256401423814399</v>
      </c>
    </row>
    <row r="51" spans="1:19" hidden="1" x14ac:dyDescent="0.25">
      <c r="E51" s="143" t="s">
        <v>235</v>
      </c>
      <c r="F51" s="112"/>
      <c r="G51" s="321"/>
      <c r="H51" s="601"/>
      <c r="I51" s="321"/>
      <c r="J51" s="600"/>
      <c r="K51" s="904"/>
      <c r="L51" s="910"/>
      <c r="M51" s="377" t="s">
        <v>236</v>
      </c>
      <c r="N51" s="378"/>
      <c r="O51" s="131"/>
      <c r="P51" s="370">
        <v>6.06774292878195</v>
      </c>
      <c r="Q51" s="370">
        <v>6.4579601684864798</v>
      </c>
      <c r="R51" s="371">
        <v>6.4410304340206803</v>
      </c>
      <c r="S51" s="637">
        <v>6.4775710950357901</v>
      </c>
    </row>
    <row r="52" spans="1:19" hidden="1" x14ac:dyDescent="0.25">
      <c r="E52" s="143" t="s">
        <v>238</v>
      </c>
      <c r="F52" s="112"/>
      <c r="G52" s="321"/>
      <c r="H52" s="601"/>
      <c r="I52" s="321"/>
      <c r="J52" s="600"/>
      <c r="K52" s="904"/>
      <c r="L52" s="895" t="s">
        <v>239</v>
      </c>
      <c r="M52" s="383" t="s">
        <v>240</v>
      </c>
      <c r="N52" s="384"/>
      <c r="O52" s="131"/>
      <c r="P52" s="385">
        <v>0.64325290832431958</v>
      </c>
      <c r="Q52" s="385">
        <v>0.67933664456867349</v>
      </c>
      <c r="R52" s="386" t="s">
        <v>182</v>
      </c>
      <c r="S52" s="638" t="s">
        <v>182</v>
      </c>
    </row>
    <row r="53" spans="1:19" hidden="1" x14ac:dyDescent="0.25">
      <c r="E53" s="143" t="s">
        <v>241</v>
      </c>
      <c r="F53" s="112"/>
      <c r="G53" s="321"/>
      <c r="H53" s="601"/>
      <c r="I53" s="321"/>
      <c r="J53" s="600"/>
      <c r="K53" s="904"/>
      <c r="L53" s="896"/>
      <c r="M53" s="214" t="s">
        <v>242</v>
      </c>
      <c r="N53" s="210"/>
      <c r="O53" s="131"/>
      <c r="P53" s="392">
        <v>0.23354892827972892</v>
      </c>
      <c r="Q53" s="392">
        <v>0.22887009289469856</v>
      </c>
      <c r="R53" s="393" t="s">
        <v>182</v>
      </c>
      <c r="S53" s="639" t="s">
        <v>182</v>
      </c>
    </row>
    <row r="54" spans="1:19" hidden="1" x14ac:dyDescent="0.25">
      <c r="E54" s="143" t="s">
        <v>243</v>
      </c>
      <c r="F54" s="112"/>
      <c r="G54" s="321"/>
      <c r="H54" s="601"/>
      <c r="I54" s="321"/>
      <c r="J54" s="600"/>
      <c r="K54" s="905"/>
      <c r="L54" s="897"/>
      <c r="M54" s="396" t="s">
        <v>244</v>
      </c>
      <c r="N54" s="397"/>
      <c r="O54" s="131"/>
      <c r="P54" s="398">
        <v>0.12319816339595152</v>
      </c>
      <c r="Q54" s="398">
        <v>9.1793262536627937E-2</v>
      </c>
      <c r="R54" s="399" t="s">
        <v>182</v>
      </c>
      <c r="S54" s="640" t="s">
        <v>182</v>
      </c>
    </row>
    <row r="55" spans="1:19" hidden="1" x14ac:dyDescent="0.25">
      <c r="E55" s="143"/>
      <c r="F55" s="112"/>
      <c r="G55" s="321"/>
      <c r="H55" s="601"/>
      <c r="I55" s="321"/>
      <c r="J55" s="600"/>
      <c r="K55" s="402"/>
      <c r="L55" s="403"/>
      <c r="M55" s="152"/>
      <c r="N55" s="160"/>
      <c r="O55" s="131"/>
      <c r="P55" s="131"/>
      <c r="Q55" s="404"/>
      <c r="R55" s="404"/>
      <c r="S55" s="641"/>
    </row>
    <row r="56" spans="1:19" ht="15" hidden="1" customHeight="1" x14ac:dyDescent="0.25">
      <c r="E56" s="143" t="s">
        <v>245</v>
      </c>
      <c r="F56" s="112"/>
      <c r="G56" s="321"/>
      <c r="H56" s="601"/>
      <c r="I56" s="321"/>
      <c r="J56" s="600"/>
      <c r="K56" s="605" t="s">
        <v>4</v>
      </c>
      <c r="L56" s="892" t="s">
        <v>220</v>
      </c>
      <c r="M56" s="322" t="s">
        <v>221</v>
      </c>
      <c r="N56" s="323"/>
      <c r="O56" s="131"/>
      <c r="P56" s="324">
        <v>83138.140680000099</v>
      </c>
      <c r="Q56" s="324">
        <v>82920.0622800001</v>
      </c>
      <c r="R56" s="325">
        <v>0</v>
      </c>
      <c r="S56" s="632">
        <v>0</v>
      </c>
    </row>
    <row r="57" spans="1:19" ht="15" hidden="1" customHeight="1" x14ac:dyDescent="0.25">
      <c r="E57" s="143" t="s">
        <v>248</v>
      </c>
      <c r="F57" s="112"/>
      <c r="G57" s="321"/>
      <c r="H57" s="601"/>
      <c r="I57" s="321"/>
      <c r="J57" s="600"/>
      <c r="K57" s="606"/>
      <c r="L57" s="893"/>
      <c r="M57" s="332" t="s">
        <v>224</v>
      </c>
      <c r="N57" s="333"/>
      <c r="O57" s="131"/>
      <c r="P57" s="334">
        <v>45301</v>
      </c>
      <c r="Q57" s="334">
        <v>48119</v>
      </c>
      <c r="R57" s="335">
        <v>0</v>
      </c>
      <c r="S57" s="633">
        <v>0</v>
      </c>
    </row>
    <row r="58" spans="1:19" ht="15" hidden="1" customHeight="1" x14ac:dyDescent="0.25">
      <c r="E58" s="143"/>
      <c r="F58" s="112"/>
      <c r="G58" s="321"/>
      <c r="H58" s="601"/>
      <c r="I58" s="321"/>
      <c r="J58" s="600"/>
      <c r="K58" s="608"/>
      <c r="L58" s="894"/>
      <c r="M58" s="342" t="s">
        <v>226</v>
      </c>
      <c r="N58" s="343"/>
      <c r="O58" s="601"/>
      <c r="P58" s="602">
        <v>1.8352385307167633</v>
      </c>
      <c r="Q58" s="602">
        <v>1.7232291252935452</v>
      </c>
      <c r="R58" s="603" t="s">
        <v>182</v>
      </c>
      <c r="S58" s="642" t="s">
        <v>182</v>
      </c>
    </row>
    <row r="59" spans="1:19" s="661" customFormat="1" ht="15" customHeight="1" x14ac:dyDescent="0.25">
      <c r="A59" s="662"/>
      <c r="B59" s="662"/>
      <c r="C59" s="662"/>
      <c r="D59" s="662"/>
      <c r="E59" s="663"/>
      <c r="F59" s="664"/>
      <c r="G59" s="321"/>
      <c r="H59" s="601"/>
      <c r="I59" s="883" t="s">
        <v>570</v>
      </c>
      <c r="J59" s="884"/>
      <c r="K59" s="884"/>
      <c r="L59" s="884"/>
      <c r="M59" s="884"/>
      <c r="N59" s="884"/>
      <c r="O59" s="884"/>
      <c r="P59" s="884"/>
      <c r="Q59" s="884"/>
      <c r="R59" s="884"/>
      <c r="S59" s="884"/>
    </row>
    <row r="60" spans="1:19" x14ac:dyDescent="0.25">
      <c r="E60" s="143"/>
      <c r="F60" s="112"/>
      <c r="G60" s="321"/>
      <c r="H60" s="600"/>
      <c r="I60" s="615"/>
      <c r="J60" s="600"/>
      <c r="K60" s="609" t="s">
        <v>568</v>
      </c>
      <c r="L60" s="610"/>
      <c r="N60" s="611"/>
      <c r="O60" s="601"/>
      <c r="P60" s="612"/>
      <c r="Q60" s="612"/>
      <c r="R60" s="612"/>
      <c r="S60" s="643"/>
    </row>
    <row r="61" spans="1:19" x14ac:dyDescent="0.25">
      <c r="E61" s="143" t="s">
        <v>250</v>
      </c>
      <c r="F61" s="112"/>
      <c r="G61" s="321"/>
      <c r="H61" s="113"/>
      <c r="I61" s="615"/>
      <c r="J61" s="600"/>
      <c r="K61" s="876" t="s">
        <v>4</v>
      </c>
      <c r="L61" s="614" t="s">
        <v>264</v>
      </c>
      <c r="M61" s="214"/>
      <c r="N61" s="352"/>
      <c r="O61" s="131"/>
      <c r="P61" s="212">
        <v>45466</v>
      </c>
      <c r="Q61" s="212">
        <v>48906</v>
      </c>
      <c r="R61" s="218">
        <v>51357</v>
      </c>
      <c r="S61" s="635">
        <v>52288</v>
      </c>
    </row>
    <row r="62" spans="1:19" x14ac:dyDescent="0.25">
      <c r="E62" s="143" t="s">
        <v>252</v>
      </c>
      <c r="F62" s="112"/>
      <c r="G62" s="321"/>
      <c r="H62" s="113"/>
      <c r="I62" s="615"/>
      <c r="J62" s="600"/>
      <c r="K62" s="877"/>
      <c r="L62" s="613" t="s">
        <v>567</v>
      </c>
      <c r="M62" s="599"/>
      <c r="N62" s="369"/>
      <c r="O62" s="131"/>
      <c r="P62" s="370">
        <v>6.6893502837285004</v>
      </c>
      <c r="Q62" s="370">
        <v>6.4352022246759102</v>
      </c>
      <c r="R62" s="371">
        <v>6.4537648227116096</v>
      </c>
      <c r="S62" s="644">
        <v>6.3256401423814399</v>
      </c>
    </row>
    <row r="63" spans="1:19" ht="15" hidden="1" customHeight="1" x14ac:dyDescent="0.25">
      <c r="E63" s="143" t="s">
        <v>256</v>
      </c>
      <c r="F63" s="112"/>
      <c r="G63" s="321"/>
      <c r="H63" s="113"/>
      <c r="I63" s="615"/>
      <c r="J63" s="600"/>
      <c r="K63" s="606"/>
      <c r="L63" s="895" t="s">
        <v>239</v>
      </c>
      <c r="M63" s="383" t="s">
        <v>257</v>
      </c>
      <c r="N63" s="384"/>
      <c r="O63" s="131"/>
      <c r="P63" s="385">
        <v>0.64325290832431958</v>
      </c>
      <c r="Q63" s="385">
        <v>0.67933664456867349</v>
      </c>
      <c r="R63" s="386" t="s">
        <v>182</v>
      </c>
      <c r="S63" s="638" t="s">
        <v>182</v>
      </c>
    </row>
    <row r="64" spans="1:19" ht="15" hidden="1" customHeight="1" x14ac:dyDescent="0.25">
      <c r="E64" s="143" t="s">
        <v>258</v>
      </c>
      <c r="F64" s="112"/>
      <c r="G64" s="321"/>
      <c r="H64" s="113"/>
      <c r="I64" s="615"/>
      <c r="J64" s="600"/>
      <c r="K64" s="606"/>
      <c r="L64" s="896"/>
      <c r="M64" s="214" t="s">
        <v>259</v>
      </c>
      <c r="N64" s="210"/>
      <c r="O64" s="131"/>
      <c r="P64" s="392">
        <v>0.23354892827972892</v>
      </c>
      <c r="Q64" s="392">
        <v>0.22887009289469856</v>
      </c>
      <c r="R64" s="393" t="s">
        <v>182</v>
      </c>
      <c r="S64" s="639" t="s">
        <v>182</v>
      </c>
    </row>
    <row r="65" spans="2:21" ht="15" hidden="1" customHeight="1" x14ac:dyDescent="0.25">
      <c r="E65" s="143" t="s">
        <v>260</v>
      </c>
      <c r="F65" s="112"/>
      <c r="G65" s="321"/>
      <c r="H65" s="113"/>
      <c r="I65" s="615"/>
      <c r="J65" s="600"/>
      <c r="K65" s="607"/>
      <c r="L65" s="897"/>
      <c r="M65" s="396" t="s">
        <v>261</v>
      </c>
      <c r="N65" s="397"/>
      <c r="O65" s="131"/>
      <c r="P65" s="398">
        <v>0.12319816339595152</v>
      </c>
      <c r="Q65" s="398">
        <v>9.1793262536627937E-2</v>
      </c>
      <c r="R65" s="399" t="s">
        <v>182</v>
      </c>
      <c r="S65" s="640" t="s">
        <v>182</v>
      </c>
    </row>
    <row r="66" spans="2:21" ht="5.0999999999999996" customHeight="1" x14ac:dyDescent="0.25">
      <c r="F66" s="112"/>
      <c r="G66" s="321"/>
      <c r="H66" s="113"/>
      <c r="I66" s="615"/>
      <c r="J66" s="600"/>
      <c r="K66" s="402"/>
      <c r="L66" s="403"/>
      <c r="M66" s="152"/>
      <c r="N66" s="160"/>
      <c r="O66" s="152"/>
      <c r="P66" s="152"/>
      <c r="Q66" s="404"/>
      <c r="R66" s="404"/>
      <c r="S66" s="641"/>
    </row>
    <row r="67" spans="2:21" ht="5.0999999999999996" customHeight="1" x14ac:dyDescent="0.25">
      <c r="F67" s="112"/>
      <c r="G67" s="321"/>
      <c r="H67" s="113"/>
      <c r="I67" s="615"/>
      <c r="J67" s="600"/>
      <c r="K67" s="206"/>
      <c r="L67" s="206"/>
      <c r="M67" s="206"/>
      <c r="N67" s="206"/>
      <c r="O67" s="131"/>
      <c r="P67" s="131"/>
      <c r="Q67" s="237"/>
      <c r="R67" s="237"/>
      <c r="S67" s="625"/>
    </row>
    <row r="68" spans="2:21" x14ac:dyDescent="0.25">
      <c r="F68" s="112"/>
      <c r="G68" s="321"/>
      <c r="H68" s="113"/>
      <c r="I68" s="615"/>
      <c r="J68" s="600"/>
      <c r="K68" s="604" t="s">
        <v>267</v>
      </c>
      <c r="L68" s="206"/>
      <c r="M68" s="206"/>
      <c r="N68" s="131"/>
      <c r="O68" s="131"/>
      <c r="P68" s="131"/>
      <c r="Q68" s="237"/>
      <c r="R68" s="237"/>
      <c r="S68" s="625"/>
    </row>
    <row r="69" spans="2:21" x14ac:dyDescent="0.25">
      <c r="B69" t="s">
        <v>70</v>
      </c>
      <c r="C69" t="s">
        <v>72</v>
      </c>
      <c r="D69" t="s">
        <v>268</v>
      </c>
      <c r="E69" s="143" t="s">
        <v>269</v>
      </c>
      <c r="F69" s="112"/>
      <c r="G69" s="321"/>
      <c r="H69" s="113"/>
      <c r="I69" s="615"/>
      <c r="J69" s="600"/>
      <c r="K69" s="898" t="s">
        <v>270</v>
      </c>
      <c r="L69" s="666" t="s">
        <v>271</v>
      </c>
      <c r="M69" s="420"/>
      <c r="N69" s="421"/>
      <c r="O69" s="131"/>
      <c r="P69" s="174">
        <v>1155</v>
      </c>
      <c r="Q69" s="174">
        <v>1170</v>
      </c>
      <c r="R69" s="174">
        <v>1170</v>
      </c>
      <c r="S69" s="645">
        <v>1190</v>
      </c>
    </row>
    <row r="70" spans="2:21" hidden="1" x14ac:dyDescent="0.25">
      <c r="B70" t="s">
        <v>70</v>
      </c>
      <c r="C70" t="s">
        <v>72</v>
      </c>
      <c r="E70" s="143" t="s">
        <v>91</v>
      </c>
      <c r="F70" s="112"/>
      <c r="G70" s="321"/>
      <c r="H70" s="113"/>
      <c r="I70" s="615"/>
      <c r="J70" s="600"/>
      <c r="K70" s="899"/>
      <c r="L70" s="422" t="s">
        <v>272</v>
      </c>
      <c r="M70" s="422"/>
      <c r="N70" s="423"/>
      <c r="O70" s="422"/>
      <c r="P70" s="424">
        <v>366822.87</v>
      </c>
      <c r="Q70" s="424">
        <v>385942.99</v>
      </c>
      <c r="R70" s="425">
        <v>403780.93</v>
      </c>
      <c r="S70" s="646">
        <v>410363.85</v>
      </c>
    </row>
    <row r="71" spans="2:21" x14ac:dyDescent="0.25">
      <c r="B71" t="s">
        <v>70</v>
      </c>
      <c r="C71" t="s">
        <v>72</v>
      </c>
      <c r="D71" t="s">
        <v>273</v>
      </c>
      <c r="E71" s="143" t="s">
        <v>91</v>
      </c>
      <c r="F71" s="112"/>
      <c r="G71" s="321"/>
      <c r="H71" s="113"/>
      <c r="I71" s="615"/>
      <c r="J71" s="600"/>
      <c r="K71" s="899"/>
      <c r="L71" s="429" t="s">
        <v>274</v>
      </c>
      <c r="M71" s="429"/>
      <c r="N71" s="430"/>
      <c r="O71" s="131"/>
      <c r="P71" s="212">
        <v>1004.9941643835616</v>
      </c>
      <c r="Q71" s="212">
        <v>1154.3333333333301</v>
      </c>
      <c r="R71" s="218">
        <v>1158.8333333333301</v>
      </c>
      <c r="S71" s="647">
        <v>1172.9166666666699</v>
      </c>
    </row>
    <row r="72" spans="2:21" x14ac:dyDescent="0.25">
      <c r="B72" t="s">
        <v>70</v>
      </c>
      <c r="C72" t="s">
        <v>72</v>
      </c>
      <c r="D72" t="s">
        <v>73</v>
      </c>
      <c r="E72" s="143" t="s">
        <v>275</v>
      </c>
      <c r="F72" s="112"/>
      <c r="G72" s="321"/>
      <c r="H72" s="113"/>
      <c r="I72" s="615"/>
      <c r="J72" s="600"/>
      <c r="K72" s="899"/>
      <c r="L72" s="429" t="s">
        <v>276</v>
      </c>
      <c r="M72" s="429"/>
      <c r="N72" s="430"/>
      <c r="O72" s="131"/>
      <c r="P72" s="212">
        <v>265921.96999999997</v>
      </c>
      <c r="Q72" s="212">
        <v>280329</v>
      </c>
      <c r="R72" s="218">
        <v>293070</v>
      </c>
      <c r="S72" s="647">
        <v>292279</v>
      </c>
    </row>
    <row r="73" spans="2:21" x14ac:dyDescent="0.25">
      <c r="B73" t="s">
        <v>70</v>
      </c>
      <c r="C73" t="s">
        <v>72</v>
      </c>
      <c r="D73" t="s">
        <v>277</v>
      </c>
      <c r="E73" s="143" t="s">
        <v>278</v>
      </c>
      <c r="F73" s="112"/>
      <c r="G73" s="321"/>
      <c r="H73" s="113"/>
      <c r="I73" s="615"/>
      <c r="J73" s="600"/>
      <c r="K73" s="899"/>
      <c r="L73" s="420" t="s">
        <v>279</v>
      </c>
      <c r="M73" s="420"/>
      <c r="N73" s="421"/>
      <c r="O73" s="131"/>
      <c r="P73" s="870">
        <v>52350.98</v>
      </c>
      <c r="Q73" s="212">
        <v>52269</v>
      </c>
      <c r="R73" s="218">
        <v>53916</v>
      </c>
      <c r="S73" s="647">
        <v>54807</v>
      </c>
    </row>
    <row r="74" spans="2:21" hidden="1" x14ac:dyDescent="0.25">
      <c r="B74" t="s">
        <v>70</v>
      </c>
      <c r="C74" t="s">
        <v>72</v>
      </c>
      <c r="E74" s="143" t="s">
        <v>280</v>
      </c>
      <c r="F74" s="112"/>
      <c r="G74" s="321"/>
      <c r="H74" s="113"/>
      <c r="I74" s="615"/>
      <c r="J74" s="600"/>
      <c r="K74" s="899"/>
      <c r="L74" s="422" t="s">
        <v>281</v>
      </c>
      <c r="M74" s="131"/>
      <c r="N74" s="431"/>
      <c r="O74" s="131"/>
      <c r="P74" s="212">
        <v>5233.2700000000004</v>
      </c>
      <c r="Q74" s="212">
        <v>4639.2700000000004</v>
      </c>
      <c r="R74" s="218">
        <v>4715.3</v>
      </c>
      <c r="S74" s="647">
        <v>4984.1100000000006</v>
      </c>
    </row>
    <row r="75" spans="2:21" x14ac:dyDescent="0.25">
      <c r="D75" t="s">
        <v>90</v>
      </c>
      <c r="F75" s="112"/>
      <c r="G75" s="321"/>
      <c r="H75" s="113"/>
      <c r="I75" s="615"/>
      <c r="J75" s="600"/>
      <c r="K75" s="899"/>
      <c r="L75" s="420" t="s">
        <v>282</v>
      </c>
      <c r="M75" s="420"/>
      <c r="N75" s="421"/>
      <c r="O75" s="131"/>
      <c r="P75" s="392">
        <v>0.72493290835437818</v>
      </c>
      <c r="Q75" s="392">
        <v>0.72306581204297204</v>
      </c>
      <c r="R75" s="393">
        <v>0.73161598586046706</v>
      </c>
      <c r="S75" s="855">
        <v>0.71878542848640903</v>
      </c>
      <c r="T75" s="810">
        <f>'St.lůžk.fondu MIS 2024'!K32/'St.lůžk.fondu MIS 2024'!I32</f>
        <v>0.7122398054419713</v>
      </c>
      <c r="U75" s="810">
        <f>'St LF 1-12 2024'!K33/'St LF 1-12 2024'!I33</f>
        <v>0.7122398054419713</v>
      </c>
    </row>
    <row r="76" spans="2:21" x14ac:dyDescent="0.25">
      <c r="D76" t="s">
        <v>283</v>
      </c>
      <c r="F76" s="112"/>
      <c r="G76" s="321"/>
      <c r="H76" s="113"/>
      <c r="I76" s="615"/>
      <c r="J76" s="600"/>
      <c r="K76" s="900"/>
      <c r="L76" s="433" t="s">
        <v>284</v>
      </c>
      <c r="M76" s="433"/>
      <c r="N76" s="434"/>
      <c r="O76" s="131"/>
      <c r="P76" s="365">
        <v>5.6437795894579752</v>
      </c>
      <c r="Q76" s="365">
        <v>5.3631980715146597</v>
      </c>
      <c r="R76" s="435">
        <v>5.4356777208991804</v>
      </c>
      <c r="S76" s="648">
        <v>5.3328771872206104</v>
      </c>
    </row>
    <row r="77" spans="2:21" ht="5.0999999999999996" customHeight="1" x14ac:dyDescent="0.25">
      <c r="F77" s="112"/>
      <c r="G77" s="321"/>
      <c r="H77" s="113"/>
      <c r="I77" s="615"/>
      <c r="J77" s="113"/>
      <c r="K77" s="206"/>
      <c r="L77" s="206"/>
      <c r="M77" s="206"/>
      <c r="N77" s="131"/>
      <c r="O77" s="131"/>
      <c r="P77" s="238"/>
      <c r="Q77" s="238"/>
      <c r="R77" s="238"/>
      <c r="S77" s="625"/>
    </row>
    <row r="78" spans="2:21" ht="5.0999999999999996" customHeight="1" x14ac:dyDescent="0.25">
      <c r="F78" s="112"/>
      <c r="G78" s="321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619"/>
    </row>
    <row r="79" spans="2:21" ht="14.45" customHeight="1" x14ac:dyDescent="0.25">
      <c r="F79" s="112"/>
      <c r="G79" s="321"/>
      <c r="H79" s="113"/>
      <c r="I79" s="885" t="s">
        <v>298</v>
      </c>
      <c r="J79" s="886"/>
      <c r="K79" s="886"/>
      <c r="L79" s="886"/>
      <c r="M79" s="886"/>
      <c r="N79" s="886"/>
      <c r="O79" s="886"/>
      <c r="P79" s="886"/>
      <c r="Q79" s="886"/>
      <c r="R79" s="886"/>
      <c r="S79" s="886"/>
    </row>
    <row r="80" spans="2:21" ht="5.0999999999999996" customHeight="1" x14ac:dyDescent="0.25">
      <c r="F80" s="112"/>
      <c r="G80" s="321"/>
      <c r="H80" s="113"/>
      <c r="I80" s="460"/>
      <c r="J80" s="113"/>
      <c r="K80" s="113"/>
      <c r="L80" s="113"/>
      <c r="M80" s="113"/>
      <c r="N80" s="113"/>
      <c r="O80" s="113"/>
      <c r="P80" s="113"/>
      <c r="Q80" s="113"/>
      <c r="R80" s="113"/>
      <c r="S80" s="619"/>
    </row>
    <row r="81" spans="2:27" ht="14.45" customHeight="1" x14ac:dyDescent="0.25">
      <c r="F81" s="112"/>
      <c r="G81" s="321"/>
      <c r="H81" s="113"/>
      <c r="I81" s="461"/>
      <c r="J81" s="113"/>
      <c r="K81" s="604" t="s">
        <v>267</v>
      </c>
      <c r="L81" s="206"/>
      <c r="M81" s="206"/>
      <c r="N81" s="131"/>
      <c r="O81" s="131"/>
      <c r="P81" s="131"/>
      <c r="Q81" s="237"/>
      <c r="R81" s="237"/>
      <c r="S81" s="625"/>
    </row>
    <row r="82" spans="2:27" ht="14.45" customHeight="1" x14ac:dyDescent="0.25">
      <c r="B82" s="462" t="s">
        <v>74</v>
      </c>
      <c r="C82" t="s">
        <v>77</v>
      </c>
      <c r="D82" t="s">
        <v>78</v>
      </c>
      <c r="E82" s="143" t="s">
        <v>269</v>
      </c>
      <c r="F82" s="112"/>
      <c r="G82" s="321"/>
      <c r="H82" s="113"/>
      <c r="I82" s="461"/>
      <c r="J82" s="113"/>
      <c r="K82" s="887" t="s">
        <v>299</v>
      </c>
      <c r="L82" s="463" t="s">
        <v>271</v>
      </c>
      <c r="M82" s="463"/>
      <c r="N82" s="205"/>
      <c r="O82" s="131"/>
      <c r="P82" s="174">
        <v>39</v>
      </c>
      <c r="Q82" s="174">
        <v>39</v>
      </c>
      <c r="R82" s="353">
        <v>39</v>
      </c>
      <c r="S82" s="635">
        <v>39</v>
      </c>
    </row>
    <row r="83" spans="2:27" ht="12.75" hidden="1" customHeight="1" x14ac:dyDescent="0.25">
      <c r="B83" s="462" t="s">
        <v>74</v>
      </c>
      <c r="C83" t="s">
        <v>77</v>
      </c>
      <c r="D83" t="s">
        <v>78</v>
      </c>
      <c r="E83" s="143" t="s">
        <v>91</v>
      </c>
      <c r="F83" s="112"/>
      <c r="G83" s="321"/>
      <c r="H83" s="113"/>
      <c r="I83" s="461"/>
      <c r="J83" s="113"/>
      <c r="K83" s="888"/>
      <c r="L83" s="422" t="s">
        <v>272</v>
      </c>
      <c r="M83" s="422"/>
      <c r="N83" s="464"/>
      <c r="O83" s="422"/>
      <c r="P83" s="424">
        <v>8637</v>
      </c>
      <c r="Q83" s="424">
        <v>12549</v>
      </c>
      <c r="R83" s="425">
        <v>13471</v>
      </c>
      <c r="S83" s="646">
        <v>14155</v>
      </c>
    </row>
    <row r="84" spans="2:27" ht="14.45" customHeight="1" x14ac:dyDescent="0.25">
      <c r="B84" s="462" t="s">
        <v>74</v>
      </c>
      <c r="C84" t="s">
        <v>77</v>
      </c>
      <c r="D84" t="s">
        <v>78</v>
      </c>
      <c r="E84" s="143" t="s">
        <v>91</v>
      </c>
      <c r="F84" s="112"/>
      <c r="G84" s="321"/>
      <c r="H84" s="113"/>
      <c r="I84" s="461"/>
      <c r="J84" s="113"/>
      <c r="K84" s="888"/>
      <c r="L84" s="429" t="s">
        <v>274</v>
      </c>
      <c r="M84" s="429"/>
      <c r="N84" s="465"/>
      <c r="O84" s="131"/>
      <c r="P84" s="212">
        <v>25.25</v>
      </c>
      <c r="Q84" s="212">
        <v>39</v>
      </c>
      <c r="R84" s="218">
        <v>39</v>
      </c>
      <c r="S84" s="647">
        <v>39</v>
      </c>
    </row>
    <row r="85" spans="2:27" ht="14.45" customHeight="1" x14ac:dyDescent="0.25">
      <c r="B85" s="462" t="s">
        <v>74</v>
      </c>
      <c r="C85" t="s">
        <v>77</v>
      </c>
      <c r="D85" t="s">
        <v>78</v>
      </c>
      <c r="E85" s="143" t="s">
        <v>275</v>
      </c>
      <c r="F85" s="112"/>
      <c r="G85" s="321"/>
      <c r="H85" s="113"/>
      <c r="I85" s="461"/>
      <c r="J85" s="113"/>
      <c r="K85" s="888"/>
      <c r="L85" s="429" t="s">
        <v>276</v>
      </c>
      <c r="M85" s="429"/>
      <c r="N85" s="465"/>
      <c r="O85" s="131"/>
      <c r="P85" s="212">
        <v>7435</v>
      </c>
      <c r="Q85" s="212">
        <v>10822</v>
      </c>
      <c r="R85" s="218">
        <v>11906</v>
      </c>
      <c r="S85" s="647">
        <v>12936</v>
      </c>
    </row>
    <row r="86" spans="2:27" ht="14.45" customHeight="1" x14ac:dyDescent="0.25">
      <c r="B86" s="462" t="s">
        <v>74</v>
      </c>
      <c r="C86" t="s">
        <v>77</v>
      </c>
      <c r="D86" t="s">
        <v>78</v>
      </c>
      <c r="E86" s="143" t="s">
        <v>278</v>
      </c>
      <c r="F86" s="112"/>
      <c r="G86" s="321"/>
      <c r="H86" s="113"/>
      <c r="I86" s="461"/>
      <c r="J86" s="113"/>
      <c r="K86" s="888"/>
      <c r="L86" s="420" t="s">
        <v>279</v>
      </c>
      <c r="M86" s="420"/>
      <c r="N86" s="466"/>
      <c r="O86" s="131"/>
      <c r="P86" s="212">
        <v>216</v>
      </c>
      <c r="Q86" s="212">
        <v>284</v>
      </c>
      <c r="R86" s="218">
        <v>268</v>
      </c>
      <c r="S86" s="647">
        <v>274</v>
      </c>
    </row>
    <row r="87" spans="2:27" ht="14.45" hidden="1" customHeight="1" x14ac:dyDescent="0.25">
      <c r="B87" s="462" t="s">
        <v>74</v>
      </c>
      <c r="C87" t="s">
        <v>77</v>
      </c>
      <c r="D87" t="s">
        <v>78</v>
      </c>
      <c r="E87" s="143" t="s">
        <v>280</v>
      </c>
      <c r="F87" s="112"/>
      <c r="G87" s="321"/>
      <c r="H87" s="113"/>
      <c r="I87" s="461"/>
      <c r="J87" s="113"/>
      <c r="K87" s="888"/>
      <c r="L87" s="422" t="s">
        <v>281</v>
      </c>
      <c r="M87" s="131"/>
      <c r="N87" s="467"/>
      <c r="O87" s="131"/>
      <c r="P87" s="212">
        <v>2</v>
      </c>
      <c r="Q87" s="212">
        <v>0</v>
      </c>
      <c r="R87" s="218">
        <v>1</v>
      </c>
      <c r="S87" s="647">
        <v>1</v>
      </c>
    </row>
    <row r="88" spans="2:27" ht="14.45" customHeight="1" x14ac:dyDescent="0.25">
      <c r="F88" s="112"/>
      <c r="G88" s="321"/>
      <c r="H88" s="113"/>
      <c r="I88" s="461"/>
      <c r="J88" s="113"/>
      <c r="K88" s="888"/>
      <c r="L88" s="429" t="s">
        <v>282</v>
      </c>
      <c r="M88" s="429"/>
      <c r="N88" s="465"/>
      <c r="O88" s="131"/>
      <c r="P88" s="392">
        <v>0.92280004964627005</v>
      </c>
      <c r="Q88" s="392">
        <v>0.86237947246792601</v>
      </c>
      <c r="R88" s="393">
        <v>0.88382451191448297</v>
      </c>
      <c r="S88" s="639">
        <v>0.91388202048746003</v>
      </c>
    </row>
    <row r="89" spans="2:27" ht="14.45" customHeight="1" x14ac:dyDescent="0.25">
      <c r="F89" s="112"/>
      <c r="G89" s="321"/>
      <c r="H89" s="113"/>
      <c r="I89" s="470"/>
      <c r="J89" s="113"/>
      <c r="K89" s="889"/>
      <c r="L89" s="471" t="s">
        <v>284</v>
      </c>
      <c r="M89" s="471"/>
      <c r="N89" s="472"/>
      <c r="O89" s="131"/>
      <c r="P89" s="435">
        <v>34.421296296296298</v>
      </c>
      <c r="Q89" s="435">
        <v>38.105633802816897</v>
      </c>
      <c r="R89" s="435">
        <v>44.425373134328403</v>
      </c>
      <c r="S89" s="649">
        <v>47.211678832116803</v>
      </c>
    </row>
    <row r="90" spans="2:27" ht="5.0999999999999996" customHeight="1" x14ac:dyDescent="0.25">
      <c r="F90" s="475"/>
      <c r="G90" s="321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619"/>
    </row>
    <row r="91" spans="2:27" s="667" customFormat="1" ht="18" customHeight="1" x14ac:dyDescent="0.25">
      <c r="F91" s="668"/>
      <c r="G91" s="669"/>
      <c r="H91" s="670"/>
      <c r="I91" s="878" t="s">
        <v>571</v>
      </c>
      <c r="J91" s="879"/>
      <c r="K91" s="879"/>
      <c r="L91" s="879"/>
      <c r="M91" s="879"/>
      <c r="N91" s="879"/>
      <c r="O91" s="879"/>
      <c r="P91" s="879"/>
      <c r="Q91" s="879"/>
      <c r="R91" s="879"/>
      <c r="S91" s="879"/>
    </row>
    <row r="92" spans="2:27" s="661" customFormat="1" ht="7.5" customHeight="1" x14ac:dyDescent="0.25">
      <c r="F92" s="112"/>
      <c r="G92" s="321"/>
      <c r="H92" s="600"/>
      <c r="I92" s="660"/>
      <c r="J92" s="600"/>
      <c r="K92" s="600"/>
      <c r="L92" s="600"/>
      <c r="M92" s="600"/>
      <c r="N92" s="600"/>
      <c r="O92" s="600"/>
      <c r="P92" s="600"/>
      <c r="Q92" s="600"/>
      <c r="R92" s="600"/>
      <c r="S92" s="650"/>
    </row>
    <row r="93" spans="2:27" ht="27.75" customHeight="1" x14ac:dyDescent="0.25">
      <c r="F93" s="112"/>
      <c r="G93" s="321"/>
      <c r="H93" s="113"/>
      <c r="I93" s="660"/>
      <c r="J93" s="113"/>
      <c r="K93" s="695" t="s">
        <v>267</v>
      </c>
      <c r="L93" s="206"/>
      <c r="M93" s="206"/>
      <c r="N93" s="131"/>
      <c r="O93" s="131"/>
      <c r="P93" s="690"/>
      <c r="Q93" s="237"/>
      <c r="R93" s="237"/>
      <c r="S93" s="625"/>
      <c r="V93" s="863" t="s">
        <v>686</v>
      </c>
      <c r="W93" s="863"/>
      <c r="X93" s="858">
        <v>2021</v>
      </c>
      <c r="Y93" s="779">
        <v>2022</v>
      </c>
      <c r="Z93" s="779">
        <v>2023</v>
      </c>
      <c r="AA93" s="779">
        <v>2024</v>
      </c>
    </row>
    <row r="94" spans="2:27" x14ac:dyDescent="0.25">
      <c r="B94" s="462" t="s">
        <v>74</v>
      </c>
      <c r="C94" t="s">
        <v>77</v>
      </c>
      <c r="D94" t="s">
        <v>78</v>
      </c>
      <c r="E94" s="143" t="s">
        <v>269</v>
      </c>
      <c r="F94" s="112"/>
      <c r="G94" s="321"/>
      <c r="H94" s="113"/>
      <c r="I94" s="660"/>
      <c r="J94" s="113"/>
      <c r="K94" s="880" t="s">
        <v>572</v>
      </c>
      <c r="L94" s="689" t="s">
        <v>573</v>
      </c>
      <c r="M94" s="671"/>
      <c r="N94" s="716"/>
      <c r="O94" s="672"/>
      <c r="P94" s="686">
        <f>P69+P82</f>
        <v>1194</v>
      </c>
      <c r="Q94" s="686">
        <f>'Ekon-prod.ukazatele'!P23</f>
        <v>1209</v>
      </c>
      <c r="R94" s="686">
        <f>'Ekon-prod.ukazatele'!Q23</f>
        <v>1209</v>
      </c>
      <c r="S94" s="685">
        <f>'Ekon-prod.ukazatele'!R23</f>
        <v>1229</v>
      </c>
      <c r="V94" s="864" t="str">
        <f>L94</f>
        <v xml:space="preserve">   Počet lůžek k datu (potenciální kapacita) </v>
      </c>
      <c r="W94" s="864"/>
      <c r="X94" s="778">
        <f>'St. LF 1-12 2021'!B33+'St. LF 1-12 2021'!B36+'St. LF 1-12 2021'!B42+'St. LF 1-12 2021'!B45</f>
        <v>1215</v>
      </c>
      <c r="Y94" s="859">
        <f>SUM('St LF 1-12 2022'!B33,'St LF 1-12 2022'!B36,'St LF 1-12 2022'!B41,'St LF 1-12 2022'!B44)</f>
        <v>1204</v>
      </c>
      <c r="Z94" s="859">
        <f>SUM('St LF 1-12 2023'!B33,'St LF 1-12 2023'!B37,'St LF 1-12 2023'!B40)</f>
        <v>1209</v>
      </c>
      <c r="AA94" s="859">
        <f>SUM('St LF 1-12 2024'!B33,'St LF 1-12 2024'!B37,'St LF 1-12 2024'!B40)</f>
        <v>1229</v>
      </c>
    </row>
    <row r="95" spans="2:27" ht="14.45" hidden="1" customHeight="1" x14ac:dyDescent="0.25">
      <c r="B95" s="462" t="s">
        <v>74</v>
      </c>
      <c r="C95" t="s">
        <v>77</v>
      </c>
      <c r="D95" t="s">
        <v>78</v>
      </c>
      <c r="E95" s="143" t="s">
        <v>91</v>
      </c>
      <c r="F95" s="112"/>
      <c r="G95" s="321"/>
      <c r="H95" s="113"/>
      <c r="I95" s="461"/>
      <c r="J95" s="113"/>
      <c r="K95" s="881"/>
      <c r="L95" s="717" t="s">
        <v>272</v>
      </c>
      <c r="M95" s="717"/>
      <c r="N95" s="464"/>
      <c r="O95" s="422"/>
      <c r="P95" s="687">
        <v>8637</v>
      </c>
      <c r="Q95" s="687">
        <v>12549</v>
      </c>
      <c r="R95" s="688">
        <v>13471</v>
      </c>
      <c r="S95" s="646">
        <v>14155</v>
      </c>
      <c r="V95" t="str">
        <f t="shared" ref="V95:V99" si="0">L95</f>
        <v xml:space="preserve">   Skutečná lůžková kapacita</v>
      </c>
      <c r="X95" s="778">
        <f>X96-P96</f>
        <v>4638.0300000000279</v>
      </c>
      <c r="Y95" s="859"/>
      <c r="Z95" s="859"/>
      <c r="AA95" s="859"/>
    </row>
    <row r="96" spans="2:27" ht="14.45" customHeight="1" x14ac:dyDescent="0.25">
      <c r="B96" s="462" t="s">
        <v>74</v>
      </c>
      <c r="C96" t="s">
        <v>77</v>
      </c>
      <c r="D96" t="s">
        <v>78</v>
      </c>
      <c r="E96" s="143" t="s">
        <v>275</v>
      </c>
      <c r="F96" s="112"/>
      <c r="G96" s="321"/>
      <c r="H96" s="113"/>
      <c r="I96" s="660"/>
      <c r="J96" s="113"/>
      <c r="K96" s="881"/>
      <c r="L96" s="676" t="s">
        <v>276</v>
      </c>
      <c r="M96" s="676"/>
      <c r="N96" s="677"/>
      <c r="O96" s="678"/>
      <c r="P96" s="780">
        <f>P72+P85</f>
        <v>273356.96999999997</v>
      </c>
      <c r="Q96" s="673">
        <f t="shared" ref="Q96:S96" si="1">Q72+Q85</f>
        <v>291151</v>
      </c>
      <c r="R96" s="674">
        <f t="shared" si="1"/>
        <v>304976</v>
      </c>
      <c r="S96" s="675">
        <f t="shared" si="1"/>
        <v>305215</v>
      </c>
      <c r="V96" t="str">
        <f t="shared" si="0"/>
        <v xml:space="preserve">   Počet OD</v>
      </c>
      <c r="X96" s="857">
        <f>'St. LF 1-12 2021'!K33+'St. LF 1-12 2021'!K36+'St. LF 1-12 2021'!K42+'St. LF 1-12 2021'!K45</f>
        <v>277995</v>
      </c>
      <c r="Y96" s="859">
        <f>'St LF 1-12 2022'!K33+'St LF 1-12 2022'!K36+'St LF 1-12 2022'!K41+'St LF 1-12 2022'!K44</f>
        <v>291151</v>
      </c>
      <c r="Z96" s="859">
        <f>SUM('St LF 1-12 2023'!K33,'St LF 1-12 2023'!K37,'St LF 1-12 2023'!K40)</f>
        <v>304976</v>
      </c>
      <c r="AA96" s="859">
        <f>SUM('St LF 1-12 2024'!K33,'St LF 1-12 2024'!K37,'St LF 1-12 2024'!K40)</f>
        <v>305215</v>
      </c>
    </row>
    <row r="97" spans="2:27" ht="14.45" customHeight="1" x14ac:dyDescent="0.25">
      <c r="B97" s="462" t="s">
        <v>74</v>
      </c>
      <c r="C97" t="s">
        <v>77</v>
      </c>
      <c r="D97" t="s">
        <v>78</v>
      </c>
      <c r="E97" s="143" t="s">
        <v>278</v>
      </c>
      <c r="F97" s="112"/>
      <c r="G97" s="321"/>
      <c r="H97" s="113"/>
      <c r="I97" s="660"/>
      <c r="J97" s="113"/>
      <c r="K97" s="881"/>
      <c r="L97" s="680" t="s">
        <v>279</v>
      </c>
      <c r="M97" s="680"/>
      <c r="N97" s="681"/>
      <c r="O97" s="682"/>
      <c r="P97" s="780">
        <f>P73+P86</f>
        <v>52566.98</v>
      </c>
      <c r="Q97" s="691">
        <f t="shared" ref="Q97:S97" si="2">Q73+Q86</f>
        <v>52553</v>
      </c>
      <c r="R97" s="692">
        <f t="shared" si="2"/>
        <v>54184</v>
      </c>
      <c r="S97" s="683">
        <f t="shared" si="2"/>
        <v>55081</v>
      </c>
      <c r="V97" t="str">
        <f t="shared" si="0"/>
        <v xml:space="preserve">   Počet hospitalizací</v>
      </c>
      <c r="X97" s="867">
        <f>'St. LF 1-12 2021'!O33+'St. LF 1-12 2021'!O36+'St. LF 1-12 2021'!O42+'St. LF 1-12 2021'!O45</f>
        <v>48226</v>
      </c>
      <c r="Y97" s="859">
        <f>'St LF 1-12 2022'!O33+'St LF 1-12 2022'!O36+'St LF 1-12 2022'!O41+'St LF 1-12 2022'!O44</f>
        <v>52554</v>
      </c>
      <c r="Z97" s="859">
        <f>SUM('St LF 1-12 2023'!O33,'St LF 1-12 2023'!O37,'St LF 1-12 2023'!O40)</f>
        <v>54185</v>
      </c>
      <c r="AA97" s="859">
        <f>SUM('St LF 1-12 2024'!O33,'St LF 1-12 2024'!O37,'St LF 1-12 2024'!O40)</f>
        <v>55081</v>
      </c>
    </row>
    <row r="98" spans="2:27" ht="14.45" hidden="1" customHeight="1" x14ac:dyDescent="0.25">
      <c r="B98" s="462" t="s">
        <v>74</v>
      </c>
      <c r="C98" t="s">
        <v>77</v>
      </c>
      <c r="D98" t="s">
        <v>78</v>
      </c>
      <c r="E98" s="143" t="s">
        <v>280</v>
      </c>
      <c r="F98" s="112"/>
      <c r="G98" s="321"/>
      <c r="H98" s="113"/>
      <c r="I98" s="461"/>
      <c r="J98" s="113"/>
      <c r="K98" s="881"/>
      <c r="L98" s="718" t="s">
        <v>281</v>
      </c>
      <c r="M98" s="718"/>
      <c r="N98" s="684"/>
      <c r="O98" s="682"/>
      <c r="P98" s="691">
        <v>2</v>
      </c>
      <c r="Q98" s="691">
        <v>0</v>
      </c>
      <c r="R98" s="692">
        <v>1</v>
      </c>
      <c r="S98" s="683">
        <v>1</v>
      </c>
      <c r="V98" t="str">
        <f t="shared" si="0"/>
        <v xml:space="preserve">   Transfery hospitalizovaných pacientů</v>
      </c>
      <c r="X98" s="778"/>
      <c r="Y98" s="778"/>
      <c r="Z98" s="778"/>
    </row>
    <row r="99" spans="2:27" ht="14.45" customHeight="1" x14ac:dyDescent="0.25">
      <c r="F99" s="112"/>
      <c r="G99" s="321"/>
      <c r="H99" s="113"/>
      <c r="I99" s="660"/>
      <c r="J99" s="113"/>
      <c r="K99" s="882"/>
      <c r="L99" s="719" t="s">
        <v>282</v>
      </c>
      <c r="M99" s="719"/>
      <c r="N99" s="720"/>
      <c r="O99" s="682"/>
      <c r="P99" s="693">
        <f>'Ekon-prod.ukazatele'!O20</f>
        <v>0.72703711355843992</v>
      </c>
      <c r="Q99" s="693">
        <f>'Ekon-prod.ukazatele'!P20</f>
        <v>0.72089999999999999</v>
      </c>
      <c r="R99" s="694">
        <f>'Ekon-prod.ukazatele'!Q20</f>
        <v>0.73089999999999999</v>
      </c>
      <c r="S99" s="679">
        <v>0.71899999999999997</v>
      </c>
      <c r="V99" t="str">
        <f t="shared" si="0"/>
        <v xml:space="preserve">   Obložnost</v>
      </c>
      <c r="X99" s="809">
        <f>X96/SUM('St. LF 1-12 2021'!I33,'St. LF 1-12 2021'!I36,'St. LF 1-12 2021'!I42,'St. LF 1-12 2021'!I45)</f>
        <v>0.72703711355843992</v>
      </c>
      <c r="Y99" s="860">
        <f>Y96/SUM('St LF 1-12 2022'!I33,'St LF 1-12 2022'!I36,'St LF 1-12 2022'!I41,'St LF 1-12 2022'!I44)</f>
        <v>0.7208634981628752</v>
      </c>
      <c r="Z99" s="861">
        <f>Z96/SUM('St LF 1-12 2023'!I33,'St LF 1-12 2023'!I37,'St LF 1-12 2023'!I40)</f>
        <v>0.73091210629496661</v>
      </c>
      <c r="AA99" s="862">
        <f>AA96/SUM('St LF 1-12 2024'!I33,'St LF 1-12 2024'!I37,'St LF 1-12 2024'!I40)</f>
        <v>0.71896325505687586</v>
      </c>
    </row>
    <row r="100" spans="2:27" ht="5.0999999999999996" customHeight="1" x14ac:dyDescent="0.25">
      <c r="F100" s="112"/>
      <c r="G100" s="600"/>
      <c r="H100" s="600"/>
      <c r="I100" s="600"/>
      <c r="J100" s="600"/>
      <c r="K100" s="600"/>
      <c r="L100" s="600"/>
      <c r="M100" s="600"/>
      <c r="N100" s="600"/>
      <c r="O100" s="600"/>
      <c r="P100" s="600"/>
      <c r="Q100" s="600"/>
      <c r="R100" s="600"/>
      <c r="S100" s="650"/>
      <c r="X100" s="778"/>
      <c r="Y100" s="778"/>
      <c r="Z100" s="778"/>
    </row>
    <row r="101" spans="2:27" x14ac:dyDescent="0.25">
      <c r="F101" s="112"/>
      <c r="G101" s="890" t="s">
        <v>300</v>
      </c>
      <c r="H101" s="891"/>
      <c r="I101" s="891"/>
      <c r="J101" s="891"/>
      <c r="K101" s="891"/>
      <c r="L101" s="891"/>
      <c r="M101" s="891"/>
      <c r="N101" s="891"/>
      <c r="O101" s="891"/>
      <c r="P101" s="891"/>
      <c r="Q101" s="891"/>
      <c r="R101" s="891"/>
      <c r="S101" s="891"/>
    </row>
    <row r="102" spans="2:27" x14ac:dyDescent="0.25">
      <c r="F102" s="112"/>
      <c r="G102" s="477"/>
      <c r="H102" s="113"/>
      <c r="I102" s="875" t="s">
        <v>301</v>
      </c>
      <c r="J102" s="875"/>
      <c r="K102" s="875"/>
      <c r="L102" s="875"/>
      <c r="M102" s="875"/>
      <c r="N102" s="875"/>
      <c r="O102" s="478"/>
      <c r="P102" s="479"/>
      <c r="Q102" s="113"/>
      <c r="R102" s="113"/>
      <c r="S102" s="619"/>
      <c r="V102" s="863" t="s">
        <v>698</v>
      </c>
      <c r="W102" s="863"/>
      <c r="X102" s="858">
        <v>2021</v>
      </c>
      <c r="Y102" s="779">
        <v>2022</v>
      </c>
      <c r="Z102" s="779">
        <v>2023</v>
      </c>
      <c r="AA102" s="779">
        <v>2024</v>
      </c>
    </row>
    <row r="103" spans="2:27" ht="3.75" customHeight="1" x14ac:dyDescent="0.25">
      <c r="F103" s="112"/>
      <c r="G103" s="480"/>
      <c r="H103" s="113"/>
      <c r="I103" s="113"/>
      <c r="J103" s="145"/>
      <c r="K103" s="113"/>
      <c r="L103" s="113"/>
      <c r="M103" s="113"/>
      <c r="N103" s="481"/>
      <c r="O103" s="113"/>
      <c r="P103" s="113"/>
      <c r="Q103" s="113"/>
      <c r="R103" s="113"/>
      <c r="S103" s="619"/>
      <c r="X103" s="779">
        <v>2021</v>
      </c>
      <c r="Y103" s="779">
        <v>2022</v>
      </c>
      <c r="Z103" s="779">
        <v>2023</v>
      </c>
      <c r="AA103" s="779">
        <v>2024</v>
      </c>
    </row>
    <row r="104" spans="2:27" x14ac:dyDescent="0.25">
      <c r="B104" t="s">
        <v>303</v>
      </c>
      <c r="C104" t="s">
        <v>304</v>
      </c>
      <c r="E104" t="s">
        <v>305</v>
      </c>
      <c r="F104" s="112"/>
      <c r="G104" s="480"/>
      <c r="H104" s="113"/>
      <c r="I104" s="113"/>
      <c r="J104" s="113"/>
      <c r="K104" s="482" t="s">
        <v>306</v>
      </c>
      <c r="L104" s="483"/>
      <c r="M104" s="483"/>
      <c r="N104" s="484"/>
      <c r="O104" s="131"/>
      <c r="P104" s="485">
        <v>3979.2700029462599</v>
      </c>
      <c r="Q104" s="485">
        <v>4082.4700031429502</v>
      </c>
      <c r="R104" s="485">
        <v>4210.4200033694497</v>
      </c>
      <c r="S104" s="651">
        <v>4320.2500040493896</v>
      </c>
      <c r="V104" t="str">
        <f>L94</f>
        <v xml:space="preserve">   Počet lůžek k datu (potenciální kapacita) </v>
      </c>
      <c r="X104" s="778">
        <f>'Ekon-prod.ukazatele'!O23</f>
        <v>1215</v>
      </c>
      <c r="Y104" s="859">
        <f>'Ekon-prod.ukazatele'!P23</f>
        <v>1209</v>
      </c>
      <c r="Z104" s="859">
        <f>'Ekon-prod.ukazatele'!Q23</f>
        <v>1209</v>
      </c>
      <c r="AA104" s="859">
        <f>'Ekon-prod.ukazatele'!R23</f>
        <v>1229</v>
      </c>
    </row>
    <row r="105" spans="2:27" x14ac:dyDescent="0.25">
      <c r="B105" t="s">
        <v>303</v>
      </c>
      <c r="C105" t="s">
        <v>304</v>
      </c>
      <c r="E105" t="s">
        <v>307</v>
      </c>
      <c r="F105" s="112"/>
      <c r="G105" s="480"/>
      <c r="H105" s="113"/>
      <c r="I105" s="113"/>
      <c r="J105" s="113"/>
      <c r="K105" s="489" t="s">
        <v>308</v>
      </c>
      <c r="L105" s="490"/>
      <c r="M105" s="490"/>
      <c r="N105" s="491"/>
      <c r="O105" s="206"/>
      <c r="P105" s="492">
        <v>692.65000193566095</v>
      </c>
      <c r="Q105" s="492">
        <v>726.70000202208803</v>
      </c>
      <c r="R105" s="492">
        <v>757.75000247359299</v>
      </c>
      <c r="S105" s="652">
        <v>781.05000267177797</v>
      </c>
      <c r="V105" t="str">
        <f>L96</f>
        <v xml:space="preserve">   Počet OD</v>
      </c>
    </row>
    <row r="106" spans="2:27" hidden="1" x14ac:dyDescent="0.25">
      <c r="B106" t="s">
        <v>303</v>
      </c>
      <c r="C106" t="s">
        <v>304</v>
      </c>
      <c r="E106" t="s">
        <v>309</v>
      </c>
      <c r="F106" s="112"/>
      <c r="G106" s="480"/>
      <c r="H106" s="113"/>
      <c r="I106" s="113"/>
      <c r="J106" s="113"/>
      <c r="K106" s="496" t="s">
        <v>310</v>
      </c>
      <c r="L106" s="131"/>
      <c r="M106" s="131"/>
      <c r="N106" s="497"/>
      <c r="O106" s="131"/>
      <c r="P106" s="498">
        <v>140.45000015199199</v>
      </c>
      <c r="Q106" s="498">
        <v>149.80000013485599</v>
      </c>
      <c r="R106" s="498">
        <v>132.25000014528601</v>
      </c>
      <c r="S106" s="653">
        <v>140.45000011101399</v>
      </c>
    </row>
    <row r="107" spans="2:27" hidden="1" x14ac:dyDescent="0.25">
      <c r="B107" t="s">
        <v>303</v>
      </c>
      <c r="C107" t="s">
        <v>304</v>
      </c>
      <c r="E107" t="s">
        <v>311</v>
      </c>
      <c r="F107" s="112"/>
      <c r="G107" s="480"/>
      <c r="H107" s="113"/>
      <c r="I107" s="113"/>
      <c r="J107" s="113"/>
      <c r="K107" s="496" t="s">
        <v>312</v>
      </c>
      <c r="L107" s="502"/>
      <c r="M107" s="502"/>
      <c r="N107" s="497"/>
      <c r="O107" s="131"/>
      <c r="P107" s="498">
        <v>65.850000236183405</v>
      </c>
      <c r="Q107" s="498">
        <v>72.650000233203201</v>
      </c>
      <c r="R107" s="498">
        <v>103.000000257045</v>
      </c>
      <c r="S107" s="653">
        <v>113.200000289828</v>
      </c>
    </row>
    <row r="108" spans="2:27" hidden="1" x14ac:dyDescent="0.25">
      <c r="B108" t="s">
        <v>303</v>
      </c>
      <c r="C108" t="s">
        <v>304</v>
      </c>
      <c r="E108" t="s">
        <v>313</v>
      </c>
      <c r="F108" s="112"/>
      <c r="G108" s="480"/>
      <c r="H108" s="113"/>
      <c r="I108" s="113"/>
      <c r="J108" s="113"/>
      <c r="K108" s="496" t="s">
        <v>314</v>
      </c>
      <c r="L108" s="131"/>
      <c r="M108" s="131"/>
      <c r="N108" s="497"/>
      <c r="O108" s="131"/>
      <c r="P108" s="498">
        <v>486.35000154748599</v>
      </c>
      <c r="Q108" s="498">
        <v>504.25000165402901</v>
      </c>
      <c r="R108" s="498">
        <v>522.50000207126095</v>
      </c>
      <c r="S108" s="653">
        <v>527.40000227093697</v>
      </c>
    </row>
    <row r="109" spans="2:27" x14ac:dyDescent="0.25">
      <c r="B109" t="s">
        <v>303</v>
      </c>
      <c r="C109" t="s">
        <v>304</v>
      </c>
      <c r="E109" t="s">
        <v>315</v>
      </c>
      <c r="F109" s="112"/>
      <c r="G109" s="480"/>
      <c r="H109" s="113"/>
      <c r="I109" s="113"/>
      <c r="J109" s="113"/>
      <c r="K109" s="503" t="s">
        <v>316</v>
      </c>
      <c r="L109" s="504"/>
      <c r="M109" s="504"/>
      <c r="N109" s="505"/>
      <c r="O109" s="206"/>
      <c r="P109" s="506">
        <v>2535.5000002756701</v>
      </c>
      <c r="Q109" s="506">
        <v>2583.0000004097801</v>
      </c>
      <c r="R109" s="507">
        <v>2653.4000004753502</v>
      </c>
      <c r="S109" s="654">
        <v>2704.15000075847</v>
      </c>
      <c r="V109" t="str">
        <f>L97</f>
        <v xml:space="preserve">   Počet hospitalizací</v>
      </c>
      <c r="X109" s="778">
        <f>'Ekon-prod.ukazatele'!O19</f>
        <v>48226</v>
      </c>
      <c r="Y109" s="859">
        <f>'Ekon-prod.ukazatele'!P19</f>
        <v>52553</v>
      </c>
      <c r="Z109" s="859">
        <f>'Ekon-prod.ukazatele'!Q19</f>
        <v>54184</v>
      </c>
      <c r="AA109" s="859">
        <f>'Ekon-prod.ukazatele'!R19</f>
        <v>55081</v>
      </c>
    </row>
    <row r="110" spans="2:27" x14ac:dyDescent="0.25">
      <c r="B110" t="s">
        <v>303</v>
      </c>
      <c r="C110" t="s">
        <v>304</v>
      </c>
      <c r="E110" t="s">
        <v>317</v>
      </c>
      <c r="F110" s="112"/>
      <c r="G110" s="480"/>
      <c r="H110" s="113"/>
      <c r="I110" s="113"/>
      <c r="J110" s="113"/>
      <c r="K110" s="503" t="s">
        <v>318</v>
      </c>
      <c r="L110" s="209"/>
      <c r="M110" s="209"/>
      <c r="N110" s="505"/>
      <c r="O110" s="131"/>
      <c r="P110" s="506">
        <v>33.020000025629997</v>
      </c>
      <c r="Q110" s="506">
        <v>34.670000016689301</v>
      </c>
      <c r="R110" s="507">
        <v>35.170000016689301</v>
      </c>
      <c r="S110" s="654">
        <v>36.100000083446503</v>
      </c>
      <c r="V110" t="str">
        <f>L99</f>
        <v xml:space="preserve">   Obložnost</v>
      </c>
      <c r="X110" s="856">
        <f>'Ekon-prod.ukazatele'!O20</f>
        <v>0.72703711355843992</v>
      </c>
      <c r="Y110" s="856">
        <f>'Ekon-prod.ukazatele'!P20</f>
        <v>0.72089999999999999</v>
      </c>
      <c r="Z110" s="856">
        <f>'Ekon-prod.ukazatele'!Q20</f>
        <v>0.73089999999999999</v>
      </c>
      <c r="AA110" s="869">
        <f>'Ekon-prod.ukazatele'!R20</f>
        <v>0.72530000000000006</v>
      </c>
    </row>
    <row r="111" spans="2:27" x14ac:dyDescent="0.25">
      <c r="B111" t="s">
        <v>303</v>
      </c>
      <c r="C111" t="s">
        <v>304</v>
      </c>
      <c r="E111" t="s">
        <v>319</v>
      </c>
      <c r="F111" s="112"/>
      <c r="G111" s="480"/>
      <c r="H111" s="113"/>
      <c r="I111" s="113"/>
      <c r="J111" s="113"/>
      <c r="K111" s="503" t="s">
        <v>320</v>
      </c>
      <c r="L111" s="510"/>
      <c r="M111" s="510"/>
      <c r="N111" s="505"/>
      <c r="O111" s="131"/>
      <c r="P111" s="506">
        <v>5.8500000536441901</v>
      </c>
      <c r="Q111" s="506">
        <v>5.00000003352761</v>
      </c>
      <c r="R111" s="507">
        <v>1.3000000268220899</v>
      </c>
      <c r="S111" s="654">
        <v>2.9000000432133701</v>
      </c>
    </row>
    <row r="112" spans="2:27" x14ac:dyDescent="0.25">
      <c r="B112" t="s">
        <v>303</v>
      </c>
      <c r="C112" t="s">
        <v>304</v>
      </c>
      <c r="E112" t="s">
        <v>321</v>
      </c>
      <c r="F112" s="112"/>
      <c r="G112" s="480"/>
      <c r="H112" s="113"/>
      <c r="I112" s="113"/>
      <c r="J112" s="113"/>
      <c r="K112" s="503" t="s">
        <v>322</v>
      </c>
      <c r="L112" s="510"/>
      <c r="M112" s="510"/>
      <c r="N112" s="505"/>
      <c r="O112" s="131"/>
      <c r="P112" s="506">
        <v>118.75000022351701</v>
      </c>
      <c r="Q112" s="506">
        <v>119.050000220537</v>
      </c>
      <c r="R112" s="507">
        <v>133.45000010356301</v>
      </c>
      <c r="S112" s="654">
        <v>146.900000117719</v>
      </c>
    </row>
    <row r="113" spans="2:27" x14ac:dyDescent="0.25">
      <c r="B113" t="s">
        <v>303</v>
      </c>
      <c r="C113" t="s">
        <v>304</v>
      </c>
      <c r="E113" t="s">
        <v>323</v>
      </c>
      <c r="F113" s="112"/>
      <c r="G113" s="480"/>
      <c r="H113" s="113"/>
      <c r="I113" s="113"/>
      <c r="J113" s="113"/>
      <c r="K113" s="511" t="s">
        <v>324</v>
      </c>
      <c r="L113" s="510"/>
      <c r="M113" s="510"/>
      <c r="N113" s="505"/>
      <c r="O113" s="131"/>
      <c r="P113" s="506">
        <v>425.25000040233101</v>
      </c>
      <c r="Q113" s="506">
        <v>441.80000041052699</v>
      </c>
      <c r="R113" s="507">
        <v>452.800000231713</v>
      </c>
      <c r="S113" s="654">
        <v>471.400000344962</v>
      </c>
      <c r="V113" s="863" t="s">
        <v>705</v>
      </c>
      <c r="W113" s="863"/>
      <c r="X113" s="858">
        <v>2021</v>
      </c>
      <c r="Y113" s="779">
        <v>2022</v>
      </c>
      <c r="Z113" s="779">
        <v>2023</v>
      </c>
      <c r="AA113" s="779">
        <v>2024</v>
      </c>
    </row>
    <row r="114" spans="2:27" x14ac:dyDescent="0.25">
      <c r="B114" t="s">
        <v>303</v>
      </c>
      <c r="C114" t="s">
        <v>304</v>
      </c>
      <c r="E114" t="s">
        <v>325</v>
      </c>
      <c r="F114" s="112"/>
      <c r="G114" s="480"/>
      <c r="H114" s="113"/>
      <c r="I114" s="113"/>
      <c r="J114" s="113"/>
      <c r="K114" s="503" t="s">
        <v>326</v>
      </c>
      <c r="L114" s="209"/>
      <c r="M114" s="209"/>
      <c r="N114" s="505"/>
      <c r="O114" s="131"/>
      <c r="P114" s="506">
        <v>168.25000002980201</v>
      </c>
      <c r="Q114" s="506">
        <v>172.25000002980201</v>
      </c>
      <c r="R114" s="507">
        <v>176.550000041723</v>
      </c>
      <c r="S114" s="654">
        <v>177.75000002980201</v>
      </c>
      <c r="V114" t="s">
        <v>706</v>
      </c>
      <c r="X114" s="778">
        <f>SUM('St.lůžk.fondu MIS 2021'!B32:B35)</f>
        <v>1194</v>
      </c>
      <c r="Y114" s="778">
        <f>SUM('St.lůžk.fondu MIS 2022'!B32:B35)</f>
        <v>1209</v>
      </c>
      <c r="Z114" s="778">
        <f>SUM('St.lůžk.fondu MIS 2023'!B32:B35)</f>
        <v>1209</v>
      </c>
      <c r="AA114" s="778">
        <f>SUM('St.lůžk.fondu MIS 2024'!B32:B35)</f>
        <v>1229</v>
      </c>
    </row>
    <row r="115" spans="2:27" ht="5.0999999999999996" customHeight="1" x14ac:dyDescent="0.25">
      <c r="F115" s="475"/>
      <c r="G115" s="512"/>
      <c r="H115" s="478"/>
      <c r="I115" s="478"/>
      <c r="J115" s="478"/>
      <c r="K115" s="478"/>
      <c r="L115" s="478"/>
      <c r="M115" s="478"/>
      <c r="N115" s="478"/>
      <c r="O115" s="478"/>
      <c r="P115" s="478"/>
      <c r="Q115" s="478"/>
      <c r="R115" s="478"/>
      <c r="S115" s="655"/>
    </row>
    <row r="116" spans="2:27" ht="5.0999999999999996" customHeight="1" x14ac:dyDescent="0.25">
      <c r="F116" s="132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620"/>
    </row>
    <row r="117" spans="2:27" x14ac:dyDescent="0.25">
      <c r="V117" t="s">
        <v>276</v>
      </c>
      <c r="X117" s="866">
        <f>SUM('St.lůžk.fondu MIS 2021'!K32:K35)</f>
        <v>273359</v>
      </c>
      <c r="Y117" s="857">
        <f>SUM('St.lůžk.fondu MIS 2022'!K32:K35)</f>
        <v>289388</v>
      </c>
      <c r="Z117" s="859">
        <f>SUM('St.lůžk.fondu MIS 2023'!K32:K35)</f>
        <v>304976</v>
      </c>
      <c r="AA117" s="859">
        <f>SUM('St.lůžk.fondu MIS 2024'!K32:K35)</f>
        <v>305215</v>
      </c>
    </row>
    <row r="118" spans="2:27" x14ac:dyDescent="0.25">
      <c r="V118" t="s">
        <v>279</v>
      </c>
      <c r="X118" s="865">
        <f>SUM('St.lůžk.fondu MIS 2021'!O32:O35)</f>
        <v>47294</v>
      </c>
      <c r="Y118" s="865">
        <f>SUM('St.lůžk.fondu MIS 2022'!O32:O35)</f>
        <v>52101</v>
      </c>
      <c r="Z118" s="859">
        <f>SUM('St.lůžk.fondu MIS 2023'!O32:O35)</f>
        <v>54185</v>
      </c>
      <c r="AA118" s="859">
        <f>SUM('St.lůžk.fondu MIS 2024'!O32:O35)</f>
        <v>55079</v>
      </c>
    </row>
    <row r="119" spans="2:27" x14ac:dyDescent="0.25">
      <c r="V119" t="s">
        <v>282</v>
      </c>
      <c r="X119" s="868">
        <f>X117/SUM('St.lůžk.fondu MIS 2021'!I32:I35)</f>
        <v>0.7302698717160977</v>
      </c>
      <c r="Y119" s="868">
        <f>Y117/SUM('St.lůžk.fondu MIS 2022'!I32:I35)</f>
        <v>0.72383915797056497</v>
      </c>
      <c r="Z119" s="860">
        <f>Z117/SUM('St.lůžk.fondu MIS 2023'!I32:I35)</f>
        <v>0.73091210629496661</v>
      </c>
      <c r="AA119" s="860">
        <f>AA117/SUM('St.lůžk.fondu MIS 2024'!I32:I35)</f>
        <v>0.71896325505687586</v>
      </c>
    </row>
    <row r="120" spans="2:27" x14ac:dyDescent="0.25">
      <c r="X120" s="872"/>
      <c r="Y120" s="872"/>
      <c r="Z120" s="872"/>
      <c r="AA120" s="872"/>
    </row>
    <row r="121" spans="2:27" x14ac:dyDescent="0.25">
      <c r="X121" s="873" t="s">
        <v>707</v>
      </c>
      <c r="Y121" s="873"/>
      <c r="Z121" s="874"/>
      <c r="AA121" s="872"/>
    </row>
    <row r="122" spans="2:27" x14ac:dyDescent="0.25">
      <c r="X122" s="874" t="s">
        <v>708</v>
      </c>
      <c r="Y122" s="873"/>
      <c r="Z122" s="874"/>
      <c r="AA122" s="874"/>
    </row>
  </sheetData>
  <mergeCells count="28">
    <mergeCell ref="G23:S23"/>
    <mergeCell ref="I25:S25"/>
    <mergeCell ref="G18:S18"/>
    <mergeCell ref="I20:N20"/>
    <mergeCell ref="F7:S7"/>
    <mergeCell ref="P10:P11"/>
    <mergeCell ref="Q10:Q11"/>
    <mergeCell ref="P13:P14"/>
    <mergeCell ref="Q13:Q14"/>
    <mergeCell ref="R13:R14"/>
    <mergeCell ref="S13:S14"/>
    <mergeCell ref="L56:L58"/>
    <mergeCell ref="L63:L65"/>
    <mergeCell ref="K69:K76"/>
    <mergeCell ref="I42:S42"/>
    <mergeCell ref="K44:K54"/>
    <mergeCell ref="L44:L46"/>
    <mergeCell ref="L47:L49"/>
    <mergeCell ref="L50:L51"/>
    <mergeCell ref="L52:L54"/>
    <mergeCell ref="I102:N102"/>
    <mergeCell ref="K61:K62"/>
    <mergeCell ref="I91:S91"/>
    <mergeCell ref="K94:K99"/>
    <mergeCell ref="I59:S59"/>
    <mergeCell ref="I79:S79"/>
    <mergeCell ref="K82:K89"/>
    <mergeCell ref="G101:S101"/>
  </mergeCells>
  <conditionalFormatting sqref="P20:S20">
    <cfRule type="expression" dxfId="90" priority="2">
      <formula>AND($F20=0,$E20=1,LEFT($G20,1)="A")</formula>
    </cfRule>
    <cfRule type="expression" dxfId="89" priority="3">
      <formula>$E20=4</formula>
    </cfRule>
    <cfRule type="expression" dxfId="88" priority="4">
      <formula>$E20=3</formula>
    </cfRule>
    <cfRule type="expression" dxfId="87" priority="5">
      <formula>$E20=2</formula>
    </cfRule>
    <cfRule type="expression" dxfId="86" priority="6">
      <formula>AND($E20=1,OR($F20&lt;&gt;0,LEFT($G20,1)="I",LEFT($G20,1)="C",RIGHT($G20,1)="X"))</formula>
    </cfRule>
    <cfRule type="expression" dxfId="85" priority="7">
      <formula>$E20=0</formula>
    </cfRule>
  </conditionalFormatting>
  <conditionalFormatting sqref="J20">
    <cfRule type="expression" dxfId="84" priority="14">
      <formula>AND($F20=0,$E20=1,LEFT($G20,1)="A")</formula>
    </cfRule>
    <cfRule type="expression" dxfId="83" priority="15">
      <formula>$E20=4</formula>
    </cfRule>
    <cfRule type="expression" dxfId="82" priority="16">
      <formula>$E20=3</formula>
    </cfRule>
    <cfRule type="expression" dxfId="81" priority="17">
      <formula>$E20=2</formula>
    </cfRule>
    <cfRule type="expression" dxfId="80" priority="18">
      <formula>AND($E20=1,OR($F20&lt;&gt;0,LEFT($G20,1)="I",LEFT($G20,1)="C",RIGHT($G20,1)="X"))</formula>
    </cfRule>
    <cfRule type="expression" dxfId="79" priority="19">
      <formula>$E20=0</formula>
    </cfRule>
  </conditionalFormatting>
  <conditionalFormatting sqref="I20">
    <cfRule type="expression" dxfId="78" priority="20">
      <formula>AND($F20=0,$E20=1,LEFT($G20,1)="A")</formula>
    </cfRule>
    <cfRule type="expression" dxfId="77" priority="21">
      <formula>$E20=4</formula>
    </cfRule>
    <cfRule type="expression" dxfId="76" priority="22">
      <formula>$E20=3</formula>
    </cfRule>
    <cfRule type="expression" dxfId="75" priority="23">
      <formula>$E20=2</formula>
    </cfRule>
    <cfRule type="expression" dxfId="74" priority="24">
      <formula>AND($E20=1,OR($F20&lt;&gt;0,LEFT($G20,1)="I",LEFT($G20,1)="C",RIGHT($G20,1)="X"))</formula>
    </cfRule>
    <cfRule type="expression" dxfId="73" priority="25">
      <formula>$E20=0</formula>
    </cfRule>
  </conditionalFormatting>
  <printOptions horizontalCentered="1" verticalCentered="1"/>
  <pageMargins left="9.8611110000000002E-2" right="9.8611110000000002E-2" top="0" bottom="0" header="0" footer="0"/>
  <pageSetup scale="76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AF29-7483-4E0D-B590-F0CBBF7C8FB2}">
  <dimension ref="A1:T79"/>
  <sheetViews>
    <sheetView topLeftCell="A22" workbookViewId="0">
      <selection activeCell="K45" activeCellId="1" sqref="K42 K45"/>
    </sheetView>
  </sheetViews>
  <sheetFormatPr defaultColWidth="12" defaultRowHeight="15" x14ac:dyDescent="0.25"/>
  <cols>
    <col min="1" max="1" width="13.28515625" style="726" customWidth="1"/>
    <col min="2" max="11" width="12.28515625" style="726" customWidth="1"/>
    <col min="12" max="14" width="12.28515625" style="727" customWidth="1"/>
    <col min="15" max="15" width="12.28515625" style="726" customWidth="1"/>
    <col min="16" max="17" width="12.28515625" style="727" customWidth="1"/>
    <col min="18" max="18" width="12" style="726"/>
    <col min="19" max="16384" width="12" style="516"/>
  </cols>
  <sheetData>
    <row r="1" spans="1:20" ht="18" customHeight="1" x14ac:dyDescent="0.3">
      <c r="A1" s="725" t="s">
        <v>632</v>
      </c>
    </row>
    <row r="2" spans="1:20" ht="28.5" x14ac:dyDescent="0.45">
      <c r="A2" s="1003" t="s">
        <v>633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</row>
    <row r="3" spans="1:20" ht="24" customHeight="1" x14ac:dyDescent="0.3">
      <c r="A3" s="728" t="s">
        <v>634</v>
      </c>
      <c r="B3" s="729" t="s">
        <v>635</v>
      </c>
      <c r="C3" s="728"/>
      <c r="D3" s="728" t="s">
        <v>636</v>
      </c>
      <c r="E3" s="728"/>
      <c r="F3" s="728"/>
      <c r="G3" s="728"/>
      <c r="H3" s="728"/>
      <c r="I3" s="728"/>
      <c r="J3" s="728"/>
      <c r="K3" s="728"/>
      <c r="O3" s="730"/>
      <c r="P3" s="731" t="s">
        <v>637</v>
      </c>
      <c r="Q3" s="731"/>
      <c r="R3" s="731"/>
    </row>
    <row r="4" spans="1:20" s="736" customFormat="1" ht="72" customHeight="1" thickBot="1" x14ac:dyDescent="0.35">
      <c r="A4" s="732" t="s">
        <v>638</v>
      </c>
      <c r="B4" s="733" t="s">
        <v>639</v>
      </c>
      <c r="C4" s="733" t="s">
        <v>640</v>
      </c>
      <c r="D4" s="733" t="s">
        <v>641</v>
      </c>
      <c r="E4" s="733" t="s">
        <v>642</v>
      </c>
      <c r="F4" s="733" t="s">
        <v>643</v>
      </c>
      <c r="G4" s="733" t="s">
        <v>644</v>
      </c>
      <c r="H4" s="733" t="s">
        <v>645</v>
      </c>
      <c r="I4" s="733" t="s">
        <v>646</v>
      </c>
      <c r="J4" s="733" t="s">
        <v>647</v>
      </c>
      <c r="K4" s="733" t="s">
        <v>648</v>
      </c>
      <c r="L4" s="734" t="s">
        <v>649</v>
      </c>
      <c r="M4" s="734" t="s">
        <v>650</v>
      </c>
      <c r="N4" s="734" t="s">
        <v>651</v>
      </c>
      <c r="O4" s="733" t="s">
        <v>652</v>
      </c>
      <c r="P4" s="734" t="s">
        <v>653</v>
      </c>
      <c r="Q4" s="734" t="s">
        <v>654</v>
      </c>
      <c r="R4" s="735"/>
      <c r="S4" s="731"/>
      <c r="T4" s="726"/>
    </row>
    <row r="5" spans="1:20" ht="15.75" thickTop="1" x14ac:dyDescent="0.25">
      <c r="A5" s="737" t="s">
        <v>655</v>
      </c>
      <c r="B5" s="738">
        <v>51</v>
      </c>
      <c r="C5" s="738">
        <v>4569</v>
      </c>
      <c r="D5" s="739">
        <v>129</v>
      </c>
      <c r="E5" s="738">
        <v>4338</v>
      </c>
      <c r="F5" s="738">
        <v>237</v>
      </c>
      <c r="G5" s="738">
        <v>133</v>
      </c>
      <c r="H5" s="738">
        <v>34</v>
      </c>
      <c r="I5" s="738">
        <v>15768</v>
      </c>
      <c r="J5" s="738">
        <v>3028</v>
      </c>
      <c r="K5" s="738">
        <v>12572</v>
      </c>
      <c r="L5" s="740">
        <v>246.5</v>
      </c>
      <c r="M5" s="740">
        <v>79.7</v>
      </c>
      <c r="N5" s="740">
        <v>2.7</v>
      </c>
      <c r="O5" s="738">
        <v>4703</v>
      </c>
      <c r="P5" s="740">
        <v>0.7</v>
      </c>
      <c r="Q5" s="740">
        <v>108.9</v>
      </c>
    </row>
    <row r="6" spans="1:20" x14ac:dyDescent="0.25">
      <c r="A6" s="741" t="s">
        <v>656</v>
      </c>
      <c r="B6" s="741">
        <v>56</v>
      </c>
      <c r="C6" s="741">
        <v>2730</v>
      </c>
      <c r="D6" s="741">
        <v>218</v>
      </c>
      <c r="E6" s="741">
        <v>2551</v>
      </c>
      <c r="F6" s="741">
        <v>268</v>
      </c>
      <c r="G6" s="741">
        <v>126</v>
      </c>
      <c r="H6" s="741">
        <v>46</v>
      </c>
      <c r="I6" s="741">
        <v>19191</v>
      </c>
      <c r="J6" s="741">
        <v>1249</v>
      </c>
      <c r="K6" s="741">
        <v>16771</v>
      </c>
      <c r="L6" s="742">
        <v>299.5</v>
      </c>
      <c r="M6" s="742">
        <v>87.4</v>
      </c>
      <c r="N6" s="742">
        <v>5.7</v>
      </c>
      <c r="O6" s="741">
        <v>2947</v>
      </c>
      <c r="P6" s="742">
        <v>0.8</v>
      </c>
      <c r="Q6" s="742">
        <v>56</v>
      </c>
    </row>
    <row r="7" spans="1:20" x14ac:dyDescent="0.25">
      <c r="A7" s="741" t="s">
        <v>602</v>
      </c>
      <c r="B7" s="741">
        <v>56</v>
      </c>
      <c r="C7" s="741">
        <v>2411</v>
      </c>
      <c r="D7" s="741">
        <v>231</v>
      </c>
      <c r="E7" s="741">
        <v>2243</v>
      </c>
      <c r="F7" s="741">
        <v>313</v>
      </c>
      <c r="G7" s="741">
        <v>90</v>
      </c>
      <c r="H7" s="741">
        <v>38</v>
      </c>
      <c r="I7" s="741">
        <v>18653</v>
      </c>
      <c r="J7" s="741">
        <v>1787</v>
      </c>
      <c r="K7" s="741">
        <v>14041</v>
      </c>
      <c r="L7" s="742">
        <v>250.7</v>
      </c>
      <c r="M7" s="742">
        <v>75.3</v>
      </c>
      <c r="N7" s="742">
        <v>5.3</v>
      </c>
      <c r="O7" s="741">
        <v>2644</v>
      </c>
      <c r="P7" s="742">
        <v>1.7</v>
      </c>
      <c r="Q7" s="742">
        <v>51.7</v>
      </c>
    </row>
    <row r="8" spans="1:20" x14ac:dyDescent="0.25">
      <c r="A8" s="741" t="s">
        <v>604</v>
      </c>
      <c r="B8" s="741">
        <v>25</v>
      </c>
      <c r="C8" s="741">
        <v>263</v>
      </c>
      <c r="D8" s="741">
        <v>501</v>
      </c>
      <c r="E8" s="741">
        <v>583</v>
      </c>
      <c r="F8" s="741">
        <v>144</v>
      </c>
      <c r="G8" s="741">
        <v>40</v>
      </c>
      <c r="H8" s="741">
        <v>20</v>
      </c>
      <c r="I8" s="741">
        <v>8182</v>
      </c>
      <c r="J8" s="741">
        <v>943</v>
      </c>
      <c r="K8" s="741">
        <v>7443</v>
      </c>
      <c r="L8" s="742">
        <v>297.7</v>
      </c>
      <c r="M8" s="742">
        <v>91</v>
      </c>
      <c r="N8" s="742">
        <v>9.6999999999999993</v>
      </c>
      <c r="O8" s="741">
        <v>766</v>
      </c>
      <c r="P8" s="742">
        <v>1</v>
      </c>
      <c r="Q8" s="742">
        <v>34.1</v>
      </c>
    </row>
    <row r="9" spans="1:20" x14ac:dyDescent="0.25">
      <c r="A9" s="741" t="s">
        <v>618</v>
      </c>
      <c r="B9" s="741">
        <v>62</v>
      </c>
      <c r="C9" s="741">
        <v>2765</v>
      </c>
      <c r="D9" s="741">
        <v>252</v>
      </c>
      <c r="E9" s="741">
        <v>2654</v>
      </c>
      <c r="F9" s="741">
        <v>235</v>
      </c>
      <c r="G9" s="741">
        <v>110</v>
      </c>
      <c r="H9" s="741">
        <v>42</v>
      </c>
      <c r="I9" s="741">
        <v>20825</v>
      </c>
      <c r="J9" s="741">
        <v>1805</v>
      </c>
      <c r="K9" s="741">
        <v>15296</v>
      </c>
      <c r="L9" s="742">
        <v>246.7</v>
      </c>
      <c r="M9" s="742">
        <v>73.5</v>
      </c>
      <c r="N9" s="742">
        <v>5.0999999999999996</v>
      </c>
      <c r="O9" s="741">
        <v>3008</v>
      </c>
      <c r="P9" s="742">
        <v>1.8</v>
      </c>
      <c r="Q9" s="742">
        <v>52.7</v>
      </c>
    </row>
    <row r="10" spans="1:20" x14ac:dyDescent="0.25">
      <c r="A10" s="741" t="s">
        <v>611</v>
      </c>
      <c r="B10" s="741">
        <v>73</v>
      </c>
      <c r="C10" s="741">
        <v>1984</v>
      </c>
      <c r="D10" s="741">
        <v>81</v>
      </c>
      <c r="E10" s="741">
        <v>1746</v>
      </c>
      <c r="F10" s="741">
        <v>237</v>
      </c>
      <c r="G10" s="741">
        <v>101</v>
      </c>
      <c r="H10" s="741">
        <v>34</v>
      </c>
      <c r="I10" s="741">
        <v>18834</v>
      </c>
      <c r="J10" s="741">
        <v>7811</v>
      </c>
      <c r="K10" s="741">
        <v>12413</v>
      </c>
      <c r="L10" s="742">
        <v>170</v>
      </c>
      <c r="M10" s="742">
        <v>65.900000000000006</v>
      </c>
      <c r="N10" s="742">
        <v>6</v>
      </c>
      <c r="O10" s="741">
        <v>2075</v>
      </c>
      <c r="P10" s="742">
        <v>3.1</v>
      </c>
      <c r="Q10" s="742">
        <v>40.200000000000003</v>
      </c>
    </row>
    <row r="11" spans="1:20" x14ac:dyDescent="0.25">
      <c r="A11" s="741" t="s">
        <v>657</v>
      </c>
      <c r="B11" s="741">
        <v>64</v>
      </c>
      <c r="C11" s="741">
        <v>1067</v>
      </c>
      <c r="D11" s="741">
        <v>57</v>
      </c>
      <c r="E11" s="741">
        <v>1097</v>
      </c>
      <c r="F11" s="741">
        <v>31</v>
      </c>
      <c r="G11" s="741">
        <v>1</v>
      </c>
      <c r="H11" s="741">
        <v>46</v>
      </c>
      <c r="I11" s="741">
        <v>21890</v>
      </c>
      <c r="J11" s="741">
        <v>1470</v>
      </c>
      <c r="K11" s="741">
        <v>16647</v>
      </c>
      <c r="L11" s="742">
        <v>260.10000000000002</v>
      </c>
      <c r="M11" s="742">
        <v>76</v>
      </c>
      <c r="N11" s="742">
        <v>14.8</v>
      </c>
      <c r="O11" s="741">
        <v>1127</v>
      </c>
      <c r="P11" s="742">
        <v>4.7</v>
      </c>
      <c r="Q11" s="742">
        <v>18.8</v>
      </c>
    </row>
    <row r="12" spans="1:20" x14ac:dyDescent="0.25">
      <c r="A12" s="741" t="s">
        <v>603</v>
      </c>
      <c r="B12" s="741">
        <v>105</v>
      </c>
      <c r="C12" s="741">
        <v>5495</v>
      </c>
      <c r="D12" s="741">
        <v>6</v>
      </c>
      <c r="E12" s="741">
        <v>5477</v>
      </c>
      <c r="F12" s="741">
        <v>6</v>
      </c>
      <c r="G12" s="741">
        <v>3</v>
      </c>
      <c r="H12" s="741">
        <v>62</v>
      </c>
      <c r="I12" s="741">
        <v>31597</v>
      </c>
      <c r="J12" s="741">
        <v>6728</v>
      </c>
      <c r="K12" s="741">
        <v>22635</v>
      </c>
      <c r="L12" s="742">
        <v>215.6</v>
      </c>
      <c r="M12" s="742">
        <v>71.599999999999994</v>
      </c>
      <c r="N12" s="742">
        <v>4.0999999999999996</v>
      </c>
      <c r="O12" s="741">
        <v>5494</v>
      </c>
      <c r="P12" s="742">
        <v>1.6</v>
      </c>
      <c r="Q12" s="742">
        <v>63.5</v>
      </c>
    </row>
    <row r="13" spans="1:20" x14ac:dyDescent="0.25">
      <c r="A13" s="741" t="s">
        <v>619</v>
      </c>
      <c r="B13" s="741">
        <v>65</v>
      </c>
      <c r="C13" s="741">
        <v>4009</v>
      </c>
      <c r="D13" s="741">
        <v>91</v>
      </c>
      <c r="E13" s="741">
        <v>4002</v>
      </c>
      <c r="F13" s="741">
        <v>98</v>
      </c>
      <c r="G13" s="741">
        <v>3</v>
      </c>
      <c r="H13" s="741">
        <v>41</v>
      </c>
      <c r="I13" s="741">
        <v>23725</v>
      </c>
      <c r="J13" s="741">
        <v>0</v>
      </c>
      <c r="K13" s="741">
        <v>15029</v>
      </c>
      <c r="L13" s="742">
        <v>231.2</v>
      </c>
      <c r="M13" s="742">
        <v>63.3</v>
      </c>
      <c r="N13" s="742">
        <v>3.7</v>
      </c>
      <c r="O13" s="741">
        <v>4102</v>
      </c>
      <c r="P13" s="742">
        <v>2.1</v>
      </c>
      <c r="Q13" s="742">
        <v>63.1</v>
      </c>
    </row>
    <row r="14" spans="1:20" x14ac:dyDescent="0.25">
      <c r="A14" s="741" t="s">
        <v>658</v>
      </c>
      <c r="B14" s="741">
        <v>50</v>
      </c>
      <c r="C14" s="741">
        <v>2854</v>
      </c>
      <c r="D14" s="741">
        <v>0</v>
      </c>
      <c r="E14" s="741">
        <v>2846</v>
      </c>
      <c r="F14" s="741">
        <v>1</v>
      </c>
      <c r="G14" s="741">
        <v>15</v>
      </c>
      <c r="H14" s="741">
        <v>37</v>
      </c>
      <c r="I14" s="741">
        <v>18250</v>
      </c>
      <c r="J14" s="741">
        <v>0</v>
      </c>
      <c r="K14" s="741">
        <v>13324</v>
      </c>
      <c r="L14" s="742">
        <v>266.5</v>
      </c>
      <c r="M14" s="742">
        <v>73</v>
      </c>
      <c r="N14" s="742">
        <v>4.7</v>
      </c>
      <c r="O14" s="741">
        <v>2858</v>
      </c>
      <c r="P14" s="742">
        <v>1.7</v>
      </c>
      <c r="Q14" s="742">
        <v>57.2</v>
      </c>
    </row>
    <row r="15" spans="1:20" x14ac:dyDescent="0.25">
      <c r="A15" s="741" t="s">
        <v>598</v>
      </c>
      <c r="B15" s="741">
        <v>86</v>
      </c>
      <c r="C15" s="741">
        <v>2905</v>
      </c>
      <c r="D15" s="741">
        <v>728</v>
      </c>
      <c r="E15" s="741">
        <v>2955</v>
      </c>
      <c r="F15" s="741">
        <v>668</v>
      </c>
      <c r="G15" s="741">
        <v>26</v>
      </c>
      <c r="H15" s="741">
        <v>52</v>
      </c>
      <c r="I15" s="741">
        <v>27139</v>
      </c>
      <c r="J15" s="741">
        <v>4251</v>
      </c>
      <c r="K15" s="741">
        <v>19022</v>
      </c>
      <c r="L15" s="742">
        <v>221.2</v>
      </c>
      <c r="M15" s="742">
        <v>70.099999999999994</v>
      </c>
      <c r="N15" s="742">
        <v>5.2</v>
      </c>
      <c r="O15" s="741">
        <v>3641</v>
      </c>
      <c r="P15" s="742">
        <v>2.2000000000000002</v>
      </c>
      <c r="Q15" s="742">
        <v>49</v>
      </c>
    </row>
    <row r="16" spans="1:20" x14ac:dyDescent="0.25">
      <c r="A16" s="741" t="s">
        <v>601</v>
      </c>
      <c r="B16" s="741">
        <v>32</v>
      </c>
      <c r="C16" s="741">
        <v>1179</v>
      </c>
      <c r="D16" s="741">
        <v>255</v>
      </c>
      <c r="E16" s="741">
        <v>1075</v>
      </c>
      <c r="F16" s="741">
        <v>299</v>
      </c>
      <c r="G16" s="741">
        <v>64</v>
      </c>
      <c r="H16" s="741">
        <v>18</v>
      </c>
      <c r="I16" s="741">
        <v>7871</v>
      </c>
      <c r="J16" s="741">
        <v>3809</v>
      </c>
      <c r="K16" s="741">
        <v>6674</v>
      </c>
      <c r="L16" s="742">
        <v>208.6</v>
      </c>
      <c r="M16" s="742">
        <v>84.8</v>
      </c>
      <c r="N16" s="742">
        <v>4.5999999999999996</v>
      </c>
      <c r="O16" s="741">
        <v>1436</v>
      </c>
      <c r="P16" s="742">
        <v>0.8</v>
      </c>
      <c r="Q16" s="742">
        <v>66.599999999999994</v>
      </c>
    </row>
    <row r="17" spans="1:17" x14ac:dyDescent="0.25">
      <c r="A17" s="741" t="s">
        <v>612</v>
      </c>
      <c r="B17" s="741">
        <v>34</v>
      </c>
      <c r="C17" s="741">
        <v>1499</v>
      </c>
      <c r="D17" s="741">
        <v>110</v>
      </c>
      <c r="E17" s="741">
        <v>1454</v>
      </c>
      <c r="F17" s="741">
        <v>155</v>
      </c>
      <c r="G17" s="741">
        <v>7</v>
      </c>
      <c r="H17" s="741">
        <v>22</v>
      </c>
      <c r="I17" s="741">
        <v>11894</v>
      </c>
      <c r="J17" s="741">
        <v>516</v>
      </c>
      <c r="K17" s="741">
        <v>7978</v>
      </c>
      <c r="L17" s="742">
        <v>234.6</v>
      </c>
      <c r="M17" s="742">
        <v>67.099999999999994</v>
      </c>
      <c r="N17" s="742">
        <v>4.9000000000000004</v>
      </c>
      <c r="O17" s="741">
        <v>1613</v>
      </c>
      <c r="P17" s="742">
        <v>2.4</v>
      </c>
      <c r="Q17" s="742">
        <v>49.5</v>
      </c>
    </row>
    <row r="18" spans="1:17" x14ac:dyDescent="0.25">
      <c r="A18" s="741" t="s">
        <v>608</v>
      </c>
      <c r="B18" s="741">
        <v>33</v>
      </c>
      <c r="C18" s="741">
        <v>651</v>
      </c>
      <c r="D18" s="741">
        <v>176</v>
      </c>
      <c r="E18" s="741">
        <v>705</v>
      </c>
      <c r="F18" s="741">
        <v>90</v>
      </c>
      <c r="G18" s="741">
        <v>39</v>
      </c>
      <c r="H18" s="741">
        <v>19</v>
      </c>
      <c r="I18" s="741">
        <v>11307</v>
      </c>
      <c r="J18" s="741">
        <v>701</v>
      </c>
      <c r="K18" s="741">
        <v>7057</v>
      </c>
      <c r="L18" s="742">
        <v>213.8</v>
      </c>
      <c r="M18" s="742">
        <v>62.4</v>
      </c>
      <c r="N18" s="742">
        <v>8.5</v>
      </c>
      <c r="O18" s="741">
        <v>831</v>
      </c>
      <c r="P18" s="742">
        <v>5.0999999999999996</v>
      </c>
      <c r="Q18" s="742">
        <v>26.8</v>
      </c>
    </row>
    <row r="19" spans="1:17" x14ac:dyDescent="0.25">
      <c r="A19" s="741" t="s">
        <v>659</v>
      </c>
      <c r="B19" s="741">
        <v>32</v>
      </c>
      <c r="C19" s="741">
        <v>1889</v>
      </c>
      <c r="D19" s="741">
        <v>132</v>
      </c>
      <c r="E19" s="741">
        <v>1821</v>
      </c>
      <c r="F19" s="741">
        <v>208</v>
      </c>
      <c r="G19" s="741">
        <v>0</v>
      </c>
      <c r="H19" s="741">
        <v>19</v>
      </c>
      <c r="I19" s="741">
        <v>11680</v>
      </c>
      <c r="J19" s="741">
        <v>0</v>
      </c>
      <c r="K19" s="741">
        <v>6955</v>
      </c>
      <c r="L19" s="742">
        <v>217.3</v>
      </c>
      <c r="M19" s="742">
        <v>59.5</v>
      </c>
      <c r="N19" s="742">
        <v>3.4</v>
      </c>
      <c r="O19" s="741">
        <v>2025</v>
      </c>
      <c r="P19" s="742">
        <v>2.2999999999999998</v>
      </c>
      <c r="Q19" s="742">
        <v>63.3</v>
      </c>
    </row>
    <row r="20" spans="1:17" x14ac:dyDescent="0.25">
      <c r="A20" s="743" t="s">
        <v>607</v>
      </c>
      <c r="B20" s="743">
        <v>10</v>
      </c>
      <c r="C20" s="743">
        <v>330</v>
      </c>
      <c r="D20" s="743">
        <v>304</v>
      </c>
      <c r="E20" s="743">
        <v>103</v>
      </c>
      <c r="F20" s="743">
        <v>318</v>
      </c>
      <c r="G20" s="743">
        <v>218</v>
      </c>
      <c r="H20" s="743">
        <v>14</v>
      </c>
      <c r="I20" s="743">
        <v>3443</v>
      </c>
      <c r="J20" s="743">
        <v>207</v>
      </c>
      <c r="K20" s="743">
        <v>5070</v>
      </c>
      <c r="L20" s="744">
        <v>507</v>
      </c>
      <c r="M20" s="744">
        <v>147.30000000000001</v>
      </c>
      <c r="N20" s="744">
        <v>8</v>
      </c>
      <c r="O20" s="743">
        <v>637</v>
      </c>
      <c r="P20" s="744">
        <v>0</v>
      </c>
      <c r="Q20" s="744">
        <v>67.5</v>
      </c>
    </row>
    <row r="21" spans="1:17" x14ac:dyDescent="0.25">
      <c r="A21" s="743" t="s">
        <v>660</v>
      </c>
      <c r="B21" s="743">
        <v>4</v>
      </c>
      <c r="C21" s="743">
        <v>25</v>
      </c>
      <c r="D21" s="743">
        <v>236</v>
      </c>
      <c r="E21" s="743">
        <v>13</v>
      </c>
      <c r="F21" s="743">
        <v>228</v>
      </c>
      <c r="G21" s="743">
        <v>18</v>
      </c>
      <c r="H21" s="743">
        <v>2</v>
      </c>
      <c r="I21" s="743">
        <v>1224</v>
      </c>
      <c r="J21" s="743">
        <v>156</v>
      </c>
      <c r="K21" s="743">
        <v>880</v>
      </c>
      <c r="L21" s="744">
        <v>220</v>
      </c>
      <c r="M21" s="744">
        <v>71.900000000000006</v>
      </c>
      <c r="N21" s="744">
        <v>3.4</v>
      </c>
      <c r="O21" s="743">
        <v>260</v>
      </c>
      <c r="P21" s="744">
        <v>1.3</v>
      </c>
      <c r="Q21" s="744">
        <v>77.5</v>
      </c>
    </row>
    <row r="22" spans="1:17" x14ac:dyDescent="0.25">
      <c r="A22" s="741" t="s">
        <v>617</v>
      </c>
      <c r="B22" s="741">
        <v>56</v>
      </c>
      <c r="C22" s="741">
        <v>1656</v>
      </c>
      <c r="D22" s="741">
        <v>112</v>
      </c>
      <c r="E22" s="741">
        <v>1495</v>
      </c>
      <c r="F22" s="741">
        <v>273</v>
      </c>
      <c r="G22" s="741">
        <v>1</v>
      </c>
      <c r="H22" s="741">
        <v>24</v>
      </c>
      <c r="I22" s="741">
        <v>14615</v>
      </c>
      <c r="J22" s="741">
        <v>5825</v>
      </c>
      <c r="K22" s="741">
        <v>8715</v>
      </c>
      <c r="L22" s="742">
        <v>155.6</v>
      </c>
      <c r="M22" s="742">
        <v>59.6</v>
      </c>
      <c r="N22" s="742">
        <v>4.9000000000000004</v>
      </c>
      <c r="O22" s="741">
        <v>1769</v>
      </c>
      <c r="P22" s="742">
        <v>3.3</v>
      </c>
      <c r="Q22" s="742">
        <v>44.2</v>
      </c>
    </row>
    <row r="23" spans="1:17" x14ac:dyDescent="0.25">
      <c r="A23" s="741" t="s">
        <v>624</v>
      </c>
      <c r="B23" s="741">
        <v>31</v>
      </c>
      <c r="C23" s="741">
        <v>1532</v>
      </c>
      <c r="D23" s="741">
        <v>224</v>
      </c>
      <c r="E23" s="741">
        <v>1546</v>
      </c>
      <c r="F23" s="741">
        <v>208</v>
      </c>
      <c r="G23" s="741">
        <v>3</v>
      </c>
      <c r="H23" s="741">
        <v>20</v>
      </c>
      <c r="I23" s="741">
        <v>8802</v>
      </c>
      <c r="J23" s="741">
        <v>2513</v>
      </c>
      <c r="K23" s="741">
        <v>7158</v>
      </c>
      <c r="L23" s="742">
        <v>230.9</v>
      </c>
      <c r="M23" s="742">
        <v>81.3</v>
      </c>
      <c r="N23" s="742">
        <v>4.0999999999999996</v>
      </c>
      <c r="O23" s="741">
        <v>1757</v>
      </c>
      <c r="P23" s="742">
        <v>0.9</v>
      </c>
      <c r="Q23" s="742">
        <v>72.8</v>
      </c>
    </row>
    <row r="24" spans="1:17" x14ac:dyDescent="0.25">
      <c r="A24" s="741" t="s">
        <v>616</v>
      </c>
      <c r="B24" s="741">
        <v>22</v>
      </c>
      <c r="C24" s="741">
        <v>1078</v>
      </c>
      <c r="D24" s="741">
        <v>107</v>
      </c>
      <c r="E24" s="741">
        <v>1076</v>
      </c>
      <c r="F24" s="741">
        <v>114</v>
      </c>
      <c r="G24" s="741">
        <v>0</v>
      </c>
      <c r="H24" s="741">
        <v>12</v>
      </c>
      <c r="I24" s="741">
        <v>7910</v>
      </c>
      <c r="J24" s="741">
        <v>120</v>
      </c>
      <c r="K24" s="741">
        <v>4404</v>
      </c>
      <c r="L24" s="742">
        <v>200.2</v>
      </c>
      <c r="M24" s="742">
        <v>55.7</v>
      </c>
      <c r="N24" s="742">
        <v>3.7</v>
      </c>
      <c r="O24" s="741">
        <v>1188</v>
      </c>
      <c r="P24" s="742">
        <v>3</v>
      </c>
      <c r="Q24" s="742">
        <v>54.8</v>
      </c>
    </row>
    <row r="25" spans="1:17" x14ac:dyDescent="0.25">
      <c r="A25" s="741" t="s">
        <v>614</v>
      </c>
      <c r="B25" s="741">
        <v>16</v>
      </c>
      <c r="C25" s="741">
        <v>719</v>
      </c>
      <c r="D25" s="741">
        <v>2</v>
      </c>
      <c r="E25" s="741">
        <v>718</v>
      </c>
      <c r="F25" s="741">
        <v>9</v>
      </c>
      <c r="G25" s="741">
        <v>0</v>
      </c>
      <c r="H25" s="741">
        <v>6</v>
      </c>
      <c r="I25" s="741">
        <v>3996</v>
      </c>
      <c r="J25" s="741">
        <v>1844</v>
      </c>
      <c r="K25" s="741">
        <v>2252</v>
      </c>
      <c r="L25" s="742">
        <v>140.80000000000001</v>
      </c>
      <c r="M25" s="742">
        <v>56.4</v>
      </c>
      <c r="N25" s="742">
        <v>3.1</v>
      </c>
      <c r="O25" s="741">
        <v>724</v>
      </c>
      <c r="P25" s="742">
        <v>2.4</v>
      </c>
      <c r="Q25" s="742">
        <v>66.099999999999994</v>
      </c>
    </row>
    <row r="26" spans="1:17" x14ac:dyDescent="0.25">
      <c r="A26" s="741" t="s">
        <v>610</v>
      </c>
      <c r="B26" s="741">
        <v>15</v>
      </c>
      <c r="C26" s="741">
        <v>496</v>
      </c>
      <c r="D26" s="741">
        <v>19</v>
      </c>
      <c r="E26" s="741">
        <v>495</v>
      </c>
      <c r="F26" s="741">
        <v>20</v>
      </c>
      <c r="G26" s="741">
        <v>0</v>
      </c>
      <c r="H26" s="741">
        <v>9</v>
      </c>
      <c r="I26" s="741">
        <v>4620</v>
      </c>
      <c r="J26" s="741">
        <v>855</v>
      </c>
      <c r="K26" s="741">
        <v>3392</v>
      </c>
      <c r="L26" s="742">
        <v>226.1</v>
      </c>
      <c r="M26" s="742">
        <v>73.400000000000006</v>
      </c>
      <c r="N26" s="742">
        <v>6.6</v>
      </c>
      <c r="O26" s="741">
        <v>515</v>
      </c>
      <c r="P26" s="742">
        <v>2.4</v>
      </c>
      <c r="Q26" s="742">
        <v>40.700000000000003</v>
      </c>
    </row>
    <row r="27" spans="1:17" x14ac:dyDescent="0.25">
      <c r="A27" s="741" t="s">
        <v>615</v>
      </c>
      <c r="B27" s="741">
        <v>54</v>
      </c>
      <c r="C27" s="741">
        <v>2452</v>
      </c>
      <c r="D27" s="741">
        <v>74</v>
      </c>
      <c r="E27" s="741">
        <v>2357</v>
      </c>
      <c r="F27" s="741">
        <v>86</v>
      </c>
      <c r="G27" s="741">
        <v>78</v>
      </c>
      <c r="H27" s="741">
        <v>34</v>
      </c>
      <c r="I27" s="741">
        <v>18027</v>
      </c>
      <c r="J27" s="741">
        <v>1683</v>
      </c>
      <c r="K27" s="741">
        <v>12455</v>
      </c>
      <c r="L27" s="742">
        <v>230.6</v>
      </c>
      <c r="M27" s="742">
        <v>69.099999999999994</v>
      </c>
      <c r="N27" s="742">
        <v>4.9000000000000004</v>
      </c>
      <c r="O27" s="741">
        <v>2524</v>
      </c>
      <c r="P27" s="742">
        <v>2.2000000000000002</v>
      </c>
      <c r="Q27" s="742">
        <v>51.1</v>
      </c>
    </row>
    <row r="28" spans="1:17" x14ac:dyDescent="0.25">
      <c r="A28" s="741" t="s">
        <v>605</v>
      </c>
      <c r="B28" s="741">
        <v>46</v>
      </c>
      <c r="C28" s="741">
        <v>776</v>
      </c>
      <c r="D28" s="741">
        <v>54</v>
      </c>
      <c r="E28" s="741">
        <v>771</v>
      </c>
      <c r="F28" s="741">
        <v>33</v>
      </c>
      <c r="G28" s="741">
        <v>32</v>
      </c>
      <c r="H28" s="741">
        <v>29</v>
      </c>
      <c r="I28" s="741">
        <v>13427</v>
      </c>
      <c r="J28" s="741">
        <v>3363</v>
      </c>
      <c r="K28" s="741">
        <v>10446</v>
      </c>
      <c r="L28" s="742">
        <v>227.1</v>
      </c>
      <c r="M28" s="742">
        <v>77.8</v>
      </c>
      <c r="N28" s="742">
        <v>12.5</v>
      </c>
      <c r="O28" s="741">
        <v>833</v>
      </c>
      <c r="P28" s="742">
        <v>3.6</v>
      </c>
      <c r="Q28" s="742">
        <v>22.6</v>
      </c>
    </row>
    <row r="29" spans="1:17" x14ac:dyDescent="0.25">
      <c r="A29" s="741" t="s">
        <v>621</v>
      </c>
      <c r="B29" s="741">
        <v>42</v>
      </c>
      <c r="C29" s="741">
        <v>275</v>
      </c>
      <c r="D29" s="741">
        <v>360</v>
      </c>
      <c r="E29" s="741">
        <v>605</v>
      </c>
      <c r="F29" s="741">
        <v>30</v>
      </c>
      <c r="G29" s="741">
        <v>0</v>
      </c>
      <c r="H29" s="741">
        <v>25</v>
      </c>
      <c r="I29" s="741">
        <v>12488</v>
      </c>
      <c r="J29" s="741">
        <v>2842</v>
      </c>
      <c r="K29" s="741">
        <v>8964</v>
      </c>
      <c r="L29" s="742">
        <v>213.4</v>
      </c>
      <c r="M29" s="742">
        <v>71.8</v>
      </c>
      <c r="N29" s="742">
        <v>14.1</v>
      </c>
      <c r="O29" s="741">
        <v>635</v>
      </c>
      <c r="P29" s="742">
        <v>5.5</v>
      </c>
      <c r="Q29" s="742">
        <v>18.600000000000001</v>
      </c>
    </row>
    <row r="30" spans="1:17" x14ac:dyDescent="0.25">
      <c r="A30" s="741" t="s">
        <v>609</v>
      </c>
      <c r="B30" s="741">
        <v>10</v>
      </c>
      <c r="C30" s="741">
        <v>309</v>
      </c>
      <c r="D30" s="741">
        <v>0</v>
      </c>
      <c r="E30" s="741">
        <v>309</v>
      </c>
      <c r="F30" s="741">
        <v>0</v>
      </c>
      <c r="G30" s="741">
        <v>0</v>
      </c>
      <c r="H30" s="741">
        <v>5</v>
      </c>
      <c r="I30" s="741">
        <v>3180</v>
      </c>
      <c r="J30" s="741">
        <v>470</v>
      </c>
      <c r="K30" s="741">
        <v>1946</v>
      </c>
      <c r="L30" s="742">
        <v>194.6</v>
      </c>
      <c r="M30" s="742">
        <v>61.2</v>
      </c>
      <c r="N30" s="742">
        <v>6.3</v>
      </c>
      <c r="O30" s="741">
        <v>309</v>
      </c>
      <c r="P30" s="742">
        <v>4</v>
      </c>
      <c r="Q30" s="742">
        <v>35.5</v>
      </c>
    </row>
    <row r="31" spans="1:17" x14ac:dyDescent="0.25">
      <c r="A31" s="745" t="s">
        <v>661</v>
      </c>
      <c r="B31" s="741">
        <v>11</v>
      </c>
      <c r="C31" s="741">
        <v>70</v>
      </c>
      <c r="D31" s="741">
        <v>715</v>
      </c>
      <c r="E31" s="741">
        <v>26</v>
      </c>
      <c r="F31" s="741">
        <v>712</v>
      </c>
      <c r="G31" s="741">
        <v>55</v>
      </c>
      <c r="H31" s="741">
        <v>8</v>
      </c>
      <c r="I31" s="741">
        <v>3720</v>
      </c>
      <c r="J31" s="741">
        <v>375</v>
      </c>
      <c r="K31" s="741">
        <v>3069</v>
      </c>
      <c r="L31" s="742">
        <v>279</v>
      </c>
      <c r="M31" s="742">
        <v>82.5</v>
      </c>
      <c r="N31" s="742">
        <v>3.9</v>
      </c>
      <c r="O31" s="741">
        <v>789</v>
      </c>
      <c r="P31" s="742">
        <v>0.8</v>
      </c>
      <c r="Q31" s="742">
        <v>77.400000000000006</v>
      </c>
    </row>
    <row r="32" spans="1:17" ht="15.75" thickBot="1" x14ac:dyDescent="0.3">
      <c r="A32" s="746" t="s">
        <v>623</v>
      </c>
      <c r="B32" s="746">
        <v>13</v>
      </c>
      <c r="C32" s="746">
        <v>974</v>
      </c>
      <c r="D32" s="746">
        <v>61</v>
      </c>
      <c r="E32" s="746">
        <v>971</v>
      </c>
      <c r="F32" s="746">
        <v>65</v>
      </c>
      <c r="G32" s="746">
        <v>0</v>
      </c>
      <c r="H32" s="746">
        <v>9</v>
      </c>
      <c r="I32" s="746">
        <v>4655</v>
      </c>
      <c r="J32" s="746">
        <v>90</v>
      </c>
      <c r="K32" s="746">
        <v>3317</v>
      </c>
      <c r="L32" s="747">
        <v>255.2</v>
      </c>
      <c r="M32" s="747">
        <v>71.3</v>
      </c>
      <c r="N32" s="747">
        <v>3.2</v>
      </c>
      <c r="O32" s="746">
        <v>1036</v>
      </c>
      <c r="P32" s="747">
        <v>1.3</v>
      </c>
      <c r="Q32" s="747">
        <v>81.2</v>
      </c>
    </row>
    <row r="33" spans="1:18" ht="15.75" thickTop="1" x14ac:dyDescent="0.25">
      <c r="A33" s="748" t="s">
        <v>662</v>
      </c>
      <c r="B33" s="748">
        <v>1154</v>
      </c>
      <c r="C33" s="748">
        <v>46962</v>
      </c>
      <c r="D33" s="748">
        <v>5235</v>
      </c>
      <c r="E33" s="748">
        <v>46032</v>
      </c>
      <c r="F33" s="748">
        <v>5086</v>
      </c>
      <c r="G33" s="748">
        <v>1163</v>
      </c>
      <c r="H33" s="748">
        <v>729</v>
      </c>
      <c r="I33" s="748">
        <v>365689</v>
      </c>
      <c r="J33" s="748">
        <v>54441</v>
      </c>
      <c r="K33" s="748">
        <v>265925</v>
      </c>
      <c r="L33" s="749">
        <v>230.4</v>
      </c>
      <c r="M33" s="749">
        <v>72.7</v>
      </c>
      <c r="N33" s="749">
        <v>5.7</v>
      </c>
      <c r="O33" s="748">
        <v>47079</v>
      </c>
      <c r="P33" s="749">
        <v>2.1</v>
      </c>
      <c r="Q33" s="749">
        <v>47</v>
      </c>
    </row>
    <row r="34" spans="1:18" x14ac:dyDescent="0.25">
      <c r="A34" s="750" t="s">
        <v>663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2"/>
      <c r="M34" s="752"/>
      <c r="N34" s="752"/>
      <c r="O34" s="751"/>
      <c r="P34" s="753"/>
      <c r="Q34" s="754" t="s">
        <v>664</v>
      </c>
    </row>
    <row r="35" spans="1:18" ht="64.5" thickBot="1" x14ac:dyDescent="0.3">
      <c r="A35" s="732" t="s">
        <v>638</v>
      </c>
      <c r="B35" s="733" t="s">
        <v>639</v>
      </c>
      <c r="C35" s="733" t="s">
        <v>640</v>
      </c>
      <c r="D35" s="733" t="s">
        <v>665</v>
      </c>
      <c r="E35" s="733" t="s">
        <v>666</v>
      </c>
      <c r="F35" s="733" t="s">
        <v>667</v>
      </c>
      <c r="G35" s="733" t="s">
        <v>668</v>
      </c>
      <c r="H35" s="733" t="s">
        <v>669</v>
      </c>
      <c r="I35" s="733" t="s">
        <v>646</v>
      </c>
      <c r="J35" s="733" t="s">
        <v>647</v>
      </c>
      <c r="K35" s="733" t="s">
        <v>648</v>
      </c>
      <c r="L35" s="734" t="s">
        <v>649</v>
      </c>
      <c r="M35" s="734" t="s">
        <v>670</v>
      </c>
      <c r="N35" s="734" t="s">
        <v>651</v>
      </c>
      <c r="O35" s="733" t="s">
        <v>652</v>
      </c>
      <c r="P35" s="734" t="s">
        <v>653</v>
      </c>
      <c r="Q35" s="734" t="s">
        <v>654</v>
      </c>
    </row>
    <row r="36" spans="1:18" ht="15.75" thickTop="1" x14ac:dyDescent="0.25">
      <c r="A36" s="755" t="s">
        <v>671</v>
      </c>
      <c r="B36" s="755">
        <v>22</v>
      </c>
      <c r="C36" s="755">
        <v>803</v>
      </c>
      <c r="D36" s="755">
        <v>119</v>
      </c>
      <c r="E36" s="755">
        <v>622</v>
      </c>
      <c r="F36" s="755">
        <v>269</v>
      </c>
      <c r="G36" s="755">
        <v>44</v>
      </c>
      <c r="H36" s="755">
        <v>13</v>
      </c>
      <c r="I36" s="755">
        <v>8041</v>
      </c>
      <c r="J36" s="756">
        <v>0</v>
      </c>
      <c r="K36" s="756">
        <v>4635</v>
      </c>
      <c r="L36" s="757">
        <v>210.7</v>
      </c>
      <c r="M36" s="757">
        <v>57.6</v>
      </c>
      <c r="N36" s="758">
        <v>5</v>
      </c>
      <c r="O36" s="755">
        <v>929</v>
      </c>
      <c r="P36" s="759">
        <v>3.7</v>
      </c>
      <c r="Q36" s="759">
        <v>42.2</v>
      </c>
    </row>
    <row r="37" spans="1:18" ht="15.75" x14ac:dyDescent="0.25">
      <c r="A37" s="760" t="s">
        <v>672</v>
      </c>
      <c r="B37" s="751"/>
      <c r="C37" s="751"/>
      <c r="D37" s="751"/>
      <c r="E37" s="751"/>
      <c r="F37" s="751"/>
      <c r="G37" s="751"/>
      <c r="H37" s="751"/>
      <c r="I37" s="751"/>
      <c r="J37" s="751"/>
      <c r="K37" s="751"/>
      <c r="L37" s="752"/>
      <c r="M37" s="752"/>
      <c r="N37" s="752"/>
      <c r="O37" s="751"/>
      <c r="P37" s="752"/>
      <c r="Q37" s="752"/>
    </row>
    <row r="38" spans="1:18" ht="15.75" x14ac:dyDescent="0.25">
      <c r="A38" s="760"/>
      <c r="B38" s="751"/>
      <c r="C38" s="751"/>
      <c r="D38" s="751"/>
      <c r="E38" s="751"/>
      <c r="F38" s="751"/>
      <c r="G38" s="751"/>
      <c r="H38" s="751"/>
      <c r="I38" s="751"/>
      <c r="J38" s="751"/>
      <c r="K38" s="751"/>
      <c r="L38" s="752"/>
      <c r="M38" s="752"/>
      <c r="N38" s="752"/>
      <c r="O38" s="751"/>
      <c r="P38" s="752"/>
      <c r="Q38" s="752"/>
    </row>
    <row r="39" spans="1:18" x14ac:dyDescent="0.25">
      <c r="A39" s="751"/>
      <c r="B39" s="751"/>
      <c r="C39" s="751"/>
      <c r="D39" s="751"/>
      <c r="E39" s="751"/>
      <c r="F39" s="751"/>
      <c r="G39" s="751"/>
      <c r="H39" s="751"/>
      <c r="I39" s="751"/>
      <c r="J39" s="751"/>
      <c r="K39" s="751"/>
      <c r="L39" s="752"/>
      <c r="M39" s="752"/>
      <c r="N39" s="752"/>
      <c r="O39" s="751"/>
      <c r="P39" s="752"/>
      <c r="Q39" s="752"/>
    </row>
    <row r="40" spans="1:18" ht="15.75" x14ac:dyDescent="0.25">
      <c r="A40" s="761" t="s">
        <v>634</v>
      </c>
      <c r="B40" s="762" t="s">
        <v>635</v>
      </c>
      <c r="C40" s="763"/>
      <c r="D40" s="763" t="s">
        <v>636</v>
      </c>
      <c r="E40" s="763"/>
      <c r="F40" s="763"/>
      <c r="G40" s="763"/>
      <c r="H40" s="764"/>
      <c r="N40" s="765"/>
      <c r="O40" s="761"/>
      <c r="P40" s="763"/>
      <c r="Q40" s="766" t="s">
        <v>673</v>
      </c>
    </row>
    <row r="41" spans="1:18" ht="64.5" thickBot="1" x14ac:dyDescent="0.3">
      <c r="A41" s="732" t="s">
        <v>638</v>
      </c>
      <c r="B41" s="733" t="s">
        <v>639</v>
      </c>
      <c r="C41" s="733" t="s">
        <v>640</v>
      </c>
      <c r="D41" s="733" t="s">
        <v>641</v>
      </c>
      <c r="E41" s="733" t="s">
        <v>642</v>
      </c>
      <c r="F41" s="733" t="s">
        <v>643</v>
      </c>
      <c r="G41" s="733" t="s">
        <v>644</v>
      </c>
      <c r="H41" s="733" t="s">
        <v>645</v>
      </c>
      <c r="I41" s="733" t="s">
        <v>646</v>
      </c>
      <c r="J41" s="733" t="s">
        <v>647</v>
      </c>
      <c r="K41" s="733" t="s">
        <v>648</v>
      </c>
      <c r="L41" s="734" t="s">
        <v>649</v>
      </c>
      <c r="M41" s="734" t="s">
        <v>650</v>
      </c>
      <c r="N41" s="734" t="s">
        <v>651</v>
      </c>
      <c r="O41" s="733" t="s">
        <v>652</v>
      </c>
      <c r="P41" s="734" t="s">
        <v>653</v>
      </c>
      <c r="Q41" s="734" t="s">
        <v>654</v>
      </c>
    </row>
    <row r="42" spans="1:18" ht="16.5" thickTop="1" x14ac:dyDescent="0.25">
      <c r="A42" s="767" t="s">
        <v>674</v>
      </c>
      <c r="B42" s="767">
        <v>25</v>
      </c>
      <c r="C42" s="767">
        <v>198</v>
      </c>
      <c r="D42" s="768">
        <v>0</v>
      </c>
      <c r="E42" s="767">
        <v>205</v>
      </c>
      <c r="F42" s="767">
        <v>0</v>
      </c>
      <c r="G42" s="767">
        <v>10</v>
      </c>
      <c r="H42" s="767">
        <v>22</v>
      </c>
      <c r="I42" s="767">
        <v>8333</v>
      </c>
      <c r="J42" s="767">
        <v>792</v>
      </c>
      <c r="K42" s="767">
        <v>7236</v>
      </c>
      <c r="L42" s="759">
        <v>289.39999999999998</v>
      </c>
      <c r="M42" s="759">
        <v>86.8</v>
      </c>
      <c r="N42" s="759">
        <v>35</v>
      </c>
      <c r="O42" s="767">
        <v>207</v>
      </c>
      <c r="P42" s="759">
        <v>5.3</v>
      </c>
      <c r="Q42" s="759">
        <v>9.1</v>
      </c>
      <c r="R42" s="769"/>
    </row>
    <row r="43" spans="1:18" x14ac:dyDescent="0.25">
      <c r="A43" s="770"/>
      <c r="B43" s="770"/>
      <c r="C43" s="770"/>
      <c r="D43" s="770"/>
      <c r="E43" s="770"/>
      <c r="F43" s="770"/>
      <c r="G43" s="770"/>
      <c r="H43" s="770"/>
      <c r="I43" s="770"/>
      <c r="J43" s="770"/>
      <c r="K43" s="770"/>
      <c r="L43" s="771"/>
      <c r="M43" s="771"/>
      <c r="N43" s="771"/>
      <c r="O43" s="770"/>
      <c r="P43" s="771"/>
      <c r="Q43" s="771"/>
    </row>
    <row r="44" spans="1:18" ht="64.5" thickBot="1" x14ac:dyDescent="0.3">
      <c r="A44" s="732" t="s">
        <v>638</v>
      </c>
      <c r="B44" s="733" t="s">
        <v>639</v>
      </c>
      <c r="C44" s="733" t="s">
        <v>640</v>
      </c>
      <c r="D44" s="733" t="s">
        <v>675</v>
      </c>
      <c r="E44" s="733" t="s">
        <v>642</v>
      </c>
      <c r="F44" s="733" t="s">
        <v>676</v>
      </c>
      <c r="G44" s="733" t="s">
        <v>644</v>
      </c>
      <c r="H44" s="733" t="s">
        <v>645</v>
      </c>
      <c r="I44" s="733" t="s">
        <v>646</v>
      </c>
      <c r="J44" s="733" t="s">
        <v>647</v>
      </c>
      <c r="K44" s="733" t="s">
        <v>648</v>
      </c>
      <c r="L44" s="734" t="s">
        <v>649</v>
      </c>
      <c r="M44" s="734" t="s">
        <v>650</v>
      </c>
      <c r="N44" s="734" t="s">
        <v>651</v>
      </c>
      <c r="O44" s="733" t="s">
        <v>652</v>
      </c>
      <c r="P44" s="734" t="s">
        <v>653</v>
      </c>
      <c r="Q44" s="734" t="s">
        <v>654</v>
      </c>
    </row>
    <row r="45" spans="1:18" ht="15.75" thickTop="1" x14ac:dyDescent="0.25">
      <c r="A45" s="772" t="s">
        <v>677</v>
      </c>
      <c r="B45" s="755">
        <v>14</v>
      </c>
      <c r="C45" s="755">
        <v>9</v>
      </c>
      <c r="D45" s="755">
        <v>1</v>
      </c>
      <c r="E45" s="755">
        <v>7</v>
      </c>
      <c r="F45" s="755">
        <v>1</v>
      </c>
      <c r="G45" s="755">
        <v>2</v>
      </c>
      <c r="H45" s="755">
        <v>1</v>
      </c>
      <c r="I45" s="755">
        <v>304</v>
      </c>
      <c r="J45" s="755">
        <v>4806</v>
      </c>
      <c r="K45" s="755">
        <v>199</v>
      </c>
      <c r="L45" s="757">
        <v>14.2</v>
      </c>
      <c r="M45" s="757">
        <v>65.5</v>
      </c>
      <c r="N45" s="757">
        <v>18.100000000000001</v>
      </c>
      <c r="O45" s="755">
        <v>11</v>
      </c>
      <c r="P45" s="757">
        <v>9.5</v>
      </c>
      <c r="Q45" s="757">
        <v>13.2</v>
      </c>
    </row>
    <row r="46" spans="1:18" x14ac:dyDescent="0.25">
      <c r="A46" s="770"/>
      <c r="B46" s="770"/>
      <c r="C46" s="770"/>
      <c r="D46" s="770"/>
      <c r="E46" s="770"/>
      <c r="F46" s="770"/>
      <c r="G46" s="770"/>
      <c r="H46" s="770"/>
      <c r="I46" s="770"/>
      <c r="J46" s="770"/>
      <c r="K46" s="770"/>
      <c r="L46" s="771"/>
      <c r="M46" s="771"/>
      <c r="N46" s="771"/>
      <c r="O46" s="770"/>
      <c r="P46" s="771"/>
      <c r="Q46" s="771"/>
    </row>
    <row r="47" spans="1:18" x14ac:dyDescent="0.25">
      <c r="A47" s="773" t="s">
        <v>678</v>
      </c>
      <c r="B47" s="751"/>
      <c r="C47" s="751"/>
      <c r="D47" s="751"/>
      <c r="E47" s="751"/>
      <c r="F47" s="751"/>
      <c r="G47" s="751"/>
      <c r="H47" s="751"/>
      <c r="I47" s="751"/>
      <c r="J47" s="751"/>
      <c r="K47" s="751"/>
      <c r="L47" s="752"/>
      <c r="M47" s="752"/>
      <c r="N47" s="752"/>
      <c r="O47" s="751"/>
      <c r="P47" s="752"/>
      <c r="Q47" s="752"/>
    </row>
    <row r="48" spans="1:18" x14ac:dyDescent="0.25">
      <c r="A48" s="751"/>
      <c r="B48" s="751"/>
      <c r="C48" s="751"/>
      <c r="D48" s="751"/>
      <c r="E48" s="751"/>
      <c r="F48" s="751"/>
      <c r="G48" s="751"/>
      <c r="H48" s="751"/>
      <c r="I48" s="751"/>
      <c r="J48" s="751"/>
      <c r="K48" s="751"/>
      <c r="L48" s="752"/>
      <c r="M48" s="752"/>
      <c r="N48" s="752"/>
      <c r="O48" s="751"/>
      <c r="P48" s="752"/>
      <c r="Q48" s="752"/>
    </row>
    <row r="49" spans="1:17" x14ac:dyDescent="0.25">
      <c r="A49" s="751"/>
      <c r="B49" s="751"/>
      <c r="C49" s="751"/>
      <c r="D49" s="751"/>
      <c r="E49" s="751"/>
      <c r="F49" s="751"/>
      <c r="G49" s="751"/>
      <c r="H49" s="751"/>
      <c r="I49" s="751"/>
      <c r="J49" s="751"/>
      <c r="K49" s="751"/>
      <c r="L49" s="752"/>
      <c r="M49" s="752"/>
      <c r="N49" s="752"/>
      <c r="O49" s="751"/>
      <c r="P49" s="752"/>
      <c r="Q49" s="752"/>
    </row>
    <row r="50" spans="1:17" x14ac:dyDescent="0.25">
      <c r="A50" s="751"/>
      <c r="B50" s="751"/>
      <c r="C50" s="751"/>
      <c r="D50" s="751"/>
      <c r="E50" s="751"/>
      <c r="F50" s="751"/>
      <c r="G50" s="751"/>
      <c r="H50" s="751"/>
      <c r="I50" s="751"/>
      <c r="J50" s="751"/>
      <c r="K50" s="751"/>
      <c r="L50" s="752"/>
      <c r="M50" s="752"/>
      <c r="N50" s="752"/>
      <c r="O50" s="751"/>
      <c r="P50" s="752"/>
      <c r="Q50" s="752"/>
    </row>
    <row r="51" spans="1:17" x14ac:dyDescent="0.25">
      <c r="A51" s="751"/>
      <c r="B51" s="751"/>
      <c r="C51" s="751"/>
      <c r="D51" s="751"/>
      <c r="E51" s="751"/>
      <c r="F51" s="751"/>
      <c r="G51" s="751"/>
      <c r="H51" s="751"/>
      <c r="I51" s="751"/>
      <c r="J51" s="751"/>
      <c r="K51" s="751"/>
      <c r="L51" s="752"/>
      <c r="M51" s="752"/>
      <c r="N51" s="752"/>
      <c r="O51" s="751"/>
      <c r="P51" s="752"/>
      <c r="Q51" s="752"/>
    </row>
    <row r="52" spans="1:17" x14ac:dyDescent="0.25">
      <c r="A52" s="751"/>
      <c r="B52" s="751"/>
      <c r="C52" s="751"/>
      <c r="D52" s="751"/>
      <c r="E52" s="751"/>
      <c r="F52" s="751"/>
      <c r="G52" s="751"/>
      <c r="H52" s="751"/>
      <c r="I52" s="751"/>
      <c r="J52" s="751"/>
      <c r="K52" s="751"/>
      <c r="L52" s="752"/>
      <c r="M52" s="752"/>
      <c r="N52" s="752"/>
      <c r="O52" s="751"/>
      <c r="P52" s="752"/>
      <c r="Q52" s="752"/>
    </row>
    <row r="53" spans="1:17" x14ac:dyDescent="0.25">
      <c r="A53" s="751"/>
      <c r="B53" s="751"/>
      <c r="C53" s="751"/>
      <c r="D53" s="751"/>
      <c r="E53" s="751"/>
      <c r="F53" s="751"/>
      <c r="G53" s="751"/>
      <c r="H53" s="751"/>
      <c r="I53" s="751"/>
      <c r="J53" s="751"/>
      <c r="K53" s="751"/>
      <c r="L53" s="752"/>
      <c r="M53" s="752"/>
      <c r="N53" s="752"/>
      <c r="O53" s="751"/>
      <c r="P53" s="752"/>
      <c r="Q53" s="752"/>
    </row>
    <row r="54" spans="1:17" x14ac:dyDescent="0.25">
      <c r="A54" s="751"/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2"/>
      <c r="M54" s="752"/>
      <c r="N54" s="752"/>
      <c r="O54" s="751"/>
      <c r="P54" s="752"/>
      <c r="Q54" s="752"/>
    </row>
    <row r="55" spans="1:17" x14ac:dyDescent="0.25">
      <c r="A55" s="751"/>
      <c r="B55" s="751"/>
      <c r="C55" s="751"/>
      <c r="D55" s="751"/>
      <c r="E55" s="751"/>
      <c r="F55" s="751"/>
      <c r="G55" s="751"/>
      <c r="H55" s="751"/>
      <c r="I55" s="751"/>
      <c r="J55" s="751"/>
      <c r="K55" s="751"/>
      <c r="L55" s="752"/>
      <c r="M55" s="752"/>
      <c r="N55" s="752"/>
      <c r="O55" s="751"/>
      <c r="P55" s="752"/>
      <c r="Q55" s="752"/>
    </row>
    <row r="56" spans="1:17" x14ac:dyDescent="0.25">
      <c r="A56" s="751"/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2"/>
      <c r="M56" s="752"/>
      <c r="N56" s="752"/>
      <c r="O56" s="751"/>
      <c r="P56" s="752"/>
      <c r="Q56" s="752"/>
    </row>
    <row r="57" spans="1:17" x14ac:dyDescent="0.25">
      <c r="A57" s="751"/>
      <c r="B57" s="751"/>
      <c r="C57" s="751"/>
      <c r="D57" s="751"/>
      <c r="E57" s="751"/>
      <c r="F57" s="751"/>
      <c r="G57" s="751"/>
      <c r="H57" s="751"/>
      <c r="I57" s="751"/>
      <c r="J57" s="751"/>
      <c r="K57" s="751"/>
      <c r="L57" s="752"/>
      <c r="M57" s="752"/>
      <c r="N57" s="752"/>
      <c r="O57" s="751"/>
      <c r="P57" s="752"/>
      <c r="Q57" s="752"/>
    </row>
    <row r="58" spans="1:17" x14ac:dyDescent="0.25">
      <c r="A58" s="751"/>
      <c r="B58" s="751"/>
      <c r="C58" s="751"/>
      <c r="D58" s="751"/>
      <c r="E58" s="751"/>
      <c r="F58" s="751"/>
      <c r="G58" s="751"/>
      <c r="H58" s="751"/>
      <c r="I58" s="751"/>
      <c r="J58" s="751"/>
      <c r="K58" s="751"/>
      <c r="L58" s="752"/>
      <c r="M58" s="752"/>
      <c r="N58" s="752"/>
      <c r="O58" s="751"/>
      <c r="P58" s="752"/>
      <c r="Q58" s="752"/>
    </row>
    <row r="59" spans="1:17" x14ac:dyDescent="0.25">
      <c r="A59" s="751"/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2"/>
      <c r="M59" s="752"/>
      <c r="N59" s="752"/>
      <c r="O59" s="751"/>
      <c r="P59" s="752"/>
      <c r="Q59" s="752"/>
    </row>
    <row r="60" spans="1:17" x14ac:dyDescent="0.25">
      <c r="A60" s="751"/>
      <c r="B60" s="751"/>
      <c r="C60" s="751"/>
      <c r="D60" s="751"/>
      <c r="E60" s="751"/>
      <c r="F60" s="751"/>
      <c r="G60" s="751"/>
      <c r="H60" s="751"/>
      <c r="I60" s="751"/>
      <c r="J60" s="751"/>
      <c r="K60" s="751"/>
      <c r="L60" s="752"/>
      <c r="M60" s="752"/>
      <c r="N60" s="752"/>
      <c r="O60" s="751"/>
      <c r="P60" s="752"/>
      <c r="Q60" s="752"/>
    </row>
    <row r="61" spans="1:17" x14ac:dyDescent="0.25">
      <c r="A61" s="751"/>
      <c r="B61" s="751"/>
      <c r="C61" s="751"/>
      <c r="D61" s="751"/>
      <c r="E61" s="751"/>
      <c r="F61" s="751"/>
      <c r="G61" s="751"/>
      <c r="H61" s="751"/>
      <c r="I61" s="751"/>
      <c r="J61" s="751"/>
      <c r="K61" s="751"/>
      <c r="L61" s="752"/>
      <c r="M61" s="752"/>
      <c r="N61" s="752"/>
      <c r="O61" s="751"/>
      <c r="P61" s="752"/>
      <c r="Q61" s="752"/>
    </row>
    <row r="62" spans="1:17" x14ac:dyDescent="0.25">
      <c r="A62" s="751"/>
      <c r="B62" s="751"/>
      <c r="C62" s="751"/>
      <c r="D62" s="751"/>
      <c r="E62" s="751"/>
      <c r="F62" s="751"/>
      <c r="G62" s="751"/>
      <c r="H62" s="751"/>
      <c r="I62" s="751"/>
      <c r="J62" s="751"/>
      <c r="K62" s="751"/>
      <c r="L62" s="752"/>
      <c r="M62" s="752"/>
      <c r="N62" s="752"/>
      <c r="O62" s="751"/>
      <c r="P62" s="752"/>
      <c r="Q62" s="752"/>
    </row>
    <row r="63" spans="1:17" x14ac:dyDescent="0.25">
      <c r="A63" s="751"/>
      <c r="B63" s="751"/>
      <c r="C63" s="751"/>
      <c r="D63" s="751"/>
      <c r="E63" s="751"/>
      <c r="F63" s="751"/>
      <c r="G63" s="751"/>
      <c r="H63" s="751"/>
      <c r="I63" s="751"/>
      <c r="J63" s="751"/>
      <c r="K63" s="751"/>
      <c r="L63" s="752"/>
      <c r="M63" s="752"/>
      <c r="N63" s="752"/>
      <c r="O63" s="751"/>
      <c r="P63" s="752"/>
      <c r="Q63" s="752"/>
    </row>
    <row r="64" spans="1:17" x14ac:dyDescent="0.25">
      <c r="A64" s="751"/>
      <c r="B64" s="751"/>
      <c r="C64" s="751"/>
      <c r="D64" s="751"/>
      <c r="E64" s="751"/>
      <c r="F64" s="751"/>
      <c r="G64" s="751"/>
      <c r="H64" s="751"/>
      <c r="I64" s="751"/>
      <c r="J64" s="751"/>
      <c r="K64" s="751"/>
      <c r="L64" s="752"/>
      <c r="M64" s="752"/>
      <c r="N64" s="752"/>
      <c r="O64" s="751"/>
      <c r="P64" s="752"/>
      <c r="Q64" s="752"/>
    </row>
    <row r="65" spans="1:17" x14ac:dyDescent="0.25">
      <c r="A65" s="751"/>
      <c r="B65" s="751"/>
      <c r="C65" s="751"/>
      <c r="D65" s="751"/>
      <c r="E65" s="751"/>
      <c r="F65" s="751"/>
      <c r="G65" s="751"/>
      <c r="H65" s="751"/>
      <c r="I65" s="751"/>
      <c r="J65" s="751"/>
      <c r="K65" s="751"/>
      <c r="L65" s="752"/>
      <c r="M65" s="752"/>
      <c r="N65" s="752"/>
      <c r="O65" s="751"/>
      <c r="P65" s="752"/>
      <c r="Q65" s="752"/>
    </row>
    <row r="66" spans="1:17" x14ac:dyDescent="0.25">
      <c r="A66" s="751"/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2"/>
      <c r="M66" s="752"/>
      <c r="N66" s="752"/>
      <c r="O66" s="751"/>
      <c r="P66" s="752"/>
      <c r="Q66" s="752"/>
    </row>
    <row r="67" spans="1:17" x14ac:dyDescent="0.25">
      <c r="A67" s="751"/>
      <c r="B67" s="751"/>
      <c r="C67" s="751"/>
      <c r="D67" s="751"/>
      <c r="E67" s="751"/>
      <c r="F67" s="751"/>
      <c r="G67" s="751"/>
      <c r="H67" s="751"/>
      <c r="I67" s="751"/>
      <c r="J67" s="751"/>
      <c r="K67" s="751"/>
      <c r="L67" s="752"/>
      <c r="M67" s="752"/>
      <c r="N67" s="752"/>
      <c r="O67" s="751"/>
      <c r="P67" s="752"/>
      <c r="Q67" s="752"/>
    </row>
    <row r="68" spans="1:17" x14ac:dyDescent="0.25">
      <c r="A68" s="751"/>
      <c r="B68" s="751"/>
      <c r="C68" s="751"/>
      <c r="D68" s="751"/>
      <c r="E68" s="751"/>
      <c r="F68" s="751"/>
      <c r="G68" s="751"/>
      <c r="H68" s="751"/>
      <c r="I68" s="751"/>
      <c r="J68" s="751"/>
      <c r="K68" s="751"/>
      <c r="L68" s="752"/>
      <c r="M68" s="752"/>
      <c r="N68" s="752"/>
      <c r="O68" s="751"/>
      <c r="P68" s="752"/>
      <c r="Q68" s="752"/>
    </row>
    <row r="69" spans="1:17" x14ac:dyDescent="0.25">
      <c r="A69" s="751"/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2"/>
      <c r="M69" s="752"/>
      <c r="N69" s="752"/>
      <c r="O69" s="751"/>
      <c r="P69" s="752"/>
      <c r="Q69" s="752"/>
    </row>
    <row r="70" spans="1:17" x14ac:dyDescent="0.25">
      <c r="A70" s="751"/>
      <c r="B70" s="751"/>
      <c r="C70" s="751"/>
      <c r="D70" s="751"/>
      <c r="E70" s="751"/>
      <c r="F70" s="751"/>
      <c r="G70" s="751"/>
      <c r="H70" s="751"/>
      <c r="I70" s="751"/>
      <c r="J70" s="751"/>
      <c r="K70" s="751"/>
      <c r="L70" s="752"/>
      <c r="M70" s="752"/>
      <c r="N70" s="752"/>
      <c r="O70" s="751"/>
      <c r="P70" s="752"/>
      <c r="Q70" s="752"/>
    </row>
    <row r="71" spans="1:17" x14ac:dyDescent="0.25">
      <c r="A71" s="751"/>
      <c r="B71" s="751"/>
      <c r="C71" s="751"/>
      <c r="D71" s="751"/>
      <c r="E71" s="751"/>
      <c r="F71" s="751"/>
      <c r="G71" s="751"/>
      <c r="H71" s="751"/>
      <c r="I71" s="751"/>
      <c r="J71" s="751"/>
      <c r="K71" s="751"/>
      <c r="L71" s="752"/>
      <c r="M71" s="752"/>
      <c r="N71" s="752"/>
      <c r="O71" s="751"/>
      <c r="P71" s="752"/>
      <c r="Q71" s="752"/>
    </row>
    <row r="72" spans="1:17" x14ac:dyDescent="0.25">
      <c r="A72" s="751"/>
      <c r="B72" s="751"/>
      <c r="C72" s="751"/>
      <c r="D72" s="751"/>
      <c r="E72" s="751"/>
      <c r="F72" s="751"/>
      <c r="G72" s="751"/>
      <c r="H72" s="751"/>
      <c r="I72" s="751"/>
      <c r="J72" s="751"/>
      <c r="K72" s="751"/>
      <c r="L72" s="752"/>
      <c r="M72" s="752"/>
      <c r="N72" s="752"/>
      <c r="O72" s="751"/>
      <c r="P72" s="752"/>
      <c r="Q72" s="752"/>
    </row>
    <row r="73" spans="1:17" x14ac:dyDescent="0.25">
      <c r="A73" s="751"/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2"/>
      <c r="M73" s="752"/>
      <c r="N73" s="752"/>
      <c r="O73" s="751"/>
      <c r="P73" s="752"/>
      <c r="Q73" s="752"/>
    </row>
    <row r="74" spans="1:17" x14ac:dyDescent="0.25">
      <c r="A74" s="751"/>
      <c r="B74" s="751"/>
      <c r="C74" s="751"/>
      <c r="D74" s="751"/>
      <c r="E74" s="751"/>
      <c r="F74" s="751"/>
      <c r="G74" s="751"/>
      <c r="H74" s="751"/>
      <c r="I74" s="751"/>
      <c r="J74" s="751"/>
      <c r="K74" s="751"/>
      <c r="L74" s="752"/>
      <c r="M74" s="752"/>
      <c r="N74" s="752"/>
      <c r="O74" s="751"/>
      <c r="P74" s="752"/>
      <c r="Q74" s="752"/>
    </row>
    <row r="75" spans="1:17" x14ac:dyDescent="0.25">
      <c r="A75" s="751"/>
      <c r="B75" s="751"/>
      <c r="C75" s="751"/>
      <c r="D75" s="751"/>
      <c r="E75" s="751"/>
      <c r="F75" s="751"/>
      <c r="G75" s="751"/>
      <c r="H75" s="751"/>
      <c r="I75" s="751"/>
      <c r="J75" s="751"/>
      <c r="K75" s="751"/>
      <c r="L75" s="752"/>
      <c r="M75" s="752"/>
      <c r="N75" s="752"/>
      <c r="O75" s="751"/>
      <c r="P75" s="752"/>
      <c r="Q75" s="752"/>
    </row>
    <row r="76" spans="1:17" x14ac:dyDescent="0.25">
      <c r="A76" s="751"/>
      <c r="B76" s="751"/>
      <c r="C76" s="751"/>
      <c r="D76" s="751"/>
      <c r="E76" s="751"/>
      <c r="F76" s="751"/>
      <c r="G76" s="751"/>
      <c r="H76" s="751"/>
      <c r="I76" s="751"/>
      <c r="J76" s="751"/>
      <c r="K76" s="751"/>
      <c r="L76" s="752"/>
      <c r="M76" s="752"/>
      <c r="N76" s="752"/>
      <c r="O76" s="751"/>
      <c r="P76" s="752"/>
      <c r="Q76" s="752"/>
    </row>
    <row r="77" spans="1:17" x14ac:dyDescent="0.25">
      <c r="A77" s="751"/>
      <c r="B77" s="751"/>
      <c r="C77" s="751"/>
      <c r="D77" s="751"/>
      <c r="E77" s="751"/>
      <c r="F77" s="751"/>
      <c r="G77" s="751"/>
      <c r="H77" s="751"/>
      <c r="I77" s="751"/>
      <c r="J77" s="751"/>
      <c r="K77" s="751"/>
      <c r="L77" s="752"/>
      <c r="M77" s="752"/>
      <c r="N77" s="752"/>
      <c r="O77" s="751"/>
      <c r="P77" s="752"/>
      <c r="Q77" s="752"/>
    </row>
    <row r="78" spans="1:17" x14ac:dyDescent="0.25">
      <c r="A78" s="751"/>
      <c r="B78" s="751"/>
      <c r="C78" s="751"/>
      <c r="D78" s="751"/>
      <c r="E78" s="751"/>
      <c r="F78" s="751"/>
      <c r="G78" s="751"/>
      <c r="H78" s="751"/>
      <c r="I78" s="751"/>
      <c r="J78" s="751"/>
      <c r="K78" s="751"/>
      <c r="L78" s="752"/>
      <c r="M78" s="752"/>
      <c r="N78" s="752"/>
      <c r="O78" s="751"/>
      <c r="P78" s="752"/>
      <c r="Q78" s="752"/>
    </row>
    <row r="79" spans="1:17" x14ac:dyDescent="0.25">
      <c r="A79" s="751"/>
      <c r="B79" s="751"/>
      <c r="C79" s="751"/>
      <c r="D79" s="751"/>
      <c r="E79" s="751"/>
      <c r="F79" s="751"/>
      <c r="G79" s="751"/>
      <c r="H79" s="751"/>
      <c r="I79" s="751"/>
      <c r="J79" s="751"/>
      <c r="K79" s="751"/>
      <c r="L79" s="752"/>
      <c r="M79" s="752"/>
      <c r="N79" s="752"/>
      <c r="O79" s="751"/>
      <c r="P79" s="752"/>
      <c r="Q79" s="752"/>
    </row>
  </sheetData>
  <mergeCells count="1">
    <mergeCell ref="A2:Q2"/>
  </mergeCells>
  <pageMargins left="0.70866141732283472" right="0.70866141732283472" top="0.27559055118110237" bottom="0.19685039370078741" header="0.23622047244094491" footer="0.1574803149606299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8E45-3732-40F5-BDDA-FB15747D6F0B}">
  <dimension ref="A1:T78"/>
  <sheetViews>
    <sheetView topLeftCell="A31" workbookViewId="0">
      <selection activeCell="O36" sqref="O36"/>
    </sheetView>
  </sheetViews>
  <sheetFormatPr defaultColWidth="12" defaultRowHeight="15" x14ac:dyDescent="0.25"/>
  <cols>
    <col min="1" max="3" width="12.28515625" style="726" customWidth="1"/>
    <col min="4" max="4" width="15" style="726" customWidth="1"/>
    <col min="5" max="5" width="15.42578125" style="726" customWidth="1"/>
    <col min="6" max="7" width="14.7109375" style="726" customWidth="1"/>
    <col min="8" max="8" width="15" style="726" customWidth="1"/>
    <col min="9" max="10" width="10.7109375" style="726" customWidth="1"/>
    <col min="11" max="11" width="11.28515625" style="726" customWidth="1"/>
    <col min="12" max="12" width="11.140625" style="727" customWidth="1"/>
    <col min="13" max="13" width="10.85546875" style="727" customWidth="1"/>
    <col min="14" max="14" width="10.7109375" style="727" customWidth="1"/>
    <col min="15" max="15" width="11.5703125" style="726" customWidth="1"/>
    <col min="16" max="16" width="12.28515625" style="727" customWidth="1"/>
    <col min="17" max="17" width="10.42578125" style="727" customWidth="1"/>
    <col min="18" max="18" width="12" style="726"/>
    <col min="19" max="16384" width="12" style="516"/>
  </cols>
  <sheetData>
    <row r="1" spans="1:20" ht="18" customHeight="1" x14ac:dyDescent="0.3">
      <c r="A1" s="725" t="s">
        <v>632</v>
      </c>
    </row>
    <row r="2" spans="1:20" ht="28.5" x14ac:dyDescent="0.45">
      <c r="A2" s="1003" t="s">
        <v>633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</row>
    <row r="3" spans="1:20" ht="24" customHeight="1" x14ac:dyDescent="0.3">
      <c r="A3" s="728" t="s">
        <v>634</v>
      </c>
      <c r="B3" s="729" t="s">
        <v>679</v>
      </c>
      <c r="C3" s="728"/>
      <c r="D3" s="728" t="s">
        <v>680</v>
      </c>
      <c r="E3" s="728"/>
      <c r="F3" s="728"/>
      <c r="G3" s="728"/>
      <c r="H3" s="728"/>
      <c r="I3" s="728"/>
      <c r="J3" s="728"/>
      <c r="K3" s="728"/>
      <c r="O3" s="730"/>
      <c r="P3" s="731" t="s">
        <v>637</v>
      </c>
      <c r="Q3" s="731"/>
      <c r="R3" s="731"/>
    </row>
    <row r="4" spans="1:20" s="736" customFormat="1" ht="72" customHeight="1" thickBot="1" x14ac:dyDescent="0.35">
      <c r="A4" s="732" t="s">
        <v>638</v>
      </c>
      <c r="B4" s="733" t="s">
        <v>639</v>
      </c>
      <c r="C4" s="733" t="s">
        <v>640</v>
      </c>
      <c r="D4" s="733" t="s">
        <v>681</v>
      </c>
      <c r="E4" s="733" t="s">
        <v>682</v>
      </c>
      <c r="F4" s="733" t="s">
        <v>683</v>
      </c>
      <c r="G4" s="733" t="s">
        <v>684</v>
      </c>
      <c r="H4" s="733" t="s">
        <v>669</v>
      </c>
      <c r="I4" s="733" t="s">
        <v>646</v>
      </c>
      <c r="J4" s="733" t="s">
        <v>647</v>
      </c>
      <c r="K4" s="733" t="s">
        <v>648</v>
      </c>
      <c r="L4" s="734" t="s">
        <v>649</v>
      </c>
      <c r="M4" s="734" t="s">
        <v>670</v>
      </c>
      <c r="N4" s="734" t="s">
        <v>651</v>
      </c>
      <c r="O4" s="733" t="s">
        <v>652</v>
      </c>
      <c r="P4" s="734" t="s">
        <v>653</v>
      </c>
      <c r="Q4" s="734" t="s">
        <v>654</v>
      </c>
      <c r="R4" s="735"/>
      <c r="S4" s="731"/>
      <c r="T4" s="726"/>
    </row>
    <row r="5" spans="1:20" ht="15.75" thickTop="1" x14ac:dyDescent="0.25">
      <c r="A5" s="738" t="s">
        <v>599</v>
      </c>
      <c r="B5" s="738">
        <v>50</v>
      </c>
      <c r="C5" s="738">
        <v>4939</v>
      </c>
      <c r="D5" s="739">
        <v>91</v>
      </c>
      <c r="E5" s="738">
        <v>4742</v>
      </c>
      <c r="F5" s="738">
        <v>220</v>
      </c>
      <c r="G5" s="738">
        <v>54</v>
      </c>
      <c r="H5" s="738">
        <v>33</v>
      </c>
      <c r="I5" s="738">
        <v>16598</v>
      </c>
      <c r="J5" s="738">
        <v>1652</v>
      </c>
      <c r="K5" s="738">
        <v>12006</v>
      </c>
      <c r="L5" s="740">
        <v>240.1</v>
      </c>
      <c r="M5" s="740">
        <v>72.3</v>
      </c>
      <c r="N5" s="740">
        <v>2.4</v>
      </c>
      <c r="O5" s="738">
        <v>5023</v>
      </c>
      <c r="P5" s="740">
        <v>0.9</v>
      </c>
      <c r="Q5" s="740">
        <v>110.5</v>
      </c>
    </row>
    <row r="6" spans="1:20" x14ac:dyDescent="0.25">
      <c r="A6" s="741" t="s">
        <v>656</v>
      </c>
      <c r="B6" s="741">
        <v>56</v>
      </c>
      <c r="C6" s="741">
        <v>2946</v>
      </c>
      <c r="D6" s="741">
        <v>157</v>
      </c>
      <c r="E6" s="741">
        <v>2623</v>
      </c>
      <c r="F6" s="741">
        <v>358</v>
      </c>
      <c r="G6" s="741">
        <v>119</v>
      </c>
      <c r="H6" s="741">
        <v>47</v>
      </c>
      <c r="I6" s="741">
        <v>19623</v>
      </c>
      <c r="J6" s="741">
        <v>817</v>
      </c>
      <c r="K6" s="741">
        <v>17306</v>
      </c>
      <c r="L6" s="742">
        <v>309</v>
      </c>
      <c r="M6" s="742">
        <v>88.2</v>
      </c>
      <c r="N6" s="742">
        <v>5.6</v>
      </c>
      <c r="O6" s="741">
        <v>3102</v>
      </c>
      <c r="P6" s="742">
        <v>0.7</v>
      </c>
      <c r="Q6" s="742">
        <v>57.7</v>
      </c>
    </row>
    <row r="7" spans="1:20" x14ac:dyDescent="0.25">
      <c r="A7" s="741" t="s">
        <v>602</v>
      </c>
      <c r="B7" s="741">
        <v>56</v>
      </c>
      <c r="C7" s="741">
        <v>2702</v>
      </c>
      <c r="D7" s="741">
        <v>216</v>
      </c>
      <c r="E7" s="741">
        <v>2524</v>
      </c>
      <c r="F7" s="741">
        <v>290</v>
      </c>
      <c r="G7" s="741">
        <v>94</v>
      </c>
      <c r="H7" s="741">
        <v>45</v>
      </c>
      <c r="I7" s="741">
        <v>19765</v>
      </c>
      <c r="J7" s="741">
        <v>675</v>
      </c>
      <c r="K7" s="741">
        <v>16428</v>
      </c>
      <c r="L7" s="742">
        <v>293.39999999999998</v>
      </c>
      <c r="M7" s="742">
        <v>83.1</v>
      </c>
      <c r="N7" s="742">
        <v>5.6</v>
      </c>
      <c r="O7" s="741">
        <v>2913</v>
      </c>
      <c r="P7" s="742">
        <v>1.1000000000000001</v>
      </c>
      <c r="Q7" s="742">
        <v>53.8</v>
      </c>
    </row>
    <row r="8" spans="1:20" x14ac:dyDescent="0.25">
      <c r="A8" s="741" t="s">
        <v>604</v>
      </c>
      <c r="B8" s="741">
        <v>25</v>
      </c>
      <c r="C8" s="741">
        <v>28</v>
      </c>
      <c r="D8" s="741">
        <v>446</v>
      </c>
      <c r="E8" s="741">
        <v>394</v>
      </c>
      <c r="F8" s="741">
        <v>55</v>
      </c>
      <c r="G8" s="741">
        <v>20</v>
      </c>
      <c r="H8" s="741">
        <v>20</v>
      </c>
      <c r="I8" s="741">
        <v>8246</v>
      </c>
      <c r="J8" s="741">
        <v>879</v>
      </c>
      <c r="K8" s="741">
        <v>7270</v>
      </c>
      <c r="L8" s="742">
        <v>290.8</v>
      </c>
      <c r="M8" s="742">
        <v>88.2</v>
      </c>
      <c r="N8" s="742">
        <v>15.4</v>
      </c>
      <c r="O8" s="741">
        <v>472</v>
      </c>
      <c r="P8" s="742">
        <v>2.1</v>
      </c>
      <c r="Q8" s="742">
        <v>20.9</v>
      </c>
    </row>
    <row r="9" spans="1:20" x14ac:dyDescent="0.25">
      <c r="A9" s="741" t="s">
        <v>629</v>
      </c>
      <c r="B9" s="741">
        <v>3</v>
      </c>
      <c r="C9" s="741">
        <v>37</v>
      </c>
      <c r="D9" s="741">
        <v>12</v>
      </c>
      <c r="E9" s="741">
        <v>32</v>
      </c>
      <c r="F9" s="741">
        <v>8</v>
      </c>
      <c r="G9" s="741">
        <v>0</v>
      </c>
      <c r="H9" s="741">
        <v>1</v>
      </c>
      <c r="I9" s="741">
        <v>1098</v>
      </c>
      <c r="J9" s="741">
        <v>0</v>
      </c>
      <c r="K9" s="741">
        <v>311</v>
      </c>
      <c r="L9" s="742">
        <v>103.7</v>
      </c>
      <c r="M9" s="742">
        <v>28.3</v>
      </c>
      <c r="N9" s="742">
        <v>6.9</v>
      </c>
      <c r="O9" s="741">
        <v>45</v>
      </c>
      <c r="P9" s="742">
        <v>17.5</v>
      </c>
      <c r="Q9" s="742">
        <v>15</v>
      </c>
    </row>
    <row r="10" spans="1:20" x14ac:dyDescent="0.25">
      <c r="A10" s="741" t="s">
        <v>618</v>
      </c>
      <c r="B10" s="741">
        <v>62</v>
      </c>
      <c r="C10" s="741">
        <v>2999</v>
      </c>
      <c r="D10" s="741">
        <v>160</v>
      </c>
      <c r="E10" s="741">
        <v>2884</v>
      </c>
      <c r="F10" s="741">
        <v>159</v>
      </c>
      <c r="G10" s="741">
        <v>108</v>
      </c>
      <c r="H10" s="741">
        <v>42</v>
      </c>
      <c r="I10" s="741">
        <v>19990</v>
      </c>
      <c r="J10" s="741">
        <v>2640</v>
      </c>
      <c r="K10" s="741">
        <v>15484</v>
      </c>
      <c r="L10" s="742">
        <v>249.7</v>
      </c>
      <c r="M10" s="742">
        <v>77.5</v>
      </c>
      <c r="N10" s="742">
        <v>4.9000000000000004</v>
      </c>
      <c r="O10" s="741">
        <v>3155</v>
      </c>
      <c r="P10" s="742">
        <v>1.4</v>
      </c>
      <c r="Q10" s="742">
        <v>57.6</v>
      </c>
    </row>
    <row r="11" spans="1:20" x14ac:dyDescent="0.25">
      <c r="A11" s="741" t="s">
        <v>611</v>
      </c>
      <c r="B11" s="741">
        <v>73</v>
      </c>
      <c r="C11" s="741">
        <v>2129</v>
      </c>
      <c r="D11" s="741">
        <v>41</v>
      </c>
      <c r="E11" s="741">
        <v>1847</v>
      </c>
      <c r="F11" s="741">
        <v>216</v>
      </c>
      <c r="G11" s="741">
        <v>100</v>
      </c>
      <c r="H11" s="741">
        <v>34</v>
      </c>
      <c r="I11" s="741">
        <v>20520</v>
      </c>
      <c r="J11" s="741">
        <v>6125</v>
      </c>
      <c r="K11" s="741">
        <v>12589</v>
      </c>
      <c r="L11" s="742">
        <v>172.5</v>
      </c>
      <c r="M11" s="742">
        <v>61.3</v>
      </c>
      <c r="N11" s="742">
        <v>5.8</v>
      </c>
      <c r="O11" s="741">
        <v>2167</v>
      </c>
      <c r="P11" s="742">
        <v>3.7</v>
      </c>
      <c r="Q11" s="742">
        <v>38.5</v>
      </c>
    </row>
    <row r="12" spans="1:20" x14ac:dyDescent="0.25">
      <c r="A12" s="741" t="s">
        <v>657</v>
      </c>
      <c r="B12" s="741">
        <v>64</v>
      </c>
      <c r="C12" s="741">
        <v>1052</v>
      </c>
      <c r="D12" s="741">
        <v>51</v>
      </c>
      <c r="E12" s="741">
        <v>1085</v>
      </c>
      <c r="F12" s="741">
        <v>18</v>
      </c>
      <c r="G12" s="741">
        <v>2</v>
      </c>
      <c r="H12" s="741">
        <v>45</v>
      </c>
      <c r="I12" s="741">
        <v>22135</v>
      </c>
      <c r="J12" s="741">
        <v>1225</v>
      </c>
      <c r="K12" s="741">
        <v>16534</v>
      </c>
      <c r="L12" s="742">
        <v>258.3</v>
      </c>
      <c r="M12" s="742">
        <v>74.7</v>
      </c>
      <c r="N12" s="742">
        <v>15</v>
      </c>
      <c r="O12" s="741">
        <v>1104</v>
      </c>
      <c r="P12" s="742">
        <v>5.0999999999999996</v>
      </c>
      <c r="Q12" s="742">
        <v>18.2</v>
      </c>
    </row>
    <row r="13" spans="1:20" x14ac:dyDescent="0.25">
      <c r="A13" s="741" t="s">
        <v>603</v>
      </c>
      <c r="B13" s="741">
        <v>105</v>
      </c>
      <c r="C13" s="741">
        <v>7541</v>
      </c>
      <c r="D13" s="741">
        <v>5</v>
      </c>
      <c r="E13" s="741">
        <v>7518</v>
      </c>
      <c r="F13" s="741">
        <v>6</v>
      </c>
      <c r="G13" s="741">
        <v>13</v>
      </c>
      <c r="H13" s="741">
        <v>73</v>
      </c>
      <c r="I13" s="741">
        <v>35728</v>
      </c>
      <c r="J13" s="741">
        <v>2597</v>
      </c>
      <c r="K13" s="741">
        <v>26805</v>
      </c>
      <c r="L13" s="742">
        <v>255.3</v>
      </c>
      <c r="M13" s="742">
        <v>75</v>
      </c>
      <c r="N13" s="742">
        <v>3.6</v>
      </c>
      <c r="O13" s="741">
        <v>7542</v>
      </c>
      <c r="P13" s="742">
        <v>1.2</v>
      </c>
      <c r="Q13" s="742">
        <v>77</v>
      </c>
    </row>
    <row r="14" spans="1:20" x14ac:dyDescent="0.25">
      <c r="A14" s="741" t="s">
        <v>619</v>
      </c>
      <c r="B14" s="741">
        <v>65</v>
      </c>
      <c r="C14" s="741">
        <v>4157</v>
      </c>
      <c r="D14" s="741">
        <v>73</v>
      </c>
      <c r="E14" s="741">
        <v>4150</v>
      </c>
      <c r="F14" s="741">
        <v>79</v>
      </c>
      <c r="G14" s="741">
        <v>2</v>
      </c>
      <c r="H14" s="741">
        <v>42</v>
      </c>
      <c r="I14" s="741">
        <v>23725</v>
      </c>
      <c r="J14" s="741">
        <v>0</v>
      </c>
      <c r="K14" s="741">
        <v>15205</v>
      </c>
      <c r="L14" s="742">
        <v>233.9</v>
      </c>
      <c r="M14" s="742">
        <v>64.099999999999994</v>
      </c>
      <c r="N14" s="742">
        <v>3.6</v>
      </c>
      <c r="O14" s="741">
        <v>4231</v>
      </c>
      <c r="P14" s="742">
        <v>2</v>
      </c>
      <c r="Q14" s="742">
        <v>65.099999999999994</v>
      </c>
    </row>
    <row r="15" spans="1:20" x14ac:dyDescent="0.25">
      <c r="A15" s="741" t="s">
        <v>658</v>
      </c>
      <c r="B15" s="741">
        <v>50</v>
      </c>
      <c r="C15" s="741">
        <v>2660</v>
      </c>
      <c r="D15" s="741">
        <v>0</v>
      </c>
      <c r="E15" s="741">
        <v>2650</v>
      </c>
      <c r="F15" s="741">
        <v>0</v>
      </c>
      <c r="G15" s="741">
        <v>8</v>
      </c>
      <c r="H15" s="741">
        <v>33</v>
      </c>
      <c r="I15" s="741">
        <v>18250</v>
      </c>
      <c r="J15" s="741">
        <v>0</v>
      </c>
      <c r="K15" s="741">
        <v>12147</v>
      </c>
      <c r="L15" s="742">
        <v>242.9</v>
      </c>
      <c r="M15" s="742">
        <v>66.599999999999994</v>
      </c>
      <c r="N15" s="742">
        <v>4.5999999999999996</v>
      </c>
      <c r="O15" s="741">
        <v>2659</v>
      </c>
      <c r="P15" s="742">
        <v>2.2999999999999998</v>
      </c>
      <c r="Q15" s="742">
        <v>53.2</v>
      </c>
    </row>
    <row r="16" spans="1:20" x14ac:dyDescent="0.25">
      <c r="A16" s="741" t="s">
        <v>598</v>
      </c>
      <c r="B16" s="741">
        <v>86</v>
      </c>
      <c r="C16" s="741">
        <v>3078</v>
      </c>
      <c r="D16" s="741">
        <v>604</v>
      </c>
      <c r="E16" s="741">
        <v>3106</v>
      </c>
      <c r="F16" s="741">
        <v>560</v>
      </c>
      <c r="G16" s="741">
        <v>16</v>
      </c>
      <c r="H16" s="741">
        <v>53</v>
      </c>
      <c r="I16" s="741">
        <v>27537</v>
      </c>
      <c r="J16" s="741">
        <v>3853</v>
      </c>
      <c r="K16" s="741">
        <v>19194</v>
      </c>
      <c r="L16" s="742">
        <v>223.2</v>
      </c>
      <c r="M16" s="742">
        <v>69.7</v>
      </c>
      <c r="N16" s="742">
        <v>5.2</v>
      </c>
      <c r="O16" s="741">
        <v>3682</v>
      </c>
      <c r="P16" s="742">
        <v>2.2999999999999998</v>
      </c>
      <c r="Q16" s="742">
        <v>48.8</v>
      </c>
    </row>
    <row r="17" spans="1:17" x14ac:dyDescent="0.25">
      <c r="A17" s="741" t="s">
        <v>601</v>
      </c>
      <c r="B17" s="741">
        <v>32</v>
      </c>
      <c r="C17" s="741">
        <v>1453</v>
      </c>
      <c r="D17" s="741">
        <v>134</v>
      </c>
      <c r="E17" s="741">
        <v>1410</v>
      </c>
      <c r="F17" s="741">
        <v>172</v>
      </c>
      <c r="G17" s="741">
        <v>1</v>
      </c>
      <c r="H17" s="741">
        <v>18</v>
      </c>
      <c r="I17" s="741">
        <v>9854</v>
      </c>
      <c r="J17" s="741">
        <v>1826</v>
      </c>
      <c r="K17" s="741">
        <v>6641</v>
      </c>
      <c r="L17" s="742">
        <v>207.5</v>
      </c>
      <c r="M17" s="742">
        <v>67.400000000000006</v>
      </c>
      <c r="N17" s="742">
        <v>4.2</v>
      </c>
      <c r="O17" s="741">
        <v>1585</v>
      </c>
      <c r="P17" s="742">
        <v>2</v>
      </c>
      <c r="Q17" s="742">
        <v>58.7</v>
      </c>
    </row>
    <row r="18" spans="1:17" x14ac:dyDescent="0.25">
      <c r="A18" s="741" t="s">
        <v>612</v>
      </c>
      <c r="B18" s="741">
        <v>34</v>
      </c>
      <c r="C18" s="741">
        <v>1811</v>
      </c>
      <c r="D18" s="741">
        <v>108</v>
      </c>
      <c r="E18" s="741">
        <v>1762</v>
      </c>
      <c r="F18" s="741">
        <v>141</v>
      </c>
      <c r="G18" s="741">
        <v>10</v>
      </c>
      <c r="H18" s="741">
        <v>26</v>
      </c>
      <c r="I18" s="741">
        <v>12013</v>
      </c>
      <c r="J18" s="741">
        <v>397</v>
      </c>
      <c r="K18" s="741">
        <v>9392</v>
      </c>
      <c r="L18" s="742">
        <v>276.2</v>
      </c>
      <c r="M18" s="742">
        <v>78.2</v>
      </c>
      <c r="N18" s="742">
        <v>4.9000000000000004</v>
      </c>
      <c r="O18" s="741">
        <v>1916</v>
      </c>
      <c r="P18" s="742">
        <v>1.4</v>
      </c>
      <c r="Q18" s="742">
        <v>58.2</v>
      </c>
    </row>
    <row r="19" spans="1:17" x14ac:dyDescent="0.25">
      <c r="A19" s="741" t="s">
        <v>608</v>
      </c>
      <c r="B19" s="741">
        <v>32</v>
      </c>
      <c r="C19" s="741">
        <v>613</v>
      </c>
      <c r="D19" s="741">
        <v>134</v>
      </c>
      <c r="E19" s="741">
        <v>705</v>
      </c>
      <c r="F19" s="741">
        <v>18</v>
      </c>
      <c r="G19" s="741">
        <v>19</v>
      </c>
      <c r="H19" s="741">
        <v>21</v>
      </c>
      <c r="I19" s="741">
        <v>11248</v>
      </c>
      <c r="J19" s="741">
        <v>432</v>
      </c>
      <c r="K19" s="741">
        <v>7590</v>
      </c>
      <c r="L19" s="742">
        <v>237.2</v>
      </c>
      <c r="M19" s="742">
        <v>67.5</v>
      </c>
      <c r="N19" s="742">
        <v>10.199999999999999</v>
      </c>
      <c r="O19" s="741">
        <v>745</v>
      </c>
      <c r="P19" s="742">
        <v>4.9000000000000004</v>
      </c>
      <c r="Q19" s="742">
        <v>24.2</v>
      </c>
    </row>
    <row r="20" spans="1:17" x14ac:dyDescent="0.25">
      <c r="A20" s="741" t="s">
        <v>659</v>
      </c>
      <c r="B20" s="741">
        <v>32</v>
      </c>
      <c r="C20" s="741">
        <v>2007</v>
      </c>
      <c r="D20" s="741">
        <v>75</v>
      </c>
      <c r="E20" s="741">
        <v>1886</v>
      </c>
      <c r="F20" s="741">
        <v>181</v>
      </c>
      <c r="G20" s="741">
        <v>1</v>
      </c>
      <c r="H20" s="741">
        <v>20</v>
      </c>
      <c r="I20" s="741">
        <v>11680</v>
      </c>
      <c r="J20" s="741">
        <v>0</v>
      </c>
      <c r="K20" s="741">
        <v>7345</v>
      </c>
      <c r="L20" s="742">
        <v>229.5</v>
      </c>
      <c r="M20" s="742">
        <v>62.9</v>
      </c>
      <c r="N20" s="742">
        <v>3.5</v>
      </c>
      <c r="O20" s="741">
        <v>2075</v>
      </c>
      <c r="P20" s="742">
        <v>2.1</v>
      </c>
      <c r="Q20" s="742">
        <v>64.8</v>
      </c>
    </row>
    <row r="21" spans="1:17" x14ac:dyDescent="0.25">
      <c r="A21" s="743" t="s">
        <v>607</v>
      </c>
      <c r="B21" s="743">
        <v>10</v>
      </c>
      <c r="C21" s="743">
        <v>239</v>
      </c>
      <c r="D21" s="743">
        <v>309</v>
      </c>
      <c r="E21" s="743">
        <v>118</v>
      </c>
      <c r="F21" s="743">
        <v>297</v>
      </c>
      <c r="G21" s="743">
        <v>157</v>
      </c>
      <c r="H21" s="743">
        <v>7</v>
      </c>
      <c r="I21" s="743">
        <v>3381</v>
      </c>
      <c r="J21" s="743">
        <v>269</v>
      </c>
      <c r="K21" s="743">
        <v>2596</v>
      </c>
      <c r="L21" s="744">
        <v>259.60000000000002</v>
      </c>
      <c r="M21" s="744">
        <v>76.8</v>
      </c>
      <c r="N21" s="744">
        <v>4.5999999999999996</v>
      </c>
      <c r="O21" s="743">
        <v>560</v>
      </c>
      <c r="P21" s="744">
        <v>1.4</v>
      </c>
      <c r="Q21" s="744">
        <v>60.5</v>
      </c>
    </row>
    <row r="22" spans="1:17" x14ac:dyDescent="0.25">
      <c r="A22" s="743" t="s">
        <v>660</v>
      </c>
      <c r="B22" s="743">
        <v>15</v>
      </c>
      <c r="C22" s="743">
        <v>71</v>
      </c>
      <c r="D22" s="743">
        <v>974</v>
      </c>
      <c r="E22" s="743">
        <v>38</v>
      </c>
      <c r="F22" s="743">
        <v>934</v>
      </c>
      <c r="G22" s="743">
        <v>57</v>
      </c>
      <c r="H22" s="743">
        <v>10</v>
      </c>
      <c r="I22" s="743">
        <v>4912</v>
      </c>
      <c r="J22" s="743">
        <v>563</v>
      </c>
      <c r="K22" s="743">
        <v>3663</v>
      </c>
      <c r="L22" s="744">
        <v>244.2</v>
      </c>
      <c r="M22" s="744">
        <v>74.599999999999994</v>
      </c>
      <c r="N22" s="744">
        <v>3.5</v>
      </c>
      <c r="O22" s="743">
        <v>1037</v>
      </c>
      <c r="P22" s="744">
        <v>1.2</v>
      </c>
      <c r="Q22" s="744">
        <v>77.099999999999994</v>
      </c>
    </row>
    <row r="23" spans="1:17" x14ac:dyDescent="0.25">
      <c r="A23" s="741" t="s">
        <v>617</v>
      </c>
      <c r="B23" s="741">
        <v>56</v>
      </c>
      <c r="C23" s="741">
        <v>2514</v>
      </c>
      <c r="D23" s="741">
        <v>112</v>
      </c>
      <c r="E23" s="741">
        <v>2232</v>
      </c>
      <c r="F23" s="741">
        <v>388</v>
      </c>
      <c r="G23" s="741">
        <v>1</v>
      </c>
      <c r="H23" s="741">
        <v>35</v>
      </c>
      <c r="I23" s="741">
        <v>17908</v>
      </c>
      <c r="J23" s="741">
        <v>2532</v>
      </c>
      <c r="K23" s="741">
        <v>12802</v>
      </c>
      <c r="L23" s="742">
        <v>228.6</v>
      </c>
      <c r="M23" s="742">
        <v>71.5</v>
      </c>
      <c r="N23" s="742">
        <v>4.9000000000000004</v>
      </c>
      <c r="O23" s="741">
        <v>2624</v>
      </c>
      <c r="P23" s="742">
        <v>1.9</v>
      </c>
      <c r="Q23" s="742">
        <v>53.5</v>
      </c>
    </row>
    <row r="24" spans="1:17" x14ac:dyDescent="0.25">
      <c r="A24" s="741" t="s">
        <v>624</v>
      </c>
      <c r="B24" s="741">
        <v>31</v>
      </c>
      <c r="C24" s="741">
        <v>1699</v>
      </c>
      <c r="D24" s="741">
        <v>164</v>
      </c>
      <c r="E24" s="741">
        <v>1686</v>
      </c>
      <c r="F24" s="741">
        <v>180</v>
      </c>
      <c r="G24" s="741">
        <v>0</v>
      </c>
      <c r="H24" s="741">
        <v>21</v>
      </c>
      <c r="I24" s="741">
        <v>10641</v>
      </c>
      <c r="J24" s="741">
        <v>674</v>
      </c>
      <c r="K24" s="741">
        <v>7595</v>
      </c>
      <c r="L24" s="742">
        <v>245</v>
      </c>
      <c r="M24" s="742">
        <v>71.400000000000006</v>
      </c>
      <c r="N24" s="742">
        <v>4.0999999999999996</v>
      </c>
      <c r="O24" s="741">
        <v>1865</v>
      </c>
      <c r="P24" s="742">
        <v>1.6</v>
      </c>
      <c r="Q24" s="742">
        <v>64</v>
      </c>
    </row>
    <row r="25" spans="1:17" x14ac:dyDescent="0.25">
      <c r="A25" s="741" t="s">
        <v>616</v>
      </c>
      <c r="B25" s="741">
        <v>22</v>
      </c>
      <c r="C25" s="741">
        <v>1149</v>
      </c>
      <c r="D25" s="741">
        <v>114</v>
      </c>
      <c r="E25" s="741">
        <v>1133</v>
      </c>
      <c r="F25" s="741">
        <v>126</v>
      </c>
      <c r="G25" s="741">
        <v>1</v>
      </c>
      <c r="H25" s="741">
        <v>11</v>
      </c>
      <c r="I25" s="741">
        <v>7832</v>
      </c>
      <c r="J25" s="741">
        <v>198</v>
      </c>
      <c r="K25" s="741">
        <v>3993</v>
      </c>
      <c r="L25" s="742">
        <v>181.5</v>
      </c>
      <c r="M25" s="742">
        <v>51</v>
      </c>
      <c r="N25" s="742">
        <v>3.2</v>
      </c>
      <c r="O25" s="741">
        <v>1262</v>
      </c>
      <c r="P25" s="742">
        <v>3</v>
      </c>
      <c r="Q25" s="742">
        <v>58.8</v>
      </c>
    </row>
    <row r="26" spans="1:17" x14ac:dyDescent="0.25">
      <c r="A26" s="741" t="s">
        <v>614</v>
      </c>
      <c r="B26" s="741">
        <v>16</v>
      </c>
      <c r="C26" s="741">
        <v>1035</v>
      </c>
      <c r="D26" s="741">
        <v>12</v>
      </c>
      <c r="E26" s="741">
        <v>1030</v>
      </c>
      <c r="F26" s="741">
        <v>15</v>
      </c>
      <c r="G26" s="741">
        <v>0</v>
      </c>
      <c r="H26" s="741">
        <v>8</v>
      </c>
      <c r="I26" s="741">
        <v>5338</v>
      </c>
      <c r="J26" s="741">
        <v>502</v>
      </c>
      <c r="K26" s="741">
        <v>2845</v>
      </c>
      <c r="L26" s="742">
        <v>177.8</v>
      </c>
      <c r="M26" s="742">
        <v>53.3</v>
      </c>
      <c r="N26" s="742">
        <v>2.7</v>
      </c>
      <c r="O26" s="741">
        <v>1046</v>
      </c>
      <c r="P26" s="742">
        <v>2.4</v>
      </c>
      <c r="Q26" s="742">
        <v>71.5</v>
      </c>
    </row>
    <row r="27" spans="1:17" x14ac:dyDescent="0.25">
      <c r="A27" s="741" t="s">
        <v>610</v>
      </c>
      <c r="B27" s="741">
        <v>15</v>
      </c>
      <c r="C27" s="741">
        <v>595</v>
      </c>
      <c r="D27" s="741">
        <v>21</v>
      </c>
      <c r="E27" s="741">
        <v>581</v>
      </c>
      <c r="F27" s="741">
        <v>27</v>
      </c>
      <c r="G27" s="741">
        <v>0</v>
      </c>
      <c r="H27" s="741">
        <v>12</v>
      </c>
      <c r="I27" s="741">
        <v>5270</v>
      </c>
      <c r="J27" s="741">
        <v>205</v>
      </c>
      <c r="K27" s="741">
        <v>4322</v>
      </c>
      <c r="L27" s="742">
        <v>288.10000000000002</v>
      </c>
      <c r="M27" s="742">
        <v>82</v>
      </c>
      <c r="N27" s="742">
        <v>7.1</v>
      </c>
      <c r="O27" s="741">
        <v>612</v>
      </c>
      <c r="P27" s="742">
        <v>1.5</v>
      </c>
      <c r="Q27" s="742">
        <v>42.4</v>
      </c>
    </row>
    <row r="28" spans="1:17" x14ac:dyDescent="0.25">
      <c r="A28" s="741" t="s">
        <v>615</v>
      </c>
      <c r="B28" s="741">
        <v>54</v>
      </c>
      <c r="C28" s="741">
        <v>2007</v>
      </c>
      <c r="D28" s="741">
        <v>75</v>
      </c>
      <c r="E28" s="741">
        <v>1925</v>
      </c>
      <c r="F28" s="741">
        <v>61</v>
      </c>
      <c r="G28" s="741">
        <v>93</v>
      </c>
      <c r="H28" s="741">
        <v>34</v>
      </c>
      <c r="I28" s="741">
        <v>18603</v>
      </c>
      <c r="J28" s="741">
        <v>1107</v>
      </c>
      <c r="K28" s="741">
        <v>12451</v>
      </c>
      <c r="L28" s="742">
        <v>230.6</v>
      </c>
      <c r="M28" s="742">
        <v>66.900000000000006</v>
      </c>
      <c r="N28" s="742">
        <v>6</v>
      </c>
      <c r="O28" s="741">
        <v>2081</v>
      </c>
      <c r="P28" s="742">
        <v>3</v>
      </c>
      <c r="Q28" s="742">
        <v>40.799999999999997</v>
      </c>
    </row>
    <row r="29" spans="1:17" x14ac:dyDescent="0.25">
      <c r="A29" s="741" t="s">
        <v>605</v>
      </c>
      <c r="B29" s="741">
        <v>46</v>
      </c>
      <c r="C29" s="741">
        <v>892</v>
      </c>
      <c r="D29" s="741">
        <v>44</v>
      </c>
      <c r="E29" s="741">
        <v>881</v>
      </c>
      <c r="F29" s="741">
        <v>34</v>
      </c>
      <c r="G29" s="741">
        <v>21</v>
      </c>
      <c r="H29" s="741">
        <v>30</v>
      </c>
      <c r="I29" s="741">
        <v>14194</v>
      </c>
      <c r="J29" s="741">
        <v>2596</v>
      </c>
      <c r="K29" s="741">
        <v>10831</v>
      </c>
      <c r="L29" s="742">
        <v>235.5</v>
      </c>
      <c r="M29" s="742">
        <v>76.3</v>
      </c>
      <c r="N29" s="742">
        <v>11.6</v>
      </c>
      <c r="O29" s="741">
        <v>936</v>
      </c>
      <c r="P29" s="742">
        <v>3.6</v>
      </c>
      <c r="Q29" s="742">
        <v>24.1</v>
      </c>
    </row>
    <row r="30" spans="1:17" x14ac:dyDescent="0.25">
      <c r="A30" s="741" t="s">
        <v>621</v>
      </c>
      <c r="B30" s="741">
        <v>42</v>
      </c>
      <c r="C30" s="741">
        <v>343</v>
      </c>
      <c r="D30" s="741">
        <v>441</v>
      </c>
      <c r="E30" s="741">
        <v>734</v>
      </c>
      <c r="F30" s="741">
        <v>50</v>
      </c>
      <c r="G30" s="741">
        <v>0</v>
      </c>
      <c r="H30" s="741">
        <v>28</v>
      </c>
      <c r="I30" s="741">
        <v>14770</v>
      </c>
      <c r="J30" s="741">
        <v>560</v>
      </c>
      <c r="K30" s="741">
        <v>10396</v>
      </c>
      <c r="L30" s="742">
        <v>247.5</v>
      </c>
      <c r="M30" s="742">
        <v>70.400000000000006</v>
      </c>
      <c r="N30" s="742">
        <v>13.3</v>
      </c>
      <c r="O30" s="741">
        <v>784</v>
      </c>
      <c r="P30" s="742">
        <v>5.6</v>
      </c>
      <c r="Q30" s="742">
        <v>19.399999999999999</v>
      </c>
    </row>
    <row r="31" spans="1:17" x14ac:dyDescent="0.25">
      <c r="A31" s="741" t="s">
        <v>609</v>
      </c>
      <c r="B31" s="741">
        <v>10</v>
      </c>
      <c r="C31" s="741">
        <v>319</v>
      </c>
      <c r="D31" s="741">
        <v>0</v>
      </c>
      <c r="E31" s="741">
        <v>318</v>
      </c>
      <c r="F31" s="741">
        <v>1</v>
      </c>
      <c r="G31" s="741">
        <v>0</v>
      </c>
      <c r="H31" s="741">
        <v>5</v>
      </c>
      <c r="I31" s="741">
        <v>3120</v>
      </c>
      <c r="J31" s="741">
        <v>530</v>
      </c>
      <c r="K31" s="741">
        <v>1896</v>
      </c>
      <c r="L31" s="742">
        <v>189.6</v>
      </c>
      <c r="M31" s="742">
        <v>60.8</v>
      </c>
      <c r="N31" s="742">
        <v>5.9</v>
      </c>
      <c r="O31" s="741">
        <v>319</v>
      </c>
      <c r="P31" s="742">
        <v>3.8</v>
      </c>
      <c r="Q31" s="742">
        <v>37.299999999999997</v>
      </c>
    </row>
    <row r="32" spans="1:17" ht="15.75" thickBot="1" x14ac:dyDescent="0.3">
      <c r="A32" s="746" t="s">
        <v>623</v>
      </c>
      <c r="B32" s="746">
        <v>13</v>
      </c>
      <c r="C32" s="746">
        <v>864</v>
      </c>
      <c r="D32" s="746">
        <v>88</v>
      </c>
      <c r="E32" s="746">
        <v>864</v>
      </c>
      <c r="F32" s="746">
        <v>85</v>
      </c>
      <c r="G32" s="746">
        <v>0</v>
      </c>
      <c r="H32" s="746">
        <v>8</v>
      </c>
      <c r="I32" s="746">
        <v>4366</v>
      </c>
      <c r="J32" s="746">
        <v>379</v>
      </c>
      <c r="K32" s="746">
        <v>2929</v>
      </c>
      <c r="L32" s="747">
        <v>225.3</v>
      </c>
      <c r="M32" s="747">
        <v>67.099999999999994</v>
      </c>
      <c r="N32" s="747">
        <v>3.1</v>
      </c>
      <c r="O32" s="746">
        <v>951</v>
      </c>
      <c r="P32" s="747">
        <v>1.5</v>
      </c>
      <c r="Q32" s="747">
        <v>79.5</v>
      </c>
    </row>
    <row r="33" spans="1:18" ht="18" customHeight="1" thickTop="1" x14ac:dyDescent="0.25">
      <c r="A33" s="748" t="s">
        <v>662</v>
      </c>
      <c r="B33" s="748">
        <v>1155</v>
      </c>
      <c r="C33" s="748">
        <v>51879</v>
      </c>
      <c r="D33" s="748">
        <v>4661</v>
      </c>
      <c r="E33" s="748">
        <v>50858</v>
      </c>
      <c r="F33" s="748">
        <v>4679</v>
      </c>
      <c r="G33" s="748">
        <v>897</v>
      </c>
      <c r="H33" s="748">
        <v>763</v>
      </c>
      <c r="I33" s="748">
        <v>388342</v>
      </c>
      <c r="J33" s="748">
        <v>33233</v>
      </c>
      <c r="K33" s="748">
        <v>278566</v>
      </c>
      <c r="L33" s="749">
        <v>241.2</v>
      </c>
      <c r="M33" s="749">
        <v>71.7</v>
      </c>
      <c r="N33" s="749">
        <v>5.4</v>
      </c>
      <c r="O33" s="748">
        <v>51817</v>
      </c>
      <c r="P33" s="749">
        <v>2.1</v>
      </c>
      <c r="Q33" s="749">
        <v>48.7</v>
      </c>
    </row>
    <row r="34" spans="1:18" x14ac:dyDescent="0.25">
      <c r="A34" s="750" t="s">
        <v>663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2"/>
      <c r="M34" s="752"/>
      <c r="N34" s="752"/>
      <c r="O34" s="751"/>
      <c r="P34" s="753"/>
      <c r="Q34" s="754" t="s">
        <v>664</v>
      </c>
    </row>
    <row r="35" spans="1:18" ht="78.75" customHeight="1" thickBot="1" x14ac:dyDescent="0.3">
      <c r="A35" s="732" t="s">
        <v>638</v>
      </c>
      <c r="B35" s="733" t="s">
        <v>639</v>
      </c>
      <c r="C35" s="733" t="s">
        <v>640</v>
      </c>
      <c r="D35" s="733" t="s">
        <v>681</v>
      </c>
      <c r="E35" s="733" t="s">
        <v>682</v>
      </c>
      <c r="F35" s="733" t="s">
        <v>683</v>
      </c>
      <c r="G35" s="733" t="s">
        <v>684</v>
      </c>
      <c r="H35" s="733" t="s">
        <v>669</v>
      </c>
      <c r="I35" s="733" t="s">
        <v>646</v>
      </c>
      <c r="J35" s="733" t="s">
        <v>647</v>
      </c>
      <c r="K35" s="733" t="s">
        <v>648</v>
      </c>
      <c r="L35" s="734" t="s">
        <v>649</v>
      </c>
      <c r="M35" s="734" t="s">
        <v>670</v>
      </c>
      <c r="N35" s="734" t="s">
        <v>651</v>
      </c>
      <c r="O35" s="733" t="s">
        <v>652</v>
      </c>
      <c r="P35" s="734" t="s">
        <v>653</v>
      </c>
      <c r="Q35" s="734" t="s">
        <v>654</v>
      </c>
    </row>
    <row r="36" spans="1:18" ht="18" customHeight="1" thickTop="1" x14ac:dyDescent="0.25">
      <c r="A36" s="755" t="s">
        <v>671</v>
      </c>
      <c r="B36" s="755">
        <v>10</v>
      </c>
      <c r="C36" s="755">
        <v>306</v>
      </c>
      <c r="D36" s="755">
        <v>140</v>
      </c>
      <c r="E36" s="755">
        <v>326</v>
      </c>
      <c r="F36" s="755">
        <v>120</v>
      </c>
      <c r="G36" s="755">
        <v>11</v>
      </c>
      <c r="H36" s="755">
        <v>5</v>
      </c>
      <c r="I36" s="755">
        <v>3001</v>
      </c>
      <c r="J36" s="756">
        <v>427</v>
      </c>
      <c r="K36" s="756">
        <v>1763</v>
      </c>
      <c r="L36" s="757">
        <v>176.3</v>
      </c>
      <c r="M36" s="755">
        <v>58.7</v>
      </c>
      <c r="N36" s="774">
        <v>3.9</v>
      </c>
      <c r="O36" s="755">
        <v>452</v>
      </c>
      <c r="P36" s="759">
        <v>2.7</v>
      </c>
      <c r="Q36" s="759">
        <v>54.9</v>
      </c>
    </row>
    <row r="37" spans="1:18" x14ac:dyDescent="0.25">
      <c r="A37" s="751"/>
      <c r="B37" s="751"/>
      <c r="C37" s="751"/>
      <c r="D37" s="751"/>
      <c r="E37" s="751"/>
      <c r="F37" s="751"/>
      <c r="G37" s="751"/>
      <c r="H37" s="751"/>
      <c r="I37" s="751"/>
      <c r="J37" s="751"/>
      <c r="K37" s="751"/>
      <c r="L37" s="752"/>
      <c r="M37" s="752"/>
      <c r="N37" s="752"/>
      <c r="O37" s="751"/>
      <c r="P37" s="752"/>
      <c r="Q37" s="752"/>
    </row>
    <row r="38" spans="1:18" x14ac:dyDescent="0.25">
      <c r="A38" s="751"/>
      <c r="B38" s="751"/>
      <c r="C38" s="751"/>
      <c r="D38" s="751"/>
      <c r="E38" s="751"/>
      <c r="F38" s="751"/>
      <c r="G38" s="751"/>
      <c r="H38" s="751"/>
      <c r="I38" s="751"/>
      <c r="J38" s="751"/>
      <c r="K38" s="751"/>
      <c r="L38" s="752"/>
      <c r="M38" s="752"/>
      <c r="N38" s="752"/>
      <c r="O38" s="751"/>
      <c r="P38" s="752"/>
      <c r="Q38" s="752"/>
    </row>
    <row r="39" spans="1:18" ht="15.75" x14ac:dyDescent="0.25">
      <c r="A39" s="761" t="s">
        <v>634</v>
      </c>
      <c r="B39" s="762" t="s">
        <v>685</v>
      </c>
      <c r="C39" s="763"/>
      <c r="D39" s="763" t="s">
        <v>680</v>
      </c>
      <c r="E39" s="763"/>
      <c r="F39" s="763"/>
      <c r="G39" s="763"/>
      <c r="H39" s="764"/>
      <c r="N39" s="765"/>
      <c r="O39" s="761"/>
      <c r="P39" s="763"/>
      <c r="Q39" s="766" t="s">
        <v>673</v>
      </c>
    </row>
    <row r="40" spans="1:18" ht="81" customHeight="1" thickBot="1" x14ac:dyDescent="0.3">
      <c r="A40" s="732" t="s">
        <v>638</v>
      </c>
      <c r="B40" s="733" t="s">
        <v>639</v>
      </c>
      <c r="C40" s="733" t="s">
        <v>640</v>
      </c>
      <c r="D40" s="733" t="s">
        <v>681</v>
      </c>
      <c r="E40" s="733" t="s">
        <v>682</v>
      </c>
      <c r="F40" s="733" t="s">
        <v>683</v>
      </c>
      <c r="G40" s="733" t="s">
        <v>684</v>
      </c>
      <c r="H40" s="733" t="s">
        <v>669</v>
      </c>
      <c r="I40" s="733" t="s">
        <v>646</v>
      </c>
      <c r="J40" s="733" t="s">
        <v>647</v>
      </c>
      <c r="K40" s="733" t="s">
        <v>648</v>
      </c>
      <c r="L40" s="734" t="s">
        <v>649</v>
      </c>
      <c r="M40" s="734" t="s">
        <v>670</v>
      </c>
      <c r="N40" s="734" t="s">
        <v>651</v>
      </c>
      <c r="O40" s="733" t="s">
        <v>652</v>
      </c>
      <c r="P40" s="734" t="s">
        <v>653</v>
      </c>
      <c r="Q40" s="734" t="s">
        <v>654</v>
      </c>
    </row>
    <row r="41" spans="1:18" ht="18.600000000000001" customHeight="1" thickTop="1" x14ac:dyDescent="0.25">
      <c r="A41" s="767" t="s">
        <v>674</v>
      </c>
      <c r="B41" s="767">
        <v>25</v>
      </c>
      <c r="C41" s="767">
        <v>236</v>
      </c>
      <c r="D41" s="768">
        <v>0</v>
      </c>
      <c r="E41" s="767">
        <v>200</v>
      </c>
      <c r="F41" s="767">
        <v>0</v>
      </c>
      <c r="G41" s="767">
        <v>14</v>
      </c>
      <c r="H41" s="767">
        <v>23</v>
      </c>
      <c r="I41" s="767">
        <v>8755</v>
      </c>
      <c r="J41" s="767">
        <v>370</v>
      </c>
      <c r="K41" s="767">
        <v>8270</v>
      </c>
      <c r="L41" s="759">
        <v>330.8</v>
      </c>
      <c r="M41" s="759">
        <v>94.5</v>
      </c>
      <c r="N41" s="759">
        <v>36.799999999999997</v>
      </c>
      <c r="O41" s="767">
        <v>225</v>
      </c>
      <c r="P41" s="759">
        <v>2.2000000000000002</v>
      </c>
      <c r="Q41" s="759">
        <v>9.4</v>
      </c>
      <c r="R41" s="769"/>
    </row>
    <row r="42" spans="1:18" x14ac:dyDescent="0.25">
      <c r="A42" s="770"/>
      <c r="B42" s="770"/>
      <c r="C42" s="770"/>
      <c r="D42" s="770"/>
      <c r="E42" s="770"/>
      <c r="F42" s="770"/>
      <c r="G42" s="770"/>
      <c r="H42" s="770"/>
      <c r="I42" s="770"/>
      <c r="J42" s="770"/>
      <c r="K42" s="770"/>
      <c r="L42" s="771"/>
      <c r="M42" s="771"/>
      <c r="N42" s="771"/>
      <c r="O42" s="770"/>
      <c r="P42" s="771"/>
      <c r="Q42" s="771"/>
    </row>
    <row r="43" spans="1:18" ht="78.75" customHeight="1" x14ac:dyDescent="0.25">
      <c r="A43" s="732" t="s">
        <v>638</v>
      </c>
      <c r="B43" s="733" t="s">
        <v>639</v>
      </c>
      <c r="C43" s="733" t="s">
        <v>640</v>
      </c>
      <c r="D43" s="733" t="s">
        <v>681</v>
      </c>
      <c r="E43" s="733" t="s">
        <v>682</v>
      </c>
      <c r="F43" s="733" t="s">
        <v>683</v>
      </c>
      <c r="G43" s="733" t="s">
        <v>684</v>
      </c>
      <c r="H43" s="733" t="s">
        <v>669</v>
      </c>
      <c r="I43" s="733" t="s">
        <v>646</v>
      </c>
      <c r="J43" s="733" t="s">
        <v>647</v>
      </c>
      <c r="K43" s="733" t="s">
        <v>648</v>
      </c>
      <c r="L43" s="734" t="s">
        <v>649</v>
      </c>
      <c r="M43" s="734" t="s">
        <v>670</v>
      </c>
      <c r="N43" s="734" t="s">
        <v>651</v>
      </c>
      <c r="O43" s="733" t="s">
        <v>652</v>
      </c>
      <c r="P43" s="734" t="s">
        <v>653</v>
      </c>
      <c r="Q43" s="734" t="s">
        <v>654</v>
      </c>
    </row>
    <row r="44" spans="1:18" ht="18" customHeight="1" x14ac:dyDescent="0.25">
      <c r="A44" s="775" t="s">
        <v>677</v>
      </c>
      <c r="B44" s="776">
        <v>14</v>
      </c>
      <c r="C44" s="776">
        <v>65</v>
      </c>
      <c r="D44" s="776">
        <v>0</v>
      </c>
      <c r="E44" s="776">
        <v>44</v>
      </c>
      <c r="F44" s="776">
        <v>2</v>
      </c>
      <c r="G44" s="776">
        <v>8</v>
      </c>
      <c r="H44" s="776">
        <v>7</v>
      </c>
      <c r="I44" s="776">
        <v>3794</v>
      </c>
      <c r="J44" s="776">
        <v>1316</v>
      </c>
      <c r="K44" s="776">
        <v>2552</v>
      </c>
      <c r="L44" s="777">
        <v>182.3</v>
      </c>
      <c r="M44" s="777">
        <v>67.3</v>
      </c>
      <c r="N44" s="777">
        <v>42.5</v>
      </c>
      <c r="O44" s="776">
        <v>60</v>
      </c>
      <c r="P44" s="777">
        <v>20.7</v>
      </c>
      <c r="Q44" s="777">
        <v>5.8</v>
      </c>
    </row>
    <row r="45" spans="1:18" x14ac:dyDescent="0.25">
      <c r="A45" s="770"/>
      <c r="B45" s="770"/>
      <c r="C45" s="770"/>
      <c r="D45" s="770"/>
      <c r="E45" s="770"/>
      <c r="F45" s="770"/>
      <c r="G45" s="770"/>
      <c r="H45" s="770"/>
      <c r="I45" s="770"/>
      <c r="J45" s="770"/>
      <c r="K45" s="770"/>
      <c r="L45" s="771"/>
      <c r="M45" s="771"/>
      <c r="N45" s="771"/>
      <c r="O45" s="770"/>
      <c r="P45" s="771"/>
      <c r="Q45" s="771"/>
    </row>
    <row r="46" spans="1:18" x14ac:dyDescent="0.25">
      <c r="A46" s="751"/>
      <c r="B46" s="751"/>
      <c r="C46" s="751"/>
      <c r="D46" s="751"/>
      <c r="E46" s="751"/>
      <c r="F46" s="751"/>
      <c r="G46" s="751"/>
      <c r="H46" s="751"/>
      <c r="I46" s="751"/>
      <c r="J46" s="751"/>
      <c r="K46" s="751"/>
      <c r="L46" s="752"/>
      <c r="M46" s="752"/>
      <c r="N46" s="752"/>
      <c r="O46" s="751"/>
      <c r="P46" s="752"/>
      <c r="Q46" s="752"/>
    </row>
    <row r="47" spans="1:18" x14ac:dyDescent="0.25">
      <c r="A47" s="751"/>
      <c r="B47" s="751"/>
      <c r="C47" s="751"/>
      <c r="D47" s="751"/>
      <c r="E47" s="751"/>
      <c r="F47" s="751"/>
      <c r="G47" s="751"/>
      <c r="H47" s="751"/>
      <c r="I47" s="751"/>
      <c r="J47" s="751"/>
      <c r="K47" s="751"/>
      <c r="L47" s="752"/>
      <c r="M47" s="752"/>
      <c r="N47" s="752"/>
      <c r="O47" s="751"/>
      <c r="P47" s="752"/>
      <c r="Q47" s="752"/>
    </row>
    <row r="48" spans="1:18" ht="15.75" thickBot="1" x14ac:dyDescent="0.3">
      <c r="A48" s="751"/>
      <c r="B48" s="751"/>
      <c r="C48" s="751"/>
      <c r="D48" s="751"/>
      <c r="E48" s="751"/>
      <c r="F48" s="751"/>
      <c r="G48" s="751"/>
      <c r="H48" s="751"/>
      <c r="I48" s="751"/>
      <c r="J48" s="751"/>
      <c r="K48" s="751"/>
      <c r="L48" s="752"/>
      <c r="M48" s="752"/>
      <c r="N48" s="752"/>
      <c r="O48" s="751"/>
      <c r="P48" s="752"/>
      <c r="Q48" s="752"/>
    </row>
    <row r="49" spans="1:17" ht="15.75" thickBot="1" x14ac:dyDescent="0.3">
      <c r="A49" s="781" t="s">
        <v>687</v>
      </c>
      <c r="B49" s="782" t="s">
        <v>560</v>
      </c>
      <c r="C49" s="783" t="s">
        <v>575</v>
      </c>
      <c r="D49" s="751"/>
      <c r="E49" s="751"/>
      <c r="F49" s="751"/>
      <c r="G49" s="751"/>
      <c r="H49" s="751"/>
      <c r="I49" s="751"/>
      <c r="J49" s="751"/>
      <c r="K49" s="751"/>
      <c r="L49" s="752"/>
      <c r="M49" s="752"/>
      <c r="N49" s="752"/>
      <c r="O49" s="751"/>
      <c r="P49" s="752"/>
      <c r="Q49" s="752"/>
    </row>
    <row r="50" spans="1:17" ht="15.75" thickTop="1" x14ac:dyDescent="0.25">
      <c r="A50" s="784" t="s">
        <v>688</v>
      </c>
      <c r="B50" s="785">
        <v>1194</v>
      </c>
      <c r="C50" s="786">
        <v>291151</v>
      </c>
      <c r="D50" s="751"/>
      <c r="E50" s="751"/>
      <c r="F50" s="751"/>
      <c r="G50" s="751"/>
      <c r="H50" s="751"/>
      <c r="I50" s="751"/>
      <c r="J50" s="751"/>
      <c r="K50" s="751"/>
      <c r="L50" s="752"/>
      <c r="M50" s="752"/>
      <c r="N50" s="752"/>
      <c r="O50" s="751"/>
      <c r="P50" s="752"/>
      <c r="Q50" s="752"/>
    </row>
    <row r="51" spans="1:17" x14ac:dyDescent="0.25">
      <c r="A51" s="787" t="s">
        <v>689</v>
      </c>
      <c r="B51" s="788">
        <v>1003</v>
      </c>
      <c r="C51" s="789">
        <v>237959</v>
      </c>
      <c r="D51" s="751"/>
      <c r="E51" s="751"/>
      <c r="F51" s="751"/>
      <c r="G51" s="751"/>
      <c r="H51" s="751"/>
      <c r="I51" s="751"/>
      <c r="J51" s="751"/>
      <c r="K51" s="751"/>
      <c r="L51" s="752"/>
      <c r="M51" s="752"/>
      <c r="N51" s="752"/>
      <c r="O51" s="751"/>
      <c r="P51" s="752"/>
      <c r="Q51" s="752"/>
    </row>
    <row r="52" spans="1:17" x14ac:dyDescent="0.25">
      <c r="A52" s="790" t="s">
        <v>690</v>
      </c>
      <c r="B52" s="791">
        <v>152</v>
      </c>
      <c r="C52" s="792">
        <v>42370</v>
      </c>
      <c r="D52" s="751"/>
      <c r="E52" s="751"/>
      <c r="F52" s="751"/>
      <c r="G52" s="751"/>
      <c r="H52" s="751"/>
      <c r="I52" s="751"/>
      <c r="J52" s="751"/>
      <c r="K52" s="751"/>
      <c r="L52" s="752"/>
      <c r="M52" s="752"/>
      <c r="N52" s="752"/>
      <c r="O52" s="751"/>
      <c r="P52" s="752"/>
      <c r="Q52" s="752"/>
    </row>
    <row r="53" spans="1:17" ht="15.75" thickBot="1" x14ac:dyDescent="0.3">
      <c r="A53" s="793" t="s">
        <v>691</v>
      </c>
      <c r="B53" s="794">
        <v>39</v>
      </c>
      <c r="C53" s="795">
        <v>10822</v>
      </c>
      <c r="D53" s="751"/>
      <c r="E53" s="751"/>
      <c r="F53" s="751"/>
      <c r="G53" s="751"/>
      <c r="H53" s="751"/>
      <c r="I53" s="751"/>
      <c r="J53" s="751"/>
      <c r="K53" s="751"/>
      <c r="L53" s="752"/>
      <c r="M53" s="752"/>
      <c r="N53" s="752"/>
      <c r="O53" s="751"/>
      <c r="P53" s="752"/>
      <c r="Q53" s="752"/>
    </row>
    <row r="54" spans="1:17" x14ac:dyDescent="0.25">
      <c r="A54" s="751"/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2"/>
      <c r="M54" s="752"/>
      <c r="N54" s="752"/>
      <c r="O54" s="751"/>
      <c r="P54" s="752"/>
      <c r="Q54" s="752"/>
    </row>
    <row r="55" spans="1:17" x14ac:dyDescent="0.25">
      <c r="A55" s="751"/>
      <c r="B55" s="751"/>
      <c r="C55" s="751"/>
      <c r="D55" s="751"/>
      <c r="E55" s="751"/>
      <c r="F55" s="751"/>
      <c r="G55" s="751"/>
      <c r="H55" s="751"/>
      <c r="I55" s="751"/>
      <c r="J55" s="751"/>
      <c r="K55" s="751"/>
      <c r="L55" s="752"/>
      <c r="M55" s="752"/>
      <c r="N55" s="752"/>
      <c r="O55" s="751"/>
      <c r="P55" s="752"/>
      <c r="Q55" s="752"/>
    </row>
    <row r="56" spans="1:17" x14ac:dyDescent="0.25">
      <c r="A56" s="751"/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2"/>
      <c r="M56" s="752"/>
      <c r="N56" s="752"/>
      <c r="O56" s="751"/>
      <c r="P56" s="752"/>
      <c r="Q56" s="752"/>
    </row>
    <row r="57" spans="1:17" x14ac:dyDescent="0.25">
      <c r="A57" s="751"/>
      <c r="B57" s="751"/>
      <c r="C57" s="751"/>
      <c r="D57" s="751"/>
      <c r="E57" s="751"/>
      <c r="F57" s="751"/>
      <c r="G57" s="751"/>
      <c r="H57" s="751"/>
      <c r="I57" s="751"/>
      <c r="J57" s="751"/>
      <c r="K57" s="751"/>
      <c r="L57" s="752"/>
      <c r="M57" s="752"/>
      <c r="N57" s="752"/>
      <c r="O57" s="751"/>
      <c r="P57" s="752"/>
      <c r="Q57" s="752"/>
    </row>
    <row r="58" spans="1:17" x14ac:dyDescent="0.25">
      <c r="A58" s="751"/>
      <c r="B58" s="751"/>
      <c r="C58" s="751"/>
      <c r="D58" s="751"/>
      <c r="E58" s="751"/>
      <c r="F58" s="751"/>
      <c r="G58" s="751"/>
      <c r="H58" s="751"/>
      <c r="I58" s="751"/>
      <c r="J58" s="751"/>
      <c r="K58" s="751"/>
      <c r="L58" s="752"/>
      <c r="M58" s="752"/>
      <c r="N58" s="752"/>
      <c r="O58" s="751"/>
      <c r="P58" s="752"/>
      <c r="Q58" s="752"/>
    </row>
    <row r="59" spans="1:17" x14ac:dyDescent="0.25">
      <c r="A59" s="751"/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2"/>
      <c r="M59" s="752"/>
      <c r="N59" s="752"/>
      <c r="O59" s="751"/>
      <c r="P59" s="752"/>
      <c r="Q59" s="752"/>
    </row>
    <row r="60" spans="1:17" x14ac:dyDescent="0.25">
      <c r="A60" s="751"/>
      <c r="B60" s="751"/>
      <c r="C60" s="751"/>
      <c r="D60" s="751"/>
      <c r="E60" s="751"/>
      <c r="F60" s="751"/>
      <c r="G60" s="751"/>
      <c r="H60" s="751"/>
      <c r="I60" s="751"/>
      <c r="J60" s="751"/>
      <c r="K60" s="751"/>
      <c r="L60" s="752"/>
      <c r="M60" s="752"/>
      <c r="N60" s="752"/>
      <c r="O60" s="751"/>
      <c r="P60" s="752"/>
      <c r="Q60" s="752"/>
    </row>
    <row r="61" spans="1:17" x14ac:dyDescent="0.25">
      <c r="A61" s="751"/>
      <c r="B61" s="751"/>
      <c r="C61" s="751"/>
      <c r="D61" s="751"/>
      <c r="E61" s="751"/>
      <c r="F61" s="751"/>
      <c r="G61" s="751"/>
      <c r="H61" s="751"/>
      <c r="I61" s="751"/>
      <c r="J61" s="751"/>
      <c r="K61" s="751"/>
      <c r="L61" s="752"/>
      <c r="M61" s="752"/>
      <c r="N61" s="752"/>
      <c r="O61" s="751"/>
      <c r="P61" s="752"/>
      <c r="Q61" s="752"/>
    </row>
    <row r="62" spans="1:17" x14ac:dyDescent="0.25">
      <c r="A62" s="751"/>
      <c r="B62" s="751"/>
      <c r="C62" s="751"/>
      <c r="D62" s="751"/>
      <c r="E62" s="751"/>
      <c r="F62" s="751"/>
      <c r="G62" s="751"/>
      <c r="H62" s="751"/>
      <c r="I62" s="751"/>
      <c r="J62" s="751"/>
      <c r="K62" s="751"/>
      <c r="L62" s="752"/>
      <c r="M62" s="752"/>
      <c r="N62" s="752"/>
      <c r="O62" s="751"/>
      <c r="P62" s="752"/>
      <c r="Q62" s="752"/>
    </row>
    <row r="63" spans="1:17" x14ac:dyDescent="0.25">
      <c r="A63" s="751"/>
      <c r="B63" s="751"/>
      <c r="C63" s="751"/>
      <c r="D63" s="751"/>
      <c r="E63" s="751"/>
      <c r="F63" s="751"/>
      <c r="G63" s="751"/>
      <c r="H63" s="751"/>
      <c r="I63" s="751"/>
      <c r="J63" s="751"/>
      <c r="K63" s="751"/>
      <c r="L63" s="752"/>
      <c r="M63" s="752"/>
      <c r="N63" s="752"/>
      <c r="O63" s="751"/>
      <c r="P63" s="752"/>
      <c r="Q63" s="752"/>
    </row>
    <row r="64" spans="1:17" x14ac:dyDescent="0.25">
      <c r="A64" s="751"/>
      <c r="B64" s="751"/>
      <c r="C64" s="751"/>
      <c r="D64" s="751"/>
      <c r="E64" s="751"/>
      <c r="F64" s="751"/>
      <c r="G64" s="751"/>
      <c r="H64" s="751"/>
      <c r="I64" s="751"/>
      <c r="J64" s="751"/>
      <c r="K64" s="751"/>
      <c r="L64" s="752"/>
      <c r="M64" s="752"/>
      <c r="N64" s="752"/>
      <c r="O64" s="751"/>
      <c r="P64" s="752"/>
      <c r="Q64" s="752"/>
    </row>
    <row r="65" spans="1:17" x14ac:dyDescent="0.25">
      <c r="A65" s="751"/>
      <c r="B65" s="751"/>
      <c r="C65" s="751"/>
      <c r="D65" s="751"/>
      <c r="E65" s="751"/>
      <c r="F65" s="751"/>
      <c r="G65" s="751"/>
      <c r="H65" s="751"/>
      <c r="I65" s="751"/>
      <c r="J65" s="751"/>
      <c r="K65" s="751"/>
      <c r="L65" s="752"/>
      <c r="M65" s="752"/>
      <c r="N65" s="752"/>
      <c r="O65" s="751"/>
      <c r="P65" s="752"/>
      <c r="Q65" s="752"/>
    </row>
    <row r="66" spans="1:17" x14ac:dyDescent="0.25">
      <c r="A66" s="751"/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2"/>
      <c r="M66" s="752"/>
      <c r="N66" s="752"/>
      <c r="O66" s="751"/>
      <c r="P66" s="752"/>
      <c r="Q66" s="752"/>
    </row>
    <row r="67" spans="1:17" x14ac:dyDescent="0.25">
      <c r="A67" s="751"/>
      <c r="B67" s="751"/>
      <c r="C67" s="751"/>
      <c r="D67" s="751"/>
      <c r="E67" s="751"/>
      <c r="F67" s="751"/>
      <c r="G67" s="751"/>
      <c r="H67" s="751"/>
      <c r="I67" s="751"/>
      <c r="J67" s="751"/>
      <c r="K67" s="751"/>
      <c r="L67" s="752"/>
      <c r="M67" s="752"/>
      <c r="N67" s="752"/>
      <c r="O67" s="751"/>
      <c r="P67" s="752"/>
      <c r="Q67" s="752"/>
    </row>
    <row r="68" spans="1:17" x14ac:dyDescent="0.25">
      <c r="A68" s="751"/>
      <c r="B68" s="751"/>
      <c r="C68" s="751"/>
      <c r="D68" s="751"/>
      <c r="E68" s="751"/>
      <c r="F68" s="751"/>
      <c r="G68" s="751"/>
      <c r="H68" s="751"/>
      <c r="I68" s="751"/>
      <c r="J68" s="751"/>
      <c r="K68" s="751"/>
      <c r="L68" s="752"/>
      <c r="M68" s="752"/>
      <c r="N68" s="752"/>
      <c r="O68" s="751"/>
      <c r="P68" s="752"/>
      <c r="Q68" s="752"/>
    </row>
    <row r="69" spans="1:17" x14ac:dyDescent="0.25">
      <c r="A69" s="751"/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2"/>
      <c r="M69" s="752"/>
      <c r="N69" s="752"/>
      <c r="O69" s="751"/>
      <c r="P69" s="752"/>
      <c r="Q69" s="752"/>
    </row>
    <row r="70" spans="1:17" x14ac:dyDescent="0.25">
      <c r="A70" s="751"/>
      <c r="B70" s="751"/>
      <c r="C70" s="751"/>
      <c r="D70" s="751"/>
      <c r="E70" s="751"/>
      <c r="F70" s="751"/>
      <c r="G70" s="751"/>
      <c r="H70" s="751"/>
      <c r="I70" s="751"/>
      <c r="J70" s="751"/>
      <c r="K70" s="751"/>
      <c r="L70" s="752"/>
      <c r="M70" s="752"/>
      <c r="N70" s="752"/>
      <c r="O70" s="751"/>
      <c r="P70" s="752"/>
      <c r="Q70" s="752"/>
    </row>
    <row r="71" spans="1:17" x14ac:dyDescent="0.25">
      <c r="A71" s="751"/>
      <c r="B71" s="751"/>
      <c r="C71" s="751"/>
      <c r="D71" s="751"/>
      <c r="E71" s="751"/>
      <c r="F71" s="751"/>
      <c r="G71" s="751"/>
      <c r="H71" s="751"/>
      <c r="I71" s="751"/>
      <c r="J71" s="751"/>
      <c r="K71" s="751"/>
      <c r="L71" s="752"/>
      <c r="M71" s="752"/>
      <c r="N71" s="752"/>
      <c r="O71" s="751"/>
      <c r="P71" s="752"/>
      <c r="Q71" s="752"/>
    </row>
    <row r="72" spans="1:17" x14ac:dyDescent="0.25">
      <c r="A72" s="751"/>
      <c r="B72" s="751"/>
      <c r="C72" s="751"/>
      <c r="D72" s="751"/>
      <c r="E72" s="751"/>
      <c r="F72" s="751"/>
      <c r="G72" s="751"/>
      <c r="H72" s="751"/>
      <c r="I72" s="751"/>
      <c r="J72" s="751"/>
      <c r="K72" s="751"/>
      <c r="L72" s="752"/>
      <c r="M72" s="752"/>
      <c r="N72" s="752"/>
      <c r="O72" s="751"/>
      <c r="P72" s="752"/>
      <c r="Q72" s="752"/>
    </row>
    <row r="73" spans="1:17" x14ac:dyDescent="0.25">
      <c r="A73" s="751"/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2"/>
      <c r="M73" s="752"/>
      <c r="N73" s="752"/>
      <c r="O73" s="751"/>
      <c r="P73" s="752"/>
      <c r="Q73" s="752"/>
    </row>
    <row r="74" spans="1:17" x14ac:dyDescent="0.25">
      <c r="A74" s="751"/>
      <c r="B74" s="751"/>
      <c r="C74" s="751"/>
      <c r="D74" s="751"/>
      <c r="E74" s="751"/>
      <c r="F74" s="751"/>
      <c r="G74" s="751"/>
      <c r="H74" s="751"/>
      <c r="I74" s="751"/>
      <c r="J74" s="751"/>
      <c r="K74" s="751"/>
      <c r="L74" s="752"/>
      <c r="M74" s="752"/>
      <c r="N74" s="752"/>
      <c r="O74" s="751"/>
      <c r="P74" s="752"/>
      <c r="Q74" s="752"/>
    </row>
    <row r="75" spans="1:17" x14ac:dyDescent="0.25">
      <c r="A75" s="751"/>
      <c r="B75" s="751"/>
      <c r="C75" s="751"/>
      <c r="D75" s="751"/>
      <c r="E75" s="751"/>
      <c r="F75" s="751"/>
      <c r="G75" s="751"/>
      <c r="H75" s="751"/>
      <c r="I75" s="751"/>
      <c r="J75" s="751"/>
      <c r="K75" s="751"/>
      <c r="L75" s="752"/>
      <c r="M75" s="752"/>
      <c r="N75" s="752"/>
      <c r="O75" s="751"/>
      <c r="P75" s="752"/>
      <c r="Q75" s="752"/>
    </row>
    <row r="76" spans="1:17" x14ac:dyDescent="0.25">
      <c r="A76" s="751"/>
      <c r="B76" s="751"/>
      <c r="C76" s="751"/>
      <c r="D76" s="751"/>
      <c r="E76" s="751"/>
      <c r="F76" s="751"/>
      <c r="G76" s="751"/>
      <c r="H76" s="751"/>
      <c r="I76" s="751"/>
      <c r="J76" s="751"/>
      <c r="K76" s="751"/>
      <c r="L76" s="752"/>
      <c r="M76" s="752"/>
      <c r="N76" s="752"/>
      <c r="O76" s="751"/>
      <c r="P76" s="752"/>
      <c r="Q76" s="752"/>
    </row>
    <row r="77" spans="1:17" x14ac:dyDescent="0.25">
      <c r="A77" s="751"/>
      <c r="B77" s="751"/>
      <c r="C77" s="751"/>
      <c r="D77" s="751"/>
      <c r="E77" s="751"/>
      <c r="F77" s="751"/>
      <c r="G77" s="751"/>
      <c r="H77" s="751"/>
      <c r="I77" s="751"/>
      <c r="J77" s="751"/>
      <c r="K77" s="751"/>
      <c r="L77" s="752"/>
      <c r="M77" s="752"/>
      <c r="N77" s="752"/>
      <c r="O77" s="751"/>
      <c r="P77" s="752"/>
      <c r="Q77" s="752"/>
    </row>
    <row r="78" spans="1:17" x14ac:dyDescent="0.25">
      <c r="A78" s="751"/>
      <c r="B78" s="751"/>
      <c r="C78" s="751"/>
      <c r="D78" s="751"/>
      <c r="E78" s="751"/>
      <c r="F78" s="751"/>
      <c r="G78" s="751"/>
      <c r="H78" s="751"/>
      <c r="I78" s="751"/>
      <c r="J78" s="751"/>
      <c r="K78" s="751"/>
      <c r="L78" s="752"/>
      <c r="M78" s="752"/>
      <c r="N78" s="752"/>
      <c r="O78" s="751"/>
      <c r="P78" s="752"/>
      <c r="Q78" s="752"/>
    </row>
  </sheetData>
  <mergeCells count="1">
    <mergeCell ref="A2:Q2"/>
  </mergeCells>
  <pageMargins left="0.70866141732283472" right="0.70866141732283472" top="0.27559055118110237" bottom="0.19685039370078741" header="0.23622047244094491" footer="0.1574803149606299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B584-AC84-43D4-B1AC-ADD0295ECA15}">
  <dimension ref="A1:Y78"/>
  <sheetViews>
    <sheetView topLeftCell="A16" workbookViewId="0">
      <selection activeCell="B30" sqref="B30"/>
    </sheetView>
  </sheetViews>
  <sheetFormatPr defaultColWidth="12" defaultRowHeight="15" x14ac:dyDescent="0.25"/>
  <cols>
    <col min="1" max="3" width="12.28515625" style="726" customWidth="1"/>
    <col min="4" max="4" width="15" style="726" customWidth="1"/>
    <col min="5" max="5" width="15.42578125" style="726" customWidth="1"/>
    <col min="6" max="7" width="14.7109375" style="726" customWidth="1"/>
    <col min="8" max="8" width="15" style="726" customWidth="1"/>
    <col min="9" max="10" width="10.7109375" style="726" customWidth="1"/>
    <col min="11" max="11" width="11.28515625" style="726" customWidth="1"/>
    <col min="12" max="12" width="11.140625" style="727" customWidth="1"/>
    <col min="13" max="13" width="10.85546875" style="727" customWidth="1"/>
    <col min="14" max="14" width="10.7109375" style="727" customWidth="1"/>
    <col min="15" max="15" width="11.5703125" style="726" customWidth="1"/>
    <col min="16" max="16" width="12.28515625" style="727" customWidth="1"/>
    <col min="17" max="17" width="10.42578125" style="727" customWidth="1"/>
    <col min="18" max="18" width="12" style="726"/>
    <col min="19" max="16384" width="12" style="516"/>
  </cols>
  <sheetData>
    <row r="1" spans="1:25" ht="18" customHeight="1" x14ac:dyDescent="0.3">
      <c r="A1" s="725" t="s">
        <v>632</v>
      </c>
    </row>
    <row r="2" spans="1:25" ht="28.5" x14ac:dyDescent="0.45">
      <c r="A2" s="1003" t="s">
        <v>633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</row>
    <row r="3" spans="1:25" ht="24" customHeight="1" x14ac:dyDescent="0.3">
      <c r="A3" s="728" t="s">
        <v>634</v>
      </c>
      <c r="B3" s="729" t="s">
        <v>692</v>
      </c>
      <c r="C3" s="728"/>
      <c r="D3" s="728" t="s">
        <v>680</v>
      </c>
      <c r="E3" s="728"/>
      <c r="F3" s="728"/>
      <c r="G3" s="728"/>
      <c r="H3" s="728"/>
      <c r="I3" s="728"/>
      <c r="J3" s="728"/>
      <c r="K3" s="728"/>
      <c r="O3" s="730"/>
      <c r="P3" s="731" t="s">
        <v>637</v>
      </c>
      <c r="Q3" s="731"/>
      <c r="R3" s="731"/>
    </row>
    <row r="4" spans="1:25" s="736" customFormat="1" ht="72" customHeight="1" thickBot="1" x14ac:dyDescent="0.35">
      <c r="A4" s="732" t="s">
        <v>638</v>
      </c>
      <c r="B4" s="733" t="s">
        <v>639</v>
      </c>
      <c r="C4" s="733" t="s">
        <v>640</v>
      </c>
      <c r="D4" s="733" t="s">
        <v>681</v>
      </c>
      <c r="E4" s="733" t="s">
        <v>682</v>
      </c>
      <c r="F4" s="733" t="s">
        <v>683</v>
      </c>
      <c r="G4" s="733" t="s">
        <v>684</v>
      </c>
      <c r="H4" s="733" t="s">
        <v>669</v>
      </c>
      <c r="I4" s="733" t="s">
        <v>646</v>
      </c>
      <c r="J4" s="733" t="s">
        <v>647</v>
      </c>
      <c r="K4" s="733" t="s">
        <v>648</v>
      </c>
      <c r="L4" s="734" t="s">
        <v>649</v>
      </c>
      <c r="M4" s="734" t="s">
        <v>670</v>
      </c>
      <c r="N4" s="734" t="s">
        <v>651</v>
      </c>
      <c r="O4" s="733" t="s">
        <v>652</v>
      </c>
      <c r="P4" s="734" t="s">
        <v>653</v>
      </c>
      <c r="Q4" s="734" t="s">
        <v>654</v>
      </c>
      <c r="R4" s="735"/>
      <c r="S4" s="731"/>
      <c r="T4" s="726"/>
    </row>
    <row r="5" spans="1:25" ht="15.75" thickTop="1" x14ac:dyDescent="0.25">
      <c r="A5" s="737" t="s">
        <v>655</v>
      </c>
      <c r="B5" s="738">
        <v>50</v>
      </c>
      <c r="C5" s="738">
        <v>5665</v>
      </c>
      <c r="D5" s="739">
        <v>109</v>
      </c>
      <c r="E5" s="738">
        <v>5503</v>
      </c>
      <c r="F5" s="738">
        <v>220</v>
      </c>
      <c r="G5" s="738">
        <v>56</v>
      </c>
      <c r="H5" s="738">
        <v>39</v>
      </c>
      <c r="I5" s="738">
        <v>18098</v>
      </c>
      <c r="J5" s="738">
        <v>152</v>
      </c>
      <c r="K5" s="738">
        <v>14055</v>
      </c>
      <c r="L5" s="740">
        <v>281.10000000000002</v>
      </c>
      <c r="M5" s="740">
        <v>77.7</v>
      </c>
      <c r="N5" s="740">
        <v>2.4</v>
      </c>
      <c r="O5" s="738">
        <v>5777</v>
      </c>
      <c r="P5" s="740">
        <v>0.7</v>
      </c>
      <c r="Q5" s="740">
        <v>116.5</v>
      </c>
    </row>
    <row r="6" spans="1:25" x14ac:dyDescent="0.25">
      <c r="A6" s="741" t="s">
        <v>656</v>
      </c>
      <c r="B6" s="741">
        <v>56</v>
      </c>
      <c r="C6" s="741">
        <v>2879</v>
      </c>
      <c r="D6" s="741">
        <v>192</v>
      </c>
      <c r="E6" s="741">
        <v>2595</v>
      </c>
      <c r="F6" s="741">
        <v>378</v>
      </c>
      <c r="G6" s="741">
        <v>98</v>
      </c>
      <c r="H6" s="741">
        <v>47</v>
      </c>
      <c r="I6" s="741">
        <v>19406</v>
      </c>
      <c r="J6" s="741">
        <v>1034</v>
      </c>
      <c r="K6" s="741">
        <v>17250</v>
      </c>
      <c r="L6" s="742">
        <v>308</v>
      </c>
      <c r="M6" s="742">
        <v>88.9</v>
      </c>
      <c r="N6" s="742">
        <v>5.6</v>
      </c>
      <c r="O6" s="741">
        <v>3071</v>
      </c>
      <c r="P6" s="742">
        <v>0.7</v>
      </c>
      <c r="Q6" s="742">
        <v>57.8</v>
      </c>
    </row>
    <row r="7" spans="1:25" x14ac:dyDescent="0.25">
      <c r="A7" s="741" t="s">
        <v>602</v>
      </c>
      <c r="B7" s="741">
        <v>56</v>
      </c>
      <c r="C7" s="741">
        <v>2619</v>
      </c>
      <c r="D7" s="741">
        <v>195</v>
      </c>
      <c r="E7" s="741">
        <v>2405</v>
      </c>
      <c r="F7" s="741">
        <v>305</v>
      </c>
      <c r="G7" s="741">
        <v>104</v>
      </c>
      <c r="H7" s="741">
        <v>45</v>
      </c>
      <c r="I7" s="741">
        <v>19610</v>
      </c>
      <c r="J7" s="741">
        <v>830</v>
      </c>
      <c r="K7" s="741">
        <v>16582</v>
      </c>
      <c r="L7" s="742">
        <v>296.10000000000002</v>
      </c>
      <c r="M7" s="742">
        <v>84.6</v>
      </c>
      <c r="N7" s="742">
        <v>5.9</v>
      </c>
      <c r="O7" s="741">
        <v>2814</v>
      </c>
      <c r="P7" s="742">
        <v>1.1000000000000001</v>
      </c>
      <c r="Q7" s="742">
        <v>52.4</v>
      </c>
    </row>
    <row r="8" spans="1:25" x14ac:dyDescent="0.25">
      <c r="A8" s="741" t="s">
        <v>604</v>
      </c>
      <c r="B8" s="741">
        <v>25</v>
      </c>
      <c r="C8" s="741">
        <v>33</v>
      </c>
      <c r="D8" s="741">
        <v>416</v>
      </c>
      <c r="E8" s="741">
        <v>394</v>
      </c>
      <c r="F8" s="741">
        <v>47</v>
      </c>
      <c r="G8" s="741">
        <v>17</v>
      </c>
      <c r="H8" s="741">
        <v>22</v>
      </c>
      <c r="I8" s="741">
        <v>8736</v>
      </c>
      <c r="J8" s="741">
        <v>389</v>
      </c>
      <c r="K8" s="741">
        <v>8150</v>
      </c>
      <c r="L8" s="742">
        <v>326</v>
      </c>
      <c r="M8" s="742">
        <v>93.3</v>
      </c>
      <c r="N8" s="742">
        <v>18</v>
      </c>
      <c r="O8" s="741">
        <v>454</v>
      </c>
      <c r="P8" s="742">
        <v>1.3</v>
      </c>
      <c r="Q8" s="742">
        <v>18.899999999999999</v>
      </c>
    </row>
    <row r="9" spans="1:25" x14ac:dyDescent="0.25">
      <c r="A9" s="741" t="s">
        <v>693</v>
      </c>
      <c r="B9" s="741">
        <v>18</v>
      </c>
      <c r="C9" s="741">
        <v>388</v>
      </c>
      <c r="D9" s="741">
        <v>86</v>
      </c>
      <c r="E9" s="741">
        <v>404</v>
      </c>
      <c r="F9" s="741">
        <v>68</v>
      </c>
      <c r="G9" s="741">
        <v>2</v>
      </c>
      <c r="H9" s="741">
        <v>8</v>
      </c>
      <c r="I9" s="741">
        <v>6444</v>
      </c>
      <c r="J9" s="741">
        <v>126</v>
      </c>
      <c r="K9" s="741">
        <v>2993</v>
      </c>
      <c r="L9" s="742">
        <v>166.3</v>
      </c>
      <c r="M9" s="742">
        <v>46.4</v>
      </c>
      <c r="N9" s="742">
        <v>6.3</v>
      </c>
      <c r="O9" s="741">
        <v>474</v>
      </c>
      <c r="P9" s="742">
        <v>7.3</v>
      </c>
      <c r="Q9" s="742">
        <v>26.8</v>
      </c>
    </row>
    <row r="10" spans="1:25" x14ac:dyDescent="0.25">
      <c r="A10" s="741" t="s">
        <v>618</v>
      </c>
      <c r="B10" s="741">
        <v>62</v>
      </c>
      <c r="C10" s="741">
        <v>3054</v>
      </c>
      <c r="D10" s="741">
        <v>135</v>
      </c>
      <c r="E10" s="741">
        <v>2939</v>
      </c>
      <c r="F10" s="741">
        <v>151</v>
      </c>
      <c r="G10" s="741">
        <v>110</v>
      </c>
      <c r="H10" s="741">
        <v>44</v>
      </c>
      <c r="I10" s="741">
        <v>20591</v>
      </c>
      <c r="J10" s="741">
        <v>2039</v>
      </c>
      <c r="K10" s="741">
        <v>16096</v>
      </c>
      <c r="L10" s="742">
        <v>259.60000000000002</v>
      </c>
      <c r="M10" s="742">
        <v>78.2</v>
      </c>
      <c r="N10" s="742">
        <v>5</v>
      </c>
      <c r="O10" s="741">
        <v>3195</v>
      </c>
      <c r="P10" s="742">
        <v>1.4</v>
      </c>
      <c r="Q10" s="742">
        <v>56.6</v>
      </c>
    </row>
    <row r="11" spans="1:25" x14ac:dyDescent="0.25">
      <c r="A11" s="741" t="s">
        <v>611</v>
      </c>
      <c r="B11" s="741">
        <v>73</v>
      </c>
      <c r="C11" s="741">
        <v>2731</v>
      </c>
      <c r="D11" s="741">
        <v>58</v>
      </c>
      <c r="E11" s="741">
        <v>2393</v>
      </c>
      <c r="F11" s="741">
        <v>274</v>
      </c>
      <c r="G11" s="741">
        <v>108</v>
      </c>
      <c r="H11" s="741">
        <v>46</v>
      </c>
      <c r="I11" s="741">
        <v>25561</v>
      </c>
      <c r="J11" s="741">
        <v>1084</v>
      </c>
      <c r="K11" s="741">
        <v>16903</v>
      </c>
      <c r="L11" s="742">
        <v>231.5</v>
      </c>
      <c r="M11" s="742">
        <v>66.099999999999994</v>
      </c>
      <c r="N11" s="742">
        <v>6.1</v>
      </c>
      <c r="O11" s="741">
        <v>2782</v>
      </c>
      <c r="P11" s="742">
        <v>3.1</v>
      </c>
      <c r="Q11" s="742">
        <v>39.700000000000003</v>
      </c>
    </row>
    <row r="12" spans="1:25" x14ac:dyDescent="0.25">
      <c r="A12" s="741" t="s">
        <v>657</v>
      </c>
      <c r="B12" s="741">
        <v>64</v>
      </c>
      <c r="C12" s="741">
        <v>1102</v>
      </c>
      <c r="D12" s="741">
        <v>53</v>
      </c>
      <c r="E12" s="741">
        <v>1129</v>
      </c>
      <c r="F12" s="741">
        <v>22</v>
      </c>
      <c r="G12" s="741">
        <v>0</v>
      </c>
      <c r="H12" s="741">
        <v>49</v>
      </c>
      <c r="I12" s="741">
        <v>22200</v>
      </c>
      <c r="J12" s="741">
        <v>1160</v>
      </c>
      <c r="K12" s="741">
        <v>18046</v>
      </c>
      <c r="L12" s="742">
        <v>282</v>
      </c>
      <c r="M12" s="742">
        <v>81.3</v>
      </c>
      <c r="N12" s="742">
        <v>15.7</v>
      </c>
      <c r="O12" s="741">
        <v>1153</v>
      </c>
      <c r="P12" s="742">
        <v>3.6</v>
      </c>
      <c r="Q12" s="742">
        <v>19</v>
      </c>
      <c r="V12" s="1004"/>
    </row>
    <row r="13" spans="1:25" x14ac:dyDescent="0.25">
      <c r="A13" s="741" t="s">
        <v>603</v>
      </c>
      <c r="B13" s="741">
        <v>105</v>
      </c>
      <c r="C13" s="741">
        <v>7234</v>
      </c>
      <c r="D13" s="741">
        <v>1</v>
      </c>
      <c r="E13" s="741">
        <v>7231</v>
      </c>
      <c r="F13" s="741">
        <v>8</v>
      </c>
      <c r="G13" s="741">
        <v>3</v>
      </c>
      <c r="H13" s="741">
        <v>72</v>
      </c>
      <c r="I13" s="741">
        <v>36973</v>
      </c>
      <c r="J13" s="741">
        <v>1352</v>
      </c>
      <c r="K13" s="741">
        <v>26199</v>
      </c>
      <c r="L13" s="742">
        <v>249.5</v>
      </c>
      <c r="M13" s="742">
        <v>70.900000000000006</v>
      </c>
      <c r="N13" s="742">
        <v>3.6</v>
      </c>
      <c r="O13" s="741">
        <v>7239</v>
      </c>
      <c r="P13" s="742">
        <v>1.5</v>
      </c>
      <c r="Q13" s="742">
        <v>71.5</v>
      </c>
      <c r="V13" s="1004"/>
      <c r="X13" s="726"/>
      <c r="Y13" s="726"/>
    </row>
    <row r="14" spans="1:25" ht="15" customHeight="1" x14ac:dyDescent="0.25">
      <c r="A14" s="741" t="s">
        <v>619</v>
      </c>
      <c r="B14" s="741">
        <v>65</v>
      </c>
      <c r="C14" s="741">
        <v>3683</v>
      </c>
      <c r="D14" s="741">
        <v>69</v>
      </c>
      <c r="E14" s="741">
        <v>3682</v>
      </c>
      <c r="F14" s="741">
        <v>79</v>
      </c>
      <c r="G14" s="741">
        <v>1</v>
      </c>
      <c r="H14" s="741">
        <v>37</v>
      </c>
      <c r="I14" s="741">
        <v>23725</v>
      </c>
      <c r="J14" s="741">
        <v>0</v>
      </c>
      <c r="K14" s="741">
        <v>13390</v>
      </c>
      <c r="L14" s="742">
        <v>206</v>
      </c>
      <c r="M14" s="742">
        <v>56.4</v>
      </c>
      <c r="N14" s="742">
        <v>3.6</v>
      </c>
      <c r="O14" s="741">
        <v>3757</v>
      </c>
      <c r="P14" s="742">
        <v>2.8</v>
      </c>
      <c r="Q14" s="742">
        <v>57.8</v>
      </c>
      <c r="R14" s="1005" t="s">
        <v>694</v>
      </c>
      <c r="S14" s="1006"/>
      <c r="T14" s="1007" t="s">
        <v>695</v>
      </c>
      <c r="U14" s="1007"/>
      <c r="V14" s="1007"/>
      <c r="W14" s="1007"/>
      <c r="X14" s="1008" t="s">
        <v>696</v>
      </c>
      <c r="Y14" s="1008"/>
    </row>
    <row r="15" spans="1:25" x14ac:dyDescent="0.25">
      <c r="A15" s="741" t="s">
        <v>658</v>
      </c>
      <c r="B15" s="741">
        <v>50</v>
      </c>
      <c r="C15" s="741">
        <v>2345</v>
      </c>
      <c r="D15" s="741">
        <v>1</v>
      </c>
      <c r="E15" s="741">
        <v>2346</v>
      </c>
      <c r="F15" s="741">
        <v>0</v>
      </c>
      <c r="G15" s="741">
        <v>8</v>
      </c>
      <c r="H15" s="741">
        <v>34</v>
      </c>
      <c r="I15" s="741">
        <v>18250</v>
      </c>
      <c r="J15" s="741">
        <v>0</v>
      </c>
      <c r="K15" s="741">
        <v>12395</v>
      </c>
      <c r="L15" s="742">
        <v>247.9</v>
      </c>
      <c r="M15" s="742">
        <v>67.900000000000006</v>
      </c>
      <c r="N15" s="742">
        <v>5.3</v>
      </c>
      <c r="O15" s="741">
        <v>2350</v>
      </c>
      <c r="P15" s="742">
        <v>2.5</v>
      </c>
      <c r="Q15" s="742">
        <v>47</v>
      </c>
      <c r="S15" s="796" t="s">
        <v>306</v>
      </c>
      <c r="T15" s="797"/>
      <c r="U15" s="798" t="s">
        <v>306</v>
      </c>
      <c r="V15" s="799" t="s">
        <v>114</v>
      </c>
      <c r="W15" s="799" t="s">
        <v>306</v>
      </c>
      <c r="X15" s="800"/>
      <c r="Y15" s="801" t="s">
        <v>306</v>
      </c>
    </row>
    <row r="16" spans="1:25" x14ac:dyDescent="0.25">
      <c r="A16" s="802" t="s">
        <v>598</v>
      </c>
      <c r="B16" s="802">
        <v>86</v>
      </c>
      <c r="C16" s="802">
        <v>3455</v>
      </c>
      <c r="D16" s="802">
        <v>498</v>
      </c>
      <c r="E16" s="802">
        <v>3479</v>
      </c>
      <c r="F16" s="802">
        <v>468</v>
      </c>
      <c r="G16" s="802">
        <v>6</v>
      </c>
      <c r="H16" s="802">
        <v>52</v>
      </c>
      <c r="I16" s="802">
        <v>28024</v>
      </c>
      <c r="J16" s="802">
        <v>3366</v>
      </c>
      <c r="K16" s="802">
        <v>19047</v>
      </c>
      <c r="L16" s="803">
        <v>221.5</v>
      </c>
      <c r="M16" s="803">
        <v>68</v>
      </c>
      <c r="N16" s="803">
        <v>4.8</v>
      </c>
      <c r="O16" s="802">
        <v>3953</v>
      </c>
      <c r="P16" s="803">
        <v>2.2999999999999998</v>
      </c>
      <c r="Q16" s="803">
        <v>51.5</v>
      </c>
      <c r="R16" s="804">
        <f>K16/I16</f>
        <v>0.67966742791892665</v>
      </c>
      <c r="S16" s="1009">
        <f>SUM(K16:K17)/SUM(I16:I17)</f>
        <v>0.68289699682506633</v>
      </c>
      <c r="T16" s="805">
        <f>J16/365</f>
        <v>9.2219178082191782</v>
      </c>
      <c r="U16" s="1010">
        <f>(J16+J17)/365</f>
        <v>12.723287671232876</v>
      </c>
      <c r="V16" s="806">
        <f>J16/(J16+I16)</f>
        <v>0.10723160242115323</v>
      </c>
      <c r="W16" s="1011">
        <f>(J16+J17)/(SUM(I16:J17))</f>
        <v>0.10782447179010912</v>
      </c>
      <c r="X16" s="807">
        <f>K16/(I16+J16)</f>
        <v>0.60678560050971642</v>
      </c>
      <c r="Y16" s="1012">
        <f>SUM(K16:K17)/SUM(I16:J17)</f>
        <v>0.60926398885535171</v>
      </c>
    </row>
    <row r="17" spans="1:25" x14ac:dyDescent="0.25">
      <c r="A17" s="802" t="s">
        <v>601</v>
      </c>
      <c r="B17" s="802">
        <v>32</v>
      </c>
      <c r="C17" s="802">
        <v>1619</v>
      </c>
      <c r="D17" s="802">
        <v>128</v>
      </c>
      <c r="E17" s="802">
        <v>1586</v>
      </c>
      <c r="F17" s="802">
        <v>163</v>
      </c>
      <c r="G17" s="802">
        <v>0</v>
      </c>
      <c r="H17" s="802">
        <v>20</v>
      </c>
      <c r="I17" s="802">
        <v>10402</v>
      </c>
      <c r="J17" s="802">
        <v>1278</v>
      </c>
      <c r="K17" s="802">
        <v>7194</v>
      </c>
      <c r="L17" s="803">
        <v>224.8</v>
      </c>
      <c r="M17" s="803">
        <v>69.2</v>
      </c>
      <c r="N17" s="803">
        <v>4.0999999999999996</v>
      </c>
      <c r="O17" s="802">
        <v>1748</v>
      </c>
      <c r="P17" s="803">
        <v>1.8</v>
      </c>
      <c r="Q17" s="803">
        <v>61.3</v>
      </c>
      <c r="R17" s="804">
        <f>K17/I17</f>
        <v>0.69159776965968078</v>
      </c>
      <c r="S17" s="1009"/>
      <c r="T17" s="805">
        <f>J17/365</f>
        <v>3.5013698630136987</v>
      </c>
      <c r="U17" s="1010"/>
      <c r="V17" s="806">
        <f>J17/(J17+I17)</f>
        <v>0.10941780821917808</v>
      </c>
      <c r="W17" s="1011"/>
      <c r="X17" s="807">
        <f>K17/(I17+J17)</f>
        <v>0.61592465753424652</v>
      </c>
      <c r="Y17" s="1012"/>
    </row>
    <row r="18" spans="1:25" x14ac:dyDescent="0.25">
      <c r="A18" s="741" t="s">
        <v>612</v>
      </c>
      <c r="B18" s="741">
        <v>34</v>
      </c>
      <c r="C18" s="741">
        <v>1701</v>
      </c>
      <c r="D18" s="741">
        <v>130</v>
      </c>
      <c r="E18" s="741">
        <v>1696</v>
      </c>
      <c r="F18" s="741">
        <v>121</v>
      </c>
      <c r="G18" s="741">
        <v>19</v>
      </c>
      <c r="H18" s="741">
        <v>24</v>
      </c>
      <c r="I18" s="741">
        <v>11965</v>
      </c>
      <c r="J18" s="741">
        <v>445</v>
      </c>
      <c r="K18" s="741">
        <v>8935</v>
      </c>
      <c r="L18" s="742">
        <v>262.8</v>
      </c>
      <c r="M18" s="742">
        <v>74.7</v>
      </c>
      <c r="N18" s="742">
        <v>4.9000000000000004</v>
      </c>
      <c r="O18" s="741">
        <v>1834</v>
      </c>
      <c r="P18" s="742">
        <v>1.7</v>
      </c>
      <c r="Q18" s="742">
        <v>55.9</v>
      </c>
      <c r="X18" s="726"/>
      <c r="Y18" s="726"/>
    </row>
    <row r="19" spans="1:25" x14ac:dyDescent="0.25">
      <c r="A19" s="741" t="s">
        <v>608</v>
      </c>
      <c r="B19" s="741">
        <v>32</v>
      </c>
      <c r="C19" s="741">
        <v>582</v>
      </c>
      <c r="D19" s="741">
        <v>148</v>
      </c>
      <c r="E19" s="741">
        <v>680</v>
      </c>
      <c r="F19" s="741">
        <v>27</v>
      </c>
      <c r="G19" s="741">
        <v>22</v>
      </c>
      <c r="H19" s="741">
        <v>21</v>
      </c>
      <c r="I19" s="741">
        <v>11160</v>
      </c>
      <c r="J19" s="741">
        <v>520</v>
      </c>
      <c r="K19" s="741">
        <v>7818</v>
      </c>
      <c r="L19" s="742">
        <v>244.3</v>
      </c>
      <c r="M19" s="742">
        <v>70.099999999999994</v>
      </c>
      <c r="N19" s="742">
        <v>10.7</v>
      </c>
      <c r="O19" s="741">
        <v>730</v>
      </c>
      <c r="P19" s="742">
        <v>4.5999999999999996</v>
      </c>
      <c r="Q19" s="742">
        <v>23.9</v>
      </c>
      <c r="X19" s="726"/>
      <c r="Y19" s="726"/>
    </row>
    <row r="20" spans="1:25" x14ac:dyDescent="0.25">
      <c r="A20" s="741" t="s">
        <v>659</v>
      </c>
      <c r="B20" s="741">
        <v>32</v>
      </c>
      <c r="C20" s="741">
        <v>1983</v>
      </c>
      <c r="D20" s="741">
        <v>54</v>
      </c>
      <c r="E20" s="741">
        <v>1919</v>
      </c>
      <c r="F20" s="741">
        <v>122</v>
      </c>
      <c r="G20" s="741">
        <v>1</v>
      </c>
      <c r="H20" s="741">
        <v>20</v>
      </c>
      <c r="I20" s="741">
        <v>11136</v>
      </c>
      <c r="J20" s="741">
        <v>544</v>
      </c>
      <c r="K20" s="741">
        <v>7267</v>
      </c>
      <c r="L20" s="742">
        <v>227.1</v>
      </c>
      <c r="M20" s="742">
        <v>65.3</v>
      </c>
      <c r="N20" s="742">
        <v>3.6</v>
      </c>
      <c r="O20" s="741">
        <v>2040</v>
      </c>
      <c r="P20" s="742">
        <v>1.9</v>
      </c>
      <c r="Q20" s="742">
        <v>66.8</v>
      </c>
      <c r="X20" s="726"/>
      <c r="Y20" s="726"/>
    </row>
    <row r="21" spans="1:25" x14ac:dyDescent="0.25">
      <c r="A21" s="743" t="s">
        <v>607</v>
      </c>
      <c r="B21" s="743">
        <v>10</v>
      </c>
      <c r="C21" s="743">
        <v>218</v>
      </c>
      <c r="D21" s="743">
        <v>275</v>
      </c>
      <c r="E21" s="743">
        <v>106</v>
      </c>
      <c r="F21" s="743">
        <v>266</v>
      </c>
      <c r="G21" s="743">
        <v>131</v>
      </c>
      <c r="H21" s="743">
        <v>6</v>
      </c>
      <c r="I21" s="743">
        <v>3410</v>
      </c>
      <c r="J21" s="743">
        <v>240</v>
      </c>
      <c r="K21" s="743">
        <v>2309</v>
      </c>
      <c r="L21" s="744">
        <v>230.9</v>
      </c>
      <c r="M21" s="744">
        <v>67.7</v>
      </c>
      <c r="N21" s="744">
        <v>4.5999999999999996</v>
      </c>
      <c r="O21" s="743">
        <v>498</v>
      </c>
      <c r="P21" s="744">
        <v>2.2000000000000002</v>
      </c>
      <c r="Q21" s="744">
        <v>53.3</v>
      </c>
      <c r="X21" s="726"/>
      <c r="Y21" s="726"/>
    </row>
    <row r="22" spans="1:25" x14ac:dyDescent="0.25">
      <c r="A22" s="743" t="s">
        <v>660</v>
      </c>
      <c r="B22" s="743">
        <v>15</v>
      </c>
      <c r="C22" s="743">
        <v>93</v>
      </c>
      <c r="D22" s="743">
        <v>943</v>
      </c>
      <c r="E22" s="743">
        <v>41</v>
      </c>
      <c r="F22" s="743">
        <v>913</v>
      </c>
      <c r="G22" s="743">
        <v>65</v>
      </c>
      <c r="H22" s="743">
        <v>10</v>
      </c>
      <c r="I22" s="743">
        <v>4950</v>
      </c>
      <c r="J22" s="743">
        <v>525</v>
      </c>
      <c r="K22" s="743">
        <v>3495</v>
      </c>
      <c r="L22" s="744">
        <v>233</v>
      </c>
      <c r="M22" s="744">
        <v>70.599999999999994</v>
      </c>
      <c r="N22" s="744">
        <v>3.4</v>
      </c>
      <c r="O22" s="743">
        <v>1028</v>
      </c>
      <c r="P22" s="744">
        <v>1.4</v>
      </c>
      <c r="Q22" s="744">
        <v>75.8</v>
      </c>
      <c r="X22" s="726"/>
      <c r="Y22" s="726"/>
    </row>
    <row r="23" spans="1:25" x14ac:dyDescent="0.25">
      <c r="A23" s="741" t="s">
        <v>617</v>
      </c>
      <c r="B23" s="741">
        <v>56</v>
      </c>
      <c r="C23" s="741">
        <v>2926</v>
      </c>
      <c r="D23" s="741">
        <v>136</v>
      </c>
      <c r="E23" s="741">
        <v>2559</v>
      </c>
      <c r="F23" s="741">
        <v>507</v>
      </c>
      <c r="G23" s="741">
        <v>0</v>
      </c>
      <c r="H23" s="741">
        <v>38</v>
      </c>
      <c r="I23" s="741">
        <v>18770</v>
      </c>
      <c r="J23" s="741">
        <v>1670</v>
      </c>
      <c r="K23" s="741">
        <v>13867</v>
      </c>
      <c r="L23" s="742">
        <v>247.6</v>
      </c>
      <c r="M23" s="742">
        <v>73.900000000000006</v>
      </c>
      <c r="N23" s="742">
        <v>4.5</v>
      </c>
      <c r="O23" s="741">
        <v>3064</v>
      </c>
      <c r="P23" s="742">
        <v>1.6</v>
      </c>
      <c r="Q23" s="742">
        <v>59.6</v>
      </c>
      <c r="X23" s="726"/>
      <c r="Y23" s="726"/>
    </row>
    <row r="24" spans="1:25" x14ac:dyDescent="0.25">
      <c r="A24" s="741" t="s">
        <v>624</v>
      </c>
      <c r="B24" s="741">
        <v>31</v>
      </c>
      <c r="C24" s="741">
        <v>1724</v>
      </c>
      <c r="D24" s="741">
        <v>175</v>
      </c>
      <c r="E24" s="741">
        <v>1724</v>
      </c>
      <c r="F24" s="741">
        <v>165</v>
      </c>
      <c r="G24" s="741">
        <v>5</v>
      </c>
      <c r="H24" s="741">
        <v>21</v>
      </c>
      <c r="I24" s="741">
        <v>10829</v>
      </c>
      <c r="J24" s="741">
        <v>486</v>
      </c>
      <c r="K24" s="741">
        <v>7837</v>
      </c>
      <c r="L24" s="742">
        <v>252.8</v>
      </c>
      <c r="M24" s="742">
        <v>72.400000000000006</v>
      </c>
      <c r="N24" s="742">
        <v>4.0999999999999996</v>
      </c>
      <c r="O24" s="741">
        <v>1897</v>
      </c>
      <c r="P24" s="742">
        <v>1.6</v>
      </c>
      <c r="Q24" s="742">
        <v>63.9</v>
      </c>
    </row>
    <row r="25" spans="1:25" x14ac:dyDescent="0.25">
      <c r="A25" s="741" t="s">
        <v>616</v>
      </c>
      <c r="B25" s="741">
        <v>22</v>
      </c>
      <c r="C25" s="741">
        <v>1063</v>
      </c>
      <c r="D25" s="741">
        <v>132</v>
      </c>
      <c r="E25" s="741">
        <v>1063</v>
      </c>
      <c r="F25" s="741">
        <v>129</v>
      </c>
      <c r="G25" s="741">
        <v>3</v>
      </c>
      <c r="H25" s="741">
        <v>10</v>
      </c>
      <c r="I25" s="741">
        <v>6278</v>
      </c>
      <c r="J25" s="741">
        <v>1752</v>
      </c>
      <c r="K25" s="741">
        <v>3819</v>
      </c>
      <c r="L25" s="742">
        <v>173.6</v>
      </c>
      <c r="M25" s="742">
        <v>60.8</v>
      </c>
      <c r="N25" s="742">
        <v>3.2</v>
      </c>
      <c r="O25" s="741">
        <v>1195</v>
      </c>
      <c r="P25" s="742">
        <v>2.1</v>
      </c>
      <c r="Q25" s="742">
        <v>69.5</v>
      </c>
    </row>
    <row r="26" spans="1:25" x14ac:dyDescent="0.25">
      <c r="A26" s="741" t="s">
        <v>614</v>
      </c>
      <c r="B26" s="741">
        <v>16</v>
      </c>
      <c r="C26" s="741">
        <v>987</v>
      </c>
      <c r="D26" s="741">
        <v>1</v>
      </c>
      <c r="E26" s="741">
        <v>977</v>
      </c>
      <c r="F26" s="741">
        <v>10</v>
      </c>
      <c r="G26" s="741">
        <v>0</v>
      </c>
      <c r="H26" s="741">
        <v>8</v>
      </c>
      <c r="I26" s="741">
        <v>5092</v>
      </c>
      <c r="J26" s="741">
        <v>748</v>
      </c>
      <c r="K26" s="741">
        <v>2972</v>
      </c>
      <c r="L26" s="742">
        <v>185.8</v>
      </c>
      <c r="M26" s="742">
        <v>58.4</v>
      </c>
      <c r="N26" s="742">
        <v>3</v>
      </c>
      <c r="O26" s="741">
        <v>988</v>
      </c>
      <c r="P26" s="742">
        <v>2.1</v>
      </c>
      <c r="Q26" s="742">
        <v>70.8</v>
      </c>
    </row>
    <row r="27" spans="1:25" x14ac:dyDescent="0.25">
      <c r="A27" s="741" t="s">
        <v>610</v>
      </c>
      <c r="B27" s="741">
        <v>15</v>
      </c>
      <c r="C27" s="741">
        <v>729</v>
      </c>
      <c r="D27" s="741">
        <v>30</v>
      </c>
      <c r="E27" s="741">
        <v>740</v>
      </c>
      <c r="F27" s="741">
        <v>25</v>
      </c>
      <c r="G27" s="741">
        <v>0</v>
      </c>
      <c r="H27" s="741">
        <v>13</v>
      </c>
      <c r="I27" s="741">
        <v>5403</v>
      </c>
      <c r="J27" s="741">
        <v>72</v>
      </c>
      <c r="K27" s="741">
        <v>4665</v>
      </c>
      <c r="L27" s="742">
        <v>311</v>
      </c>
      <c r="M27" s="742">
        <v>86.3</v>
      </c>
      <c r="N27" s="742">
        <v>6.1</v>
      </c>
      <c r="O27" s="741">
        <v>762</v>
      </c>
      <c r="P27" s="742">
        <v>1</v>
      </c>
      <c r="Q27" s="742">
        <v>51.5</v>
      </c>
    </row>
    <row r="28" spans="1:25" x14ac:dyDescent="0.25">
      <c r="A28" s="741" t="s">
        <v>615</v>
      </c>
      <c r="B28" s="741">
        <v>54</v>
      </c>
      <c r="C28" s="741">
        <v>2434</v>
      </c>
      <c r="D28" s="741">
        <v>67</v>
      </c>
      <c r="E28" s="741">
        <v>2354</v>
      </c>
      <c r="F28" s="741">
        <v>72</v>
      </c>
      <c r="G28" s="741">
        <v>78</v>
      </c>
      <c r="H28" s="741">
        <v>37</v>
      </c>
      <c r="I28" s="741">
        <v>19008</v>
      </c>
      <c r="J28" s="741">
        <v>702</v>
      </c>
      <c r="K28" s="741">
        <v>13403</v>
      </c>
      <c r="L28" s="742">
        <v>248.2</v>
      </c>
      <c r="M28" s="742">
        <v>70.5</v>
      </c>
      <c r="N28" s="742">
        <v>5.4</v>
      </c>
      <c r="O28" s="741">
        <v>2503</v>
      </c>
      <c r="P28" s="742">
        <v>2.2000000000000002</v>
      </c>
      <c r="Q28" s="742">
        <v>48.1</v>
      </c>
    </row>
    <row r="29" spans="1:25" x14ac:dyDescent="0.25">
      <c r="A29" s="741" t="s">
        <v>605</v>
      </c>
      <c r="B29" s="741">
        <v>46</v>
      </c>
      <c r="C29" s="741">
        <v>922</v>
      </c>
      <c r="D29" s="741">
        <v>23</v>
      </c>
      <c r="E29" s="741">
        <v>888</v>
      </c>
      <c r="F29" s="741">
        <v>26</v>
      </c>
      <c r="G29" s="741">
        <v>29</v>
      </c>
      <c r="H29" s="741">
        <v>31</v>
      </c>
      <c r="I29" s="741">
        <v>15048</v>
      </c>
      <c r="J29" s="741">
        <v>1742</v>
      </c>
      <c r="K29" s="741">
        <v>11207</v>
      </c>
      <c r="L29" s="742">
        <v>243.6</v>
      </c>
      <c r="M29" s="742">
        <v>74.5</v>
      </c>
      <c r="N29" s="742">
        <v>11.9</v>
      </c>
      <c r="O29" s="741">
        <v>944</v>
      </c>
      <c r="P29" s="742">
        <v>4.0999999999999996</v>
      </c>
      <c r="Q29" s="742">
        <v>22.9</v>
      </c>
    </row>
    <row r="30" spans="1:25" x14ac:dyDescent="0.25">
      <c r="A30" s="741" t="s">
        <v>621</v>
      </c>
      <c r="B30" s="741">
        <v>42</v>
      </c>
      <c r="C30" s="741">
        <v>420</v>
      </c>
      <c r="D30" s="741">
        <v>551</v>
      </c>
      <c r="E30" s="741">
        <v>935</v>
      </c>
      <c r="F30" s="741">
        <v>36</v>
      </c>
      <c r="G30" s="741">
        <v>0</v>
      </c>
      <c r="H30" s="741">
        <v>32</v>
      </c>
      <c r="I30" s="741">
        <v>14910</v>
      </c>
      <c r="J30" s="741">
        <v>420</v>
      </c>
      <c r="K30" s="741">
        <v>11703</v>
      </c>
      <c r="L30" s="742">
        <v>278.60000000000002</v>
      </c>
      <c r="M30" s="742">
        <v>78.5</v>
      </c>
      <c r="N30" s="742">
        <v>12.1</v>
      </c>
      <c r="O30" s="741">
        <v>971</v>
      </c>
      <c r="P30" s="742">
        <v>3.3</v>
      </c>
      <c r="Q30" s="742">
        <v>23.8</v>
      </c>
    </row>
    <row r="31" spans="1:25" x14ac:dyDescent="0.25">
      <c r="A31" s="741" t="s">
        <v>609</v>
      </c>
      <c r="B31" s="741">
        <v>10</v>
      </c>
      <c r="C31" s="741">
        <v>374</v>
      </c>
      <c r="D31" s="741">
        <v>0</v>
      </c>
      <c r="E31" s="741">
        <v>370</v>
      </c>
      <c r="F31" s="741">
        <v>4</v>
      </c>
      <c r="G31" s="741">
        <v>0</v>
      </c>
      <c r="H31" s="741">
        <v>6</v>
      </c>
      <c r="I31" s="741">
        <v>3180</v>
      </c>
      <c r="J31" s="741">
        <v>470</v>
      </c>
      <c r="K31" s="741">
        <v>2153</v>
      </c>
      <c r="L31" s="742">
        <v>215.3</v>
      </c>
      <c r="M31" s="742">
        <v>67.7</v>
      </c>
      <c r="N31" s="742">
        <v>5.8</v>
      </c>
      <c r="O31" s="741">
        <v>374</v>
      </c>
      <c r="P31" s="742">
        <v>2.7</v>
      </c>
      <c r="Q31" s="742">
        <v>42.9</v>
      </c>
    </row>
    <row r="32" spans="1:25" ht="15.75" thickBot="1" x14ac:dyDescent="0.3">
      <c r="A32" s="746" t="s">
        <v>623</v>
      </c>
      <c r="B32" s="746">
        <v>13</v>
      </c>
      <c r="C32" s="746">
        <v>930</v>
      </c>
      <c r="D32" s="746">
        <v>111</v>
      </c>
      <c r="E32" s="746">
        <v>934</v>
      </c>
      <c r="F32" s="746">
        <v>108</v>
      </c>
      <c r="G32" s="746">
        <v>0</v>
      </c>
      <c r="H32" s="746">
        <v>9</v>
      </c>
      <c r="I32" s="746">
        <v>4624</v>
      </c>
      <c r="J32" s="746">
        <v>121</v>
      </c>
      <c r="K32" s="746">
        <v>3320</v>
      </c>
      <c r="L32" s="747">
        <v>255.4</v>
      </c>
      <c r="M32" s="747">
        <v>71.8</v>
      </c>
      <c r="N32" s="747">
        <v>3.2</v>
      </c>
      <c r="O32" s="746">
        <v>1042</v>
      </c>
      <c r="P32" s="747">
        <v>1.3</v>
      </c>
      <c r="Q32" s="747">
        <v>82.2</v>
      </c>
    </row>
    <row r="33" spans="1:18" ht="15.75" customHeight="1" thickTop="1" x14ac:dyDescent="0.25">
      <c r="A33" s="748" t="s">
        <v>662</v>
      </c>
      <c r="B33" s="748">
        <v>1170</v>
      </c>
      <c r="C33" s="748">
        <v>53893</v>
      </c>
      <c r="D33" s="748">
        <v>4717</v>
      </c>
      <c r="E33" s="748">
        <v>53072</v>
      </c>
      <c r="F33" s="748">
        <v>4714</v>
      </c>
      <c r="G33" s="748">
        <v>866</v>
      </c>
      <c r="H33" s="748">
        <v>803</v>
      </c>
      <c r="I33" s="748">
        <v>403783</v>
      </c>
      <c r="J33" s="748">
        <v>23267</v>
      </c>
      <c r="K33" s="748">
        <v>293070</v>
      </c>
      <c r="L33" s="749">
        <v>250.5</v>
      </c>
      <c r="M33" s="749">
        <v>72.599999999999994</v>
      </c>
      <c r="N33" s="749">
        <v>5.4</v>
      </c>
      <c r="O33" s="748">
        <v>53916</v>
      </c>
      <c r="P33" s="749">
        <v>2.1</v>
      </c>
      <c r="Q33" s="749">
        <v>48.7</v>
      </c>
    </row>
    <row r="34" spans="1:18" x14ac:dyDescent="0.25">
      <c r="A34" s="808"/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2"/>
      <c r="M34" s="752"/>
      <c r="N34" s="752"/>
      <c r="O34" s="751"/>
      <c r="P34" s="753"/>
      <c r="Q34" s="754"/>
    </row>
    <row r="35" spans="1:18" ht="15.75" x14ac:dyDescent="0.25">
      <c r="A35" s="761" t="s">
        <v>634</v>
      </c>
      <c r="B35" s="762" t="s">
        <v>697</v>
      </c>
      <c r="C35" s="763"/>
      <c r="D35" s="763" t="s">
        <v>680</v>
      </c>
      <c r="E35" s="763"/>
      <c r="F35" s="763"/>
      <c r="G35" s="763"/>
      <c r="H35" s="764"/>
      <c r="N35" s="765"/>
      <c r="O35" s="761"/>
      <c r="P35" s="763"/>
      <c r="Q35" s="766" t="s">
        <v>673</v>
      </c>
    </row>
    <row r="36" spans="1:18" ht="81" customHeight="1" thickBot="1" x14ac:dyDescent="0.3">
      <c r="A36" s="732" t="s">
        <v>638</v>
      </c>
      <c r="B36" s="733" t="s">
        <v>639</v>
      </c>
      <c r="C36" s="733" t="s">
        <v>640</v>
      </c>
      <c r="D36" s="733" t="s">
        <v>681</v>
      </c>
      <c r="E36" s="733" t="s">
        <v>682</v>
      </c>
      <c r="F36" s="733" t="s">
        <v>683</v>
      </c>
      <c r="G36" s="733" t="s">
        <v>684</v>
      </c>
      <c r="H36" s="733" t="s">
        <v>669</v>
      </c>
      <c r="I36" s="733" t="s">
        <v>646</v>
      </c>
      <c r="J36" s="733" t="s">
        <v>647</v>
      </c>
      <c r="K36" s="733" t="s">
        <v>648</v>
      </c>
      <c r="L36" s="734" t="s">
        <v>649</v>
      </c>
      <c r="M36" s="734" t="s">
        <v>670</v>
      </c>
      <c r="N36" s="734" t="s">
        <v>651</v>
      </c>
      <c r="O36" s="733" t="s">
        <v>652</v>
      </c>
      <c r="P36" s="734" t="s">
        <v>653</v>
      </c>
      <c r="Q36" s="734" t="s">
        <v>654</v>
      </c>
    </row>
    <row r="37" spans="1:18" ht="15.75" customHeight="1" thickTop="1" x14ac:dyDescent="0.25">
      <c r="A37" s="767" t="s">
        <v>674</v>
      </c>
      <c r="B37" s="767">
        <v>25</v>
      </c>
      <c r="C37" s="767">
        <v>191</v>
      </c>
      <c r="D37" s="768">
        <v>0</v>
      </c>
      <c r="E37" s="767">
        <v>184</v>
      </c>
      <c r="F37" s="767">
        <v>0</v>
      </c>
      <c r="G37" s="767">
        <v>11</v>
      </c>
      <c r="H37" s="767">
        <v>22</v>
      </c>
      <c r="I37" s="767">
        <v>8431</v>
      </c>
      <c r="J37" s="767">
        <v>694</v>
      </c>
      <c r="K37" s="767">
        <v>8179</v>
      </c>
      <c r="L37" s="759">
        <v>327.2</v>
      </c>
      <c r="M37" s="759">
        <v>97</v>
      </c>
      <c r="N37" s="759">
        <v>42.4</v>
      </c>
      <c r="O37" s="767">
        <v>193</v>
      </c>
      <c r="P37" s="759">
        <v>1.3</v>
      </c>
      <c r="Q37" s="759">
        <v>8.4</v>
      </c>
      <c r="R37" s="769"/>
    </row>
    <row r="38" spans="1:18" x14ac:dyDescent="0.25">
      <c r="A38" s="770"/>
      <c r="B38" s="770"/>
      <c r="C38" s="770"/>
      <c r="D38" s="770"/>
      <c r="E38" s="770"/>
      <c r="F38" s="770"/>
      <c r="G38" s="770"/>
      <c r="H38" s="770"/>
      <c r="I38" s="770"/>
      <c r="J38" s="770"/>
      <c r="K38" s="770"/>
      <c r="L38" s="771"/>
      <c r="M38" s="771"/>
      <c r="N38" s="771"/>
      <c r="O38" s="770"/>
      <c r="P38" s="771"/>
      <c r="Q38" s="771"/>
    </row>
    <row r="39" spans="1:18" ht="78.75" customHeight="1" x14ac:dyDescent="0.25">
      <c r="A39" s="732" t="s">
        <v>638</v>
      </c>
      <c r="B39" s="733" t="s">
        <v>639</v>
      </c>
      <c r="C39" s="733" t="s">
        <v>640</v>
      </c>
      <c r="D39" s="733" t="s">
        <v>681</v>
      </c>
      <c r="E39" s="733" t="s">
        <v>682</v>
      </c>
      <c r="F39" s="733" t="s">
        <v>683</v>
      </c>
      <c r="G39" s="733" t="s">
        <v>684</v>
      </c>
      <c r="H39" s="733" t="s">
        <v>669</v>
      </c>
      <c r="I39" s="733" t="s">
        <v>646</v>
      </c>
      <c r="J39" s="733" t="s">
        <v>647</v>
      </c>
      <c r="K39" s="733" t="s">
        <v>648</v>
      </c>
      <c r="L39" s="734" t="s">
        <v>649</v>
      </c>
      <c r="M39" s="734" t="s">
        <v>670</v>
      </c>
      <c r="N39" s="734" t="s">
        <v>651</v>
      </c>
      <c r="O39" s="733" t="s">
        <v>652</v>
      </c>
      <c r="P39" s="734" t="s">
        <v>653</v>
      </c>
      <c r="Q39" s="734" t="s">
        <v>654</v>
      </c>
    </row>
    <row r="40" spans="1:18" ht="15.75" customHeight="1" x14ac:dyDescent="0.25">
      <c r="A40" s="775" t="s">
        <v>677</v>
      </c>
      <c r="B40" s="776">
        <v>14</v>
      </c>
      <c r="C40" s="776">
        <v>74</v>
      </c>
      <c r="D40" s="776">
        <v>1</v>
      </c>
      <c r="E40" s="776">
        <v>56</v>
      </c>
      <c r="F40" s="776">
        <v>4</v>
      </c>
      <c r="G40" s="776">
        <v>16</v>
      </c>
      <c r="H40" s="776">
        <v>10</v>
      </c>
      <c r="I40" s="776">
        <v>5040</v>
      </c>
      <c r="J40" s="776">
        <v>70</v>
      </c>
      <c r="K40" s="776">
        <v>3727</v>
      </c>
      <c r="L40" s="777">
        <v>266.2</v>
      </c>
      <c r="M40" s="777">
        <v>73.900000000000006</v>
      </c>
      <c r="N40" s="777">
        <v>49</v>
      </c>
      <c r="O40" s="776">
        <v>76</v>
      </c>
      <c r="P40" s="777">
        <v>17.3</v>
      </c>
      <c r="Q40" s="777">
        <v>5.5</v>
      </c>
    </row>
    <row r="41" spans="1:18" x14ac:dyDescent="0.25">
      <c r="A41" s="770"/>
      <c r="B41" s="770"/>
      <c r="C41" s="770"/>
      <c r="D41" s="770"/>
      <c r="E41" s="770"/>
      <c r="F41" s="770"/>
      <c r="G41" s="770"/>
      <c r="H41" s="770"/>
      <c r="I41" s="770"/>
      <c r="J41" s="770"/>
      <c r="K41" s="770"/>
      <c r="L41" s="771"/>
      <c r="M41" s="771"/>
      <c r="N41" s="771"/>
      <c r="O41" s="770"/>
      <c r="P41" s="771"/>
      <c r="Q41" s="771"/>
    </row>
    <row r="42" spans="1:18" x14ac:dyDescent="0.25">
      <c r="A42" s="751"/>
      <c r="B42" s="751"/>
      <c r="C42" s="751"/>
      <c r="D42" s="751"/>
      <c r="E42" s="751"/>
      <c r="F42" s="751"/>
      <c r="G42" s="751"/>
      <c r="H42" s="751"/>
      <c r="I42" s="751"/>
      <c r="J42" s="751"/>
      <c r="K42" s="751"/>
      <c r="L42" s="752"/>
      <c r="M42" s="752"/>
      <c r="N42" s="752"/>
      <c r="O42" s="751"/>
      <c r="P42" s="752"/>
      <c r="Q42" s="752"/>
    </row>
    <row r="43" spans="1:18" x14ac:dyDescent="0.25">
      <c r="A43" s="751"/>
      <c r="B43" s="751"/>
      <c r="C43" s="751"/>
      <c r="D43" s="751"/>
      <c r="E43" s="751"/>
      <c r="F43" s="751"/>
      <c r="G43" s="751"/>
      <c r="H43" s="751"/>
      <c r="I43" s="751"/>
      <c r="J43" s="751"/>
      <c r="K43" s="751"/>
      <c r="L43" s="752"/>
      <c r="M43" s="752"/>
      <c r="N43" s="752"/>
      <c r="O43" s="751"/>
      <c r="P43" s="752"/>
      <c r="Q43" s="752"/>
    </row>
    <row r="44" spans="1:18" x14ac:dyDescent="0.25">
      <c r="A44" s="751"/>
      <c r="B44" s="751"/>
      <c r="C44" s="751"/>
      <c r="D44" s="751"/>
      <c r="E44" s="751"/>
      <c r="F44" s="751"/>
      <c r="G44" s="751"/>
      <c r="H44" s="751"/>
      <c r="I44" s="751"/>
      <c r="J44" s="751"/>
      <c r="K44" s="751"/>
      <c r="L44" s="752"/>
      <c r="M44" s="752"/>
      <c r="N44" s="752"/>
      <c r="O44" s="751"/>
      <c r="P44" s="752"/>
      <c r="Q44" s="752"/>
    </row>
    <row r="45" spans="1:18" x14ac:dyDescent="0.25">
      <c r="A45" s="751"/>
      <c r="B45" s="751"/>
      <c r="C45" s="751"/>
      <c r="D45" s="751"/>
      <c r="E45" s="751"/>
      <c r="F45" s="751"/>
      <c r="G45" s="751"/>
      <c r="H45" s="751"/>
      <c r="I45" s="751"/>
      <c r="J45" s="751"/>
      <c r="K45" s="751"/>
      <c r="L45" s="752"/>
      <c r="M45" s="752"/>
      <c r="N45" s="752"/>
      <c r="O45" s="751"/>
      <c r="P45" s="752"/>
      <c r="Q45" s="752"/>
    </row>
    <row r="46" spans="1:18" x14ac:dyDescent="0.25">
      <c r="A46" s="751"/>
      <c r="B46" s="751"/>
      <c r="C46" s="751"/>
      <c r="D46" s="751"/>
      <c r="E46" s="751"/>
      <c r="F46" s="751"/>
      <c r="G46" s="751"/>
      <c r="H46" s="751"/>
      <c r="I46" s="751"/>
      <c r="J46" s="751"/>
      <c r="K46" s="751"/>
      <c r="L46" s="752"/>
      <c r="M46" s="752"/>
      <c r="N46" s="752"/>
      <c r="O46" s="751"/>
      <c r="P46" s="752"/>
      <c r="Q46" s="752"/>
    </row>
    <row r="47" spans="1:18" x14ac:dyDescent="0.25">
      <c r="A47" s="751"/>
      <c r="B47" s="751"/>
      <c r="C47" s="751"/>
      <c r="D47" s="751"/>
      <c r="E47" s="751"/>
      <c r="F47" s="751"/>
      <c r="G47" s="751"/>
      <c r="H47" s="751"/>
      <c r="I47" s="751"/>
      <c r="J47" s="751"/>
      <c r="K47" s="751"/>
      <c r="L47" s="752"/>
      <c r="M47" s="752"/>
      <c r="N47" s="752"/>
      <c r="O47" s="751"/>
      <c r="P47" s="752"/>
      <c r="Q47" s="752"/>
    </row>
    <row r="48" spans="1:18" x14ac:dyDescent="0.25">
      <c r="A48" s="751"/>
      <c r="B48" s="751"/>
      <c r="C48" s="751"/>
      <c r="D48" s="751"/>
      <c r="E48" s="751"/>
      <c r="F48" s="751"/>
      <c r="G48" s="751"/>
      <c r="H48" s="751"/>
      <c r="I48" s="751"/>
      <c r="J48" s="751"/>
      <c r="K48" s="751"/>
      <c r="L48" s="752"/>
      <c r="M48" s="752"/>
      <c r="N48" s="752"/>
      <c r="O48" s="751"/>
      <c r="P48" s="752"/>
      <c r="Q48" s="752"/>
    </row>
    <row r="49" spans="1:17" x14ac:dyDescent="0.25">
      <c r="A49" s="751"/>
      <c r="B49" s="751"/>
      <c r="C49" s="751"/>
      <c r="D49" s="751"/>
      <c r="E49" s="751"/>
      <c r="F49" s="751"/>
      <c r="G49" s="751"/>
      <c r="H49" s="751"/>
      <c r="I49" s="751"/>
      <c r="J49" s="751"/>
      <c r="K49" s="751"/>
      <c r="L49" s="752"/>
      <c r="M49" s="752"/>
      <c r="N49" s="752"/>
      <c r="O49" s="751"/>
      <c r="P49" s="752"/>
      <c r="Q49" s="752"/>
    </row>
    <row r="50" spans="1:17" x14ac:dyDescent="0.25">
      <c r="A50" s="751"/>
      <c r="B50" s="751"/>
      <c r="C50" s="751"/>
      <c r="D50" s="751"/>
      <c r="E50" s="751"/>
      <c r="F50" s="751"/>
      <c r="G50" s="751"/>
      <c r="H50" s="751"/>
      <c r="I50" s="751"/>
      <c r="J50" s="751"/>
      <c r="K50" s="751"/>
      <c r="L50" s="752"/>
      <c r="M50" s="752"/>
      <c r="N50" s="752"/>
      <c r="O50" s="751"/>
      <c r="P50" s="752"/>
      <c r="Q50" s="752"/>
    </row>
    <row r="51" spans="1:17" x14ac:dyDescent="0.25">
      <c r="A51" s="751"/>
      <c r="B51" s="751"/>
      <c r="C51" s="751"/>
      <c r="D51" s="751"/>
      <c r="E51" s="751"/>
      <c r="F51" s="751"/>
      <c r="G51" s="751"/>
      <c r="H51" s="751"/>
      <c r="I51" s="751"/>
      <c r="J51" s="751"/>
      <c r="K51" s="751"/>
      <c r="L51" s="752"/>
      <c r="M51" s="752"/>
      <c r="N51" s="752"/>
      <c r="O51" s="751"/>
      <c r="P51" s="752"/>
      <c r="Q51" s="752"/>
    </row>
    <row r="52" spans="1:17" x14ac:dyDescent="0.25">
      <c r="A52" s="751"/>
      <c r="B52" s="751"/>
      <c r="C52" s="751"/>
      <c r="D52" s="751"/>
      <c r="E52" s="751"/>
      <c r="F52" s="751"/>
      <c r="G52" s="751"/>
      <c r="H52" s="751"/>
      <c r="I52" s="751"/>
      <c r="J52" s="751"/>
      <c r="K52" s="751"/>
      <c r="L52" s="752"/>
      <c r="M52" s="752"/>
      <c r="N52" s="752"/>
      <c r="O52" s="751"/>
      <c r="P52" s="752"/>
      <c r="Q52" s="752"/>
    </row>
    <row r="53" spans="1:17" x14ac:dyDescent="0.25">
      <c r="A53" s="751"/>
      <c r="B53" s="751"/>
      <c r="C53" s="751"/>
      <c r="D53" s="751"/>
      <c r="E53" s="751"/>
      <c r="F53" s="751"/>
      <c r="G53" s="751"/>
      <c r="H53" s="751"/>
      <c r="I53" s="751"/>
      <c r="J53" s="751"/>
      <c r="K53" s="751"/>
      <c r="L53" s="752"/>
      <c r="M53" s="752"/>
      <c r="N53" s="752"/>
      <c r="O53" s="751"/>
      <c r="P53" s="752"/>
      <c r="Q53" s="752"/>
    </row>
    <row r="54" spans="1:17" x14ac:dyDescent="0.25">
      <c r="A54" s="751"/>
      <c r="B54" s="751"/>
      <c r="C54" s="751"/>
      <c r="D54" s="751"/>
      <c r="E54" s="751"/>
      <c r="F54" s="751"/>
      <c r="G54" s="751"/>
      <c r="H54" s="751"/>
      <c r="I54" s="751"/>
      <c r="J54" s="751"/>
      <c r="K54" s="751"/>
      <c r="L54" s="752"/>
      <c r="M54" s="752"/>
      <c r="N54" s="752"/>
      <c r="O54" s="751"/>
      <c r="P54" s="752"/>
      <c r="Q54" s="752"/>
    </row>
    <row r="55" spans="1:17" x14ac:dyDescent="0.25">
      <c r="A55" s="751"/>
      <c r="B55" s="751"/>
      <c r="C55" s="751"/>
      <c r="D55" s="751"/>
      <c r="E55" s="751"/>
      <c r="F55" s="751"/>
      <c r="G55" s="751"/>
      <c r="H55" s="751"/>
      <c r="I55" s="751"/>
      <c r="J55" s="751"/>
      <c r="K55" s="751"/>
      <c r="L55" s="752"/>
      <c r="M55" s="752"/>
      <c r="N55" s="752"/>
      <c r="O55" s="751"/>
      <c r="P55" s="752"/>
      <c r="Q55" s="752"/>
    </row>
    <row r="56" spans="1:17" x14ac:dyDescent="0.25">
      <c r="A56" s="751"/>
      <c r="B56" s="751"/>
      <c r="C56" s="751"/>
      <c r="D56" s="751"/>
      <c r="E56" s="751"/>
      <c r="F56" s="751"/>
      <c r="G56" s="751"/>
      <c r="H56" s="751"/>
      <c r="I56" s="751"/>
      <c r="J56" s="751"/>
      <c r="K56" s="751"/>
      <c r="L56" s="752"/>
      <c r="M56" s="752"/>
      <c r="N56" s="752"/>
      <c r="O56" s="751"/>
      <c r="P56" s="752"/>
      <c r="Q56" s="752"/>
    </row>
    <row r="57" spans="1:17" x14ac:dyDescent="0.25">
      <c r="A57" s="751"/>
      <c r="B57" s="751"/>
      <c r="C57" s="751"/>
      <c r="D57" s="751"/>
      <c r="E57" s="751"/>
      <c r="F57" s="751"/>
      <c r="G57" s="751"/>
      <c r="H57" s="751"/>
      <c r="I57" s="751"/>
      <c r="J57" s="751"/>
      <c r="K57" s="751"/>
      <c r="L57" s="752"/>
      <c r="M57" s="752"/>
      <c r="N57" s="752"/>
      <c r="O57" s="751"/>
      <c r="P57" s="752"/>
      <c r="Q57" s="752"/>
    </row>
    <row r="58" spans="1:17" x14ac:dyDescent="0.25">
      <c r="A58" s="751"/>
      <c r="B58" s="751"/>
      <c r="C58" s="751"/>
      <c r="D58" s="751"/>
      <c r="E58" s="751"/>
      <c r="F58" s="751"/>
      <c r="G58" s="751"/>
      <c r="H58" s="751"/>
      <c r="I58" s="751"/>
      <c r="J58" s="751"/>
      <c r="K58" s="751"/>
      <c r="L58" s="752"/>
      <c r="M58" s="752"/>
      <c r="N58" s="752"/>
      <c r="O58" s="751"/>
      <c r="P58" s="752"/>
      <c r="Q58" s="752"/>
    </row>
    <row r="59" spans="1:17" x14ac:dyDescent="0.25">
      <c r="A59" s="751"/>
      <c r="B59" s="751"/>
      <c r="C59" s="751"/>
      <c r="D59" s="751"/>
      <c r="E59" s="751"/>
      <c r="F59" s="751"/>
      <c r="G59" s="751"/>
      <c r="H59" s="751"/>
      <c r="I59" s="751"/>
      <c r="J59" s="751"/>
      <c r="K59" s="751"/>
      <c r="L59" s="752"/>
      <c r="M59" s="752"/>
      <c r="N59" s="752"/>
      <c r="O59" s="751"/>
      <c r="P59" s="752"/>
      <c r="Q59" s="752"/>
    </row>
    <row r="60" spans="1:17" x14ac:dyDescent="0.25">
      <c r="A60" s="751"/>
      <c r="B60" s="751"/>
      <c r="C60" s="751"/>
      <c r="D60" s="751"/>
      <c r="E60" s="751"/>
      <c r="F60" s="751"/>
      <c r="G60" s="751"/>
      <c r="H60" s="751"/>
      <c r="I60" s="751"/>
      <c r="J60" s="751"/>
      <c r="K60" s="751"/>
      <c r="L60" s="752"/>
      <c r="M60" s="752"/>
      <c r="N60" s="752"/>
      <c r="O60" s="751"/>
      <c r="P60" s="752"/>
      <c r="Q60" s="752"/>
    </row>
    <row r="61" spans="1:17" x14ac:dyDescent="0.25">
      <c r="A61" s="751"/>
      <c r="B61" s="751"/>
      <c r="C61" s="751"/>
      <c r="D61" s="751"/>
      <c r="E61" s="751"/>
      <c r="F61" s="751"/>
      <c r="G61" s="751"/>
      <c r="H61" s="751"/>
      <c r="I61" s="751"/>
      <c r="J61" s="751"/>
      <c r="K61" s="751"/>
      <c r="L61" s="752"/>
      <c r="M61" s="752"/>
      <c r="N61" s="752"/>
      <c r="O61" s="751"/>
      <c r="P61" s="752"/>
      <c r="Q61" s="752"/>
    </row>
    <row r="62" spans="1:17" x14ac:dyDescent="0.25">
      <c r="A62" s="751"/>
      <c r="B62" s="751"/>
      <c r="C62" s="751"/>
      <c r="D62" s="751"/>
      <c r="E62" s="751"/>
      <c r="F62" s="751"/>
      <c r="G62" s="751"/>
      <c r="H62" s="751"/>
      <c r="I62" s="751"/>
      <c r="J62" s="751"/>
      <c r="K62" s="751"/>
      <c r="L62" s="752"/>
      <c r="M62" s="752"/>
      <c r="N62" s="752"/>
      <c r="O62" s="751"/>
      <c r="P62" s="752"/>
      <c r="Q62" s="752"/>
    </row>
    <row r="63" spans="1:17" x14ac:dyDescent="0.25">
      <c r="A63" s="751"/>
      <c r="B63" s="751"/>
      <c r="C63" s="751"/>
      <c r="D63" s="751"/>
      <c r="E63" s="751"/>
      <c r="F63" s="751"/>
      <c r="G63" s="751"/>
      <c r="H63" s="751"/>
      <c r="I63" s="751"/>
      <c r="J63" s="751"/>
      <c r="K63" s="751"/>
      <c r="L63" s="752"/>
      <c r="M63" s="752"/>
      <c r="N63" s="752"/>
      <c r="O63" s="751"/>
      <c r="P63" s="752"/>
      <c r="Q63" s="752"/>
    </row>
    <row r="64" spans="1:17" x14ac:dyDescent="0.25">
      <c r="A64" s="751"/>
      <c r="B64" s="751"/>
      <c r="C64" s="751"/>
      <c r="D64" s="751"/>
      <c r="E64" s="751"/>
      <c r="F64" s="751"/>
      <c r="G64" s="751"/>
      <c r="H64" s="751"/>
      <c r="I64" s="751"/>
      <c r="J64" s="751"/>
      <c r="K64" s="751"/>
      <c r="L64" s="752"/>
      <c r="M64" s="752"/>
      <c r="N64" s="752"/>
      <c r="O64" s="751"/>
      <c r="P64" s="752"/>
      <c r="Q64" s="752"/>
    </row>
    <row r="65" spans="1:17" x14ac:dyDescent="0.25">
      <c r="A65" s="751"/>
      <c r="B65" s="751"/>
      <c r="C65" s="751"/>
      <c r="D65" s="751"/>
      <c r="E65" s="751"/>
      <c r="F65" s="751"/>
      <c r="G65" s="751"/>
      <c r="H65" s="751"/>
      <c r="I65" s="751"/>
      <c r="J65" s="751"/>
      <c r="K65" s="751"/>
      <c r="L65" s="752"/>
      <c r="M65" s="752"/>
      <c r="N65" s="752"/>
      <c r="O65" s="751"/>
      <c r="P65" s="752"/>
      <c r="Q65" s="752"/>
    </row>
    <row r="66" spans="1:17" x14ac:dyDescent="0.25">
      <c r="A66" s="751"/>
      <c r="B66" s="751"/>
      <c r="C66" s="751"/>
      <c r="D66" s="751"/>
      <c r="E66" s="751"/>
      <c r="F66" s="751"/>
      <c r="G66" s="751"/>
      <c r="H66" s="751"/>
      <c r="I66" s="751"/>
      <c r="J66" s="751"/>
      <c r="K66" s="751"/>
      <c r="L66" s="752"/>
      <c r="M66" s="752"/>
      <c r="N66" s="752"/>
      <c r="O66" s="751"/>
      <c r="P66" s="752"/>
      <c r="Q66" s="752"/>
    </row>
    <row r="67" spans="1:17" x14ac:dyDescent="0.25">
      <c r="A67" s="751"/>
      <c r="B67" s="751"/>
      <c r="C67" s="751"/>
      <c r="D67" s="751"/>
      <c r="E67" s="751"/>
      <c r="F67" s="751"/>
      <c r="G67" s="751"/>
      <c r="H67" s="751"/>
      <c r="I67" s="751"/>
      <c r="J67" s="751"/>
      <c r="K67" s="751"/>
      <c r="L67" s="752"/>
      <c r="M67" s="752"/>
      <c r="N67" s="752"/>
      <c r="O67" s="751"/>
      <c r="P67" s="752"/>
      <c r="Q67" s="752"/>
    </row>
    <row r="68" spans="1:17" x14ac:dyDescent="0.25">
      <c r="A68" s="751"/>
      <c r="B68" s="751"/>
      <c r="C68" s="751"/>
      <c r="D68" s="751"/>
      <c r="E68" s="751"/>
      <c r="F68" s="751"/>
      <c r="G68" s="751"/>
      <c r="H68" s="751"/>
      <c r="I68" s="751"/>
      <c r="J68" s="751"/>
      <c r="K68" s="751"/>
      <c r="L68" s="752"/>
      <c r="M68" s="752"/>
      <c r="N68" s="752"/>
      <c r="O68" s="751"/>
      <c r="P68" s="752"/>
      <c r="Q68" s="752"/>
    </row>
    <row r="69" spans="1:17" x14ac:dyDescent="0.25">
      <c r="A69" s="751"/>
      <c r="B69" s="751"/>
      <c r="C69" s="751"/>
      <c r="D69" s="751"/>
      <c r="E69" s="751"/>
      <c r="F69" s="751"/>
      <c r="G69" s="751"/>
      <c r="H69" s="751"/>
      <c r="I69" s="751"/>
      <c r="J69" s="751"/>
      <c r="K69" s="751"/>
      <c r="L69" s="752"/>
      <c r="M69" s="752"/>
      <c r="N69" s="752"/>
      <c r="O69" s="751"/>
      <c r="P69" s="752"/>
      <c r="Q69" s="752"/>
    </row>
    <row r="70" spans="1:17" x14ac:dyDescent="0.25">
      <c r="A70" s="751"/>
      <c r="B70" s="751"/>
      <c r="C70" s="751"/>
      <c r="D70" s="751"/>
      <c r="E70" s="751"/>
      <c r="F70" s="751"/>
      <c r="G70" s="751"/>
      <c r="H70" s="751"/>
      <c r="I70" s="751"/>
      <c r="J70" s="751"/>
      <c r="K70" s="751"/>
      <c r="L70" s="752"/>
      <c r="M70" s="752"/>
      <c r="N70" s="752"/>
      <c r="O70" s="751"/>
      <c r="P70" s="752"/>
      <c r="Q70" s="752"/>
    </row>
    <row r="71" spans="1:17" x14ac:dyDescent="0.25">
      <c r="A71" s="751"/>
      <c r="B71" s="751"/>
      <c r="C71" s="751"/>
      <c r="D71" s="751"/>
      <c r="E71" s="751"/>
      <c r="F71" s="751"/>
      <c r="G71" s="751"/>
      <c r="H71" s="751"/>
      <c r="I71" s="751"/>
      <c r="J71" s="751"/>
      <c r="K71" s="751"/>
      <c r="L71" s="752"/>
      <c r="M71" s="752"/>
      <c r="N71" s="752"/>
      <c r="O71" s="751"/>
      <c r="P71" s="752"/>
      <c r="Q71" s="752"/>
    </row>
    <row r="72" spans="1:17" x14ac:dyDescent="0.25">
      <c r="A72" s="751"/>
      <c r="B72" s="751"/>
      <c r="C72" s="751"/>
      <c r="D72" s="751"/>
      <c r="E72" s="751"/>
      <c r="F72" s="751"/>
      <c r="G72" s="751"/>
      <c r="H72" s="751"/>
      <c r="I72" s="751"/>
      <c r="J72" s="751"/>
      <c r="K72" s="751"/>
      <c r="L72" s="752"/>
      <c r="M72" s="752"/>
      <c r="N72" s="752"/>
      <c r="O72" s="751"/>
      <c r="P72" s="752"/>
      <c r="Q72" s="752"/>
    </row>
    <row r="73" spans="1:17" x14ac:dyDescent="0.25">
      <c r="A73" s="751"/>
      <c r="B73" s="751"/>
      <c r="C73" s="751"/>
      <c r="D73" s="751"/>
      <c r="E73" s="751"/>
      <c r="F73" s="751"/>
      <c r="G73" s="751"/>
      <c r="H73" s="751"/>
      <c r="I73" s="751"/>
      <c r="J73" s="751"/>
      <c r="K73" s="751"/>
      <c r="L73" s="752"/>
      <c r="M73" s="752"/>
      <c r="N73" s="752"/>
      <c r="O73" s="751"/>
      <c r="P73" s="752"/>
      <c r="Q73" s="752"/>
    </row>
    <row r="74" spans="1:17" x14ac:dyDescent="0.25">
      <c r="A74" s="751"/>
      <c r="B74" s="751"/>
      <c r="C74" s="751"/>
      <c r="D74" s="751"/>
      <c r="E74" s="751"/>
      <c r="F74" s="751"/>
      <c r="G74" s="751"/>
      <c r="H74" s="751"/>
      <c r="I74" s="751"/>
      <c r="J74" s="751"/>
      <c r="K74" s="751"/>
      <c r="L74" s="752"/>
      <c r="M74" s="752"/>
      <c r="N74" s="752"/>
      <c r="O74" s="751"/>
      <c r="P74" s="752"/>
      <c r="Q74" s="752"/>
    </row>
    <row r="75" spans="1:17" x14ac:dyDescent="0.25">
      <c r="A75" s="751"/>
      <c r="B75" s="751"/>
      <c r="C75" s="751"/>
      <c r="D75" s="751"/>
      <c r="E75" s="751"/>
      <c r="F75" s="751"/>
      <c r="G75" s="751"/>
      <c r="H75" s="751"/>
      <c r="I75" s="751"/>
      <c r="J75" s="751"/>
      <c r="K75" s="751"/>
      <c r="L75" s="752"/>
      <c r="M75" s="752"/>
      <c r="N75" s="752"/>
      <c r="O75" s="751"/>
      <c r="P75" s="752"/>
      <c r="Q75" s="752"/>
    </row>
    <row r="76" spans="1:17" x14ac:dyDescent="0.25">
      <c r="A76" s="751"/>
      <c r="B76" s="751"/>
      <c r="C76" s="751"/>
      <c r="D76" s="751"/>
      <c r="E76" s="751"/>
      <c r="F76" s="751"/>
      <c r="G76" s="751"/>
      <c r="H76" s="751"/>
      <c r="I76" s="751"/>
      <c r="J76" s="751"/>
      <c r="K76" s="751"/>
      <c r="L76" s="752"/>
      <c r="M76" s="752"/>
      <c r="N76" s="752"/>
      <c r="O76" s="751"/>
      <c r="P76" s="752"/>
      <c r="Q76" s="752"/>
    </row>
    <row r="77" spans="1:17" x14ac:dyDescent="0.25">
      <c r="A77" s="751"/>
      <c r="B77" s="751"/>
      <c r="C77" s="751"/>
      <c r="D77" s="751"/>
      <c r="E77" s="751"/>
      <c r="F77" s="751"/>
      <c r="G77" s="751"/>
      <c r="H77" s="751"/>
      <c r="I77" s="751"/>
      <c r="J77" s="751"/>
      <c r="K77" s="751"/>
      <c r="L77" s="752"/>
      <c r="M77" s="752"/>
      <c r="N77" s="752"/>
      <c r="O77" s="751"/>
      <c r="P77" s="752"/>
      <c r="Q77" s="752"/>
    </row>
    <row r="78" spans="1:17" x14ac:dyDescent="0.25">
      <c r="A78" s="751"/>
      <c r="B78" s="751"/>
      <c r="C78" s="751"/>
      <c r="D78" s="751"/>
      <c r="E78" s="751"/>
      <c r="F78" s="751"/>
      <c r="G78" s="751"/>
      <c r="H78" s="751"/>
      <c r="I78" s="751"/>
      <c r="J78" s="751"/>
      <c r="K78" s="751"/>
      <c r="L78" s="752"/>
      <c r="M78" s="752"/>
      <c r="N78" s="752"/>
      <c r="O78" s="751"/>
      <c r="P78" s="752"/>
      <c r="Q78" s="752"/>
    </row>
  </sheetData>
  <mergeCells count="9">
    <mergeCell ref="S16:S17"/>
    <mergeCell ref="U16:U17"/>
    <mergeCell ref="W16:W17"/>
    <mergeCell ref="Y16:Y17"/>
    <mergeCell ref="A2:Q2"/>
    <mergeCell ref="V12:V13"/>
    <mergeCell ref="R14:S14"/>
    <mergeCell ref="T14:W14"/>
    <mergeCell ref="X14:Y14"/>
  </mergeCells>
  <pageMargins left="0.70866141732283472" right="0.70866141732283472" top="0.27559055118110237" bottom="0.19685039370078741" header="0.23622047244094491" footer="0.1574803149606299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49C2-5EC3-4A3D-AEEA-4EDEFC64B21C}">
  <dimension ref="A1:T78"/>
  <sheetViews>
    <sheetView topLeftCell="A13" zoomScale="90" zoomScaleNormal="90" workbookViewId="0">
      <selection activeCell="L42" sqref="L42"/>
    </sheetView>
  </sheetViews>
  <sheetFormatPr defaultColWidth="12" defaultRowHeight="15" x14ac:dyDescent="0.25"/>
  <cols>
    <col min="1" max="1" width="12.28515625" style="726" customWidth="1"/>
    <col min="2" max="2" width="19.42578125" style="726" customWidth="1"/>
    <col min="3" max="3" width="15.42578125" style="811" customWidth="1"/>
    <col min="4" max="4" width="15" style="726" customWidth="1"/>
    <col min="5" max="5" width="15.42578125" style="726" customWidth="1"/>
    <col min="6" max="7" width="14.7109375" style="726" customWidth="1"/>
    <col min="8" max="8" width="15" style="726" customWidth="1"/>
    <col min="9" max="10" width="10.7109375" style="726" customWidth="1"/>
    <col min="11" max="11" width="11.28515625" style="726" customWidth="1"/>
    <col min="12" max="12" width="11.140625" style="727" customWidth="1"/>
    <col min="13" max="13" width="12.140625" style="812" customWidth="1"/>
    <col min="14" max="14" width="10.7109375" style="727" customWidth="1"/>
    <col min="15" max="15" width="11.5703125" style="726" customWidth="1"/>
    <col min="16" max="16" width="12.28515625" style="727" customWidth="1"/>
    <col min="17" max="17" width="10.42578125" style="727" customWidth="1"/>
    <col min="18" max="18" width="12" style="726"/>
    <col min="19" max="16384" width="12" style="516"/>
  </cols>
  <sheetData>
    <row r="1" spans="1:20" ht="18" customHeight="1" x14ac:dyDescent="0.3">
      <c r="A1" s="725" t="s">
        <v>632</v>
      </c>
    </row>
    <row r="2" spans="1:20" ht="28.5" x14ac:dyDescent="0.45">
      <c r="A2" s="1003" t="s">
        <v>633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</row>
    <row r="3" spans="1:20" s="821" customFormat="1" ht="30" customHeight="1" x14ac:dyDescent="0.25">
      <c r="A3" s="813" t="s">
        <v>634</v>
      </c>
      <c r="B3" s="814" t="s">
        <v>699</v>
      </c>
      <c r="C3" s="815" t="s">
        <v>700</v>
      </c>
      <c r="D3" s="813" t="s">
        <v>701</v>
      </c>
      <c r="E3" s="813"/>
      <c r="F3" s="813"/>
      <c r="G3" s="813"/>
      <c r="H3" s="813"/>
      <c r="I3" s="813"/>
      <c r="J3" s="816" t="s">
        <v>702</v>
      </c>
      <c r="K3" s="813"/>
      <c r="L3" s="817"/>
      <c r="M3" s="818" t="s">
        <v>703</v>
      </c>
      <c r="N3" s="817"/>
      <c r="O3" s="819"/>
      <c r="P3" s="820" t="s">
        <v>637</v>
      </c>
      <c r="Q3" s="820"/>
      <c r="R3" s="820"/>
    </row>
    <row r="4" spans="1:20" s="830" customFormat="1" ht="72" customHeight="1" thickBot="1" x14ac:dyDescent="0.3">
      <c r="A4" s="822" t="s">
        <v>638</v>
      </c>
      <c r="B4" s="823" t="s">
        <v>639</v>
      </c>
      <c r="C4" s="824" t="s">
        <v>640</v>
      </c>
      <c r="D4" s="823" t="s">
        <v>681</v>
      </c>
      <c r="E4" s="823" t="s">
        <v>682</v>
      </c>
      <c r="F4" s="823" t="s">
        <v>683</v>
      </c>
      <c r="G4" s="823" t="s">
        <v>684</v>
      </c>
      <c r="H4" s="823" t="s">
        <v>669</v>
      </c>
      <c r="I4" s="823" t="s">
        <v>646</v>
      </c>
      <c r="J4" s="825" t="s">
        <v>647</v>
      </c>
      <c r="K4" s="823" t="s">
        <v>648</v>
      </c>
      <c r="L4" s="826" t="s">
        <v>649</v>
      </c>
      <c r="M4" s="827" t="s">
        <v>670</v>
      </c>
      <c r="N4" s="826" t="s">
        <v>651</v>
      </c>
      <c r="O4" s="823" t="s">
        <v>652</v>
      </c>
      <c r="P4" s="826" t="s">
        <v>653</v>
      </c>
      <c r="Q4" s="826" t="s">
        <v>654</v>
      </c>
      <c r="R4" s="828"/>
      <c r="S4" s="820"/>
      <c r="T4" s="829"/>
    </row>
    <row r="5" spans="1:20" ht="15.75" thickTop="1" x14ac:dyDescent="0.25">
      <c r="A5" s="737" t="s">
        <v>655</v>
      </c>
      <c r="B5" s="738">
        <v>50</v>
      </c>
      <c r="C5" s="831">
        <v>5883</v>
      </c>
      <c r="D5" s="739">
        <v>114</v>
      </c>
      <c r="E5" s="738">
        <v>5697</v>
      </c>
      <c r="F5" s="738">
        <v>251</v>
      </c>
      <c r="G5" s="738">
        <v>48</v>
      </c>
      <c r="H5" s="738">
        <v>39</v>
      </c>
      <c r="I5" s="738">
        <v>18220</v>
      </c>
      <c r="J5" s="832">
        <v>80</v>
      </c>
      <c r="K5" s="738">
        <v>14367</v>
      </c>
      <c r="L5" s="740">
        <v>287.3</v>
      </c>
      <c r="M5" s="833">
        <v>78.900000000000006</v>
      </c>
      <c r="N5" s="740">
        <v>2.4</v>
      </c>
      <c r="O5" s="738">
        <v>5997</v>
      </c>
      <c r="P5" s="740">
        <v>0.6</v>
      </c>
      <c r="Q5" s="740">
        <v>120.5</v>
      </c>
    </row>
    <row r="6" spans="1:20" x14ac:dyDescent="0.25">
      <c r="A6" s="741" t="s">
        <v>656</v>
      </c>
      <c r="B6" s="741">
        <v>56</v>
      </c>
      <c r="C6" s="834">
        <v>2938</v>
      </c>
      <c r="D6" s="741">
        <v>170</v>
      </c>
      <c r="E6" s="741">
        <v>2637</v>
      </c>
      <c r="F6" s="741">
        <v>339</v>
      </c>
      <c r="G6" s="741">
        <v>127</v>
      </c>
      <c r="H6" s="741">
        <v>49</v>
      </c>
      <c r="I6" s="741">
        <v>19823</v>
      </c>
      <c r="J6" s="835">
        <v>673</v>
      </c>
      <c r="K6" s="741">
        <v>17972</v>
      </c>
      <c r="L6" s="742">
        <v>320.89999999999998</v>
      </c>
      <c r="M6" s="836">
        <v>90.7</v>
      </c>
      <c r="N6" s="742">
        <v>5.8</v>
      </c>
      <c r="O6" s="741">
        <v>3106</v>
      </c>
      <c r="P6" s="742">
        <v>0.6</v>
      </c>
      <c r="Q6" s="742">
        <v>57.3</v>
      </c>
    </row>
    <row r="7" spans="1:20" x14ac:dyDescent="0.25">
      <c r="A7" s="741" t="s">
        <v>602</v>
      </c>
      <c r="B7" s="741">
        <v>56</v>
      </c>
      <c r="C7" s="834">
        <v>2560</v>
      </c>
      <c r="D7" s="741">
        <v>243</v>
      </c>
      <c r="E7" s="741">
        <v>2361</v>
      </c>
      <c r="F7" s="741">
        <v>360</v>
      </c>
      <c r="G7" s="741">
        <v>85</v>
      </c>
      <c r="H7" s="741">
        <v>46</v>
      </c>
      <c r="I7" s="741">
        <v>19611</v>
      </c>
      <c r="J7" s="835">
        <v>885</v>
      </c>
      <c r="K7" s="741">
        <v>16727</v>
      </c>
      <c r="L7" s="742">
        <v>298.7</v>
      </c>
      <c r="M7" s="836">
        <v>85.3</v>
      </c>
      <c r="N7" s="742">
        <v>6</v>
      </c>
      <c r="O7" s="741">
        <v>2805</v>
      </c>
      <c r="P7" s="742">
        <v>1</v>
      </c>
      <c r="Q7" s="742">
        <v>52.3</v>
      </c>
    </row>
    <row r="8" spans="1:20" x14ac:dyDescent="0.25">
      <c r="A8" s="741" t="s">
        <v>604</v>
      </c>
      <c r="B8" s="741">
        <v>25</v>
      </c>
      <c r="C8" s="834">
        <v>46</v>
      </c>
      <c r="D8" s="741">
        <v>384</v>
      </c>
      <c r="E8" s="741">
        <v>358</v>
      </c>
      <c r="F8" s="741">
        <v>51</v>
      </c>
      <c r="G8" s="741">
        <v>11</v>
      </c>
      <c r="H8" s="741">
        <v>21</v>
      </c>
      <c r="I8" s="741">
        <v>8646</v>
      </c>
      <c r="J8" s="835">
        <v>504</v>
      </c>
      <c r="K8" s="741">
        <v>7759</v>
      </c>
      <c r="L8" s="742">
        <v>310.39999999999998</v>
      </c>
      <c r="M8" s="836">
        <v>89.7</v>
      </c>
      <c r="N8" s="742">
        <v>18.3</v>
      </c>
      <c r="O8" s="741">
        <v>425</v>
      </c>
      <c r="P8" s="742">
        <v>2.1</v>
      </c>
      <c r="Q8" s="742">
        <v>18</v>
      </c>
    </row>
    <row r="9" spans="1:20" x14ac:dyDescent="0.25">
      <c r="A9" s="741" t="s">
        <v>693</v>
      </c>
      <c r="B9" s="741">
        <v>18</v>
      </c>
      <c r="C9" s="834">
        <v>475</v>
      </c>
      <c r="D9" s="741">
        <v>117</v>
      </c>
      <c r="E9" s="741">
        <v>498</v>
      </c>
      <c r="F9" s="741">
        <v>95</v>
      </c>
      <c r="G9" s="741">
        <v>3</v>
      </c>
      <c r="H9" s="741">
        <v>8</v>
      </c>
      <c r="I9" s="741">
        <v>6588</v>
      </c>
      <c r="J9" s="835">
        <v>0</v>
      </c>
      <c r="K9" s="741">
        <v>2957</v>
      </c>
      <c r="L9" s="742">
        <v>164.3</v>
      </c>
      <c r="M9" s="836">
        <v>44.9</v>
      </c>
      <c r="N9" s="742">
        <v>5</v>
      </c>
      <c r="O9" s="741">
        <v>594</v>
      </c>
      <c r="P9" s="742">
        <v>6.1</v>
      </c>
      <c r="Q9" s="742">
        <v>33</v>
      </c>
    </row>
    <row r="10" spans="1:20" x14ac:dyDescent="0.25">
      <c r="A10" s="741" t="s">
        <v>618</v>
      </c>
      <c r="B10" s="741">
        <v>62</v>
      </c>
      <c r="C10" s="834">
        <v>3195</v>
      </c>
      <c r="D10" s="741">
        <v>137</v>
      </c>
      <c r="E10" s="741">
        <v>3076</v>
      </c>
      <c r="F10" s="741">
        <v>150</v>
      </c>
      <c r="G10" s="741">
        <v>103</v>
      </c>
      <c r="H10" s="741">
        <v>44</v>
      </c>
      <c r="I10" s="741">
        <v>20643</v>
      </c>
      <c r="J10" s="835">
        <v>2049</v>
      </c>
      <c r="K10" s="741">
        <v>16261</v>
      </c>
      <c r="L10" s="742">
        <v>262.3</v>
      </c>
      <c r="M10" s="836">
        <v>78.8</v>
      </c>
      <c r="N10" s="742">
        <v>4.9000000000000004</v>
      </c>
      <c r="O10" s="741">
        <v>3331</v>
      </c>
      <c r="P10" s="742">
        <v>1.3</v>
      </c>
      <c r="Q10" s="742">
        <v>59</v>
      </c>
    </row>
    <row r="11" spans="1:20" x14ac:dyDescent="0.25">
      <c r="A11" s="741" t="s">
        <v>611</v>
      </c>
      <c r="B11" s="741">
        <v>73</v>
      </c>
      <c r="C11" s="834">
        <v>2554</v>
      </c>
      <c r="D11" s="741">
        <v>63</v>
      </c>
      <c r="E11" s="741">
        <v>2261</v>
      </c>
      <c r="F11" s="741">
        <v>274</v>
      </c>
      <c r="G11" s="741">
        <v>83</v>
      </c>
      <c r="H11" s="741">
        <v>44</v>
      </c>
      <c r="I11" s="741">
        <v>25646</v>
      </c>
      <c r="J11" s="835">
        <v>1072</v>
      </c>
      <c r="K11" s="741">
        <v>16286</v>
      </c>
      <c r="L11" s="742">
        <v>223.1</v>
      </c>
      <c r="M11" s="836">
        <v>63.5</v>
      </c>
      <c r="N11" s="742">
        <v>6.2</v>
      </c>
      <c r="O11" s="741">
        <v>2618</v>
      </c>
      <c r="P11" s="742">
        <v>3.6</v>
      </c>
      <c r="Q11" s="742">
        <v>37.4</v>
      </c>
    </row>
    <row r="12" spans="1:20" x14ac:dyDescent="0.25">
      <c r="A12" s="741" t="s">
        <v>657</v>
      </c>
      <c r="B12" s="741">
        <v>64</v>
      </c>
      <c r="C12" s="834">
        <v>1058</v>
      </c>
      <c r="D12" s="741">
        <v>68</v>
      </c>
      <c r="E12" s="741">
        <v>1114</v>
      </c>
      <c r="F12" s="741">
        <v>12</v>
      </c>
      <c r="G12" s="741">
        <v>2</v>
      </c>
      <c r="H12" s="741">
        <v>46</v>
      </c>
      <c r="I12" s="741">
        <v>21775</v>
      </c>
      <c r="J12" s="835">
        <v>1649</v>
      </c>
      <c r="K12" s="741">
        <v>16892</v>
      </c>
      <c r="L12" s="742">
        <v>263.89999999999998</v>
      </c>
      <c r="M12" s="836">
        <v>77.599999999999994</v>
      </c>
      <c r="N12" s="742">
        <v>15</v>
      </c>
      <c r="O12" s="741">
        <v>1127</v>
      </c>
      <c r="P12" s="742">
        <v>4.3</v>
      </c>
      <c r="Q12" s="742">
        <v>18.899999999999999</v>
      </c>
    </row>
    <row r="13" spans="1:20" x14ac:dyDescent="0.25">
      <c r="A13" s="741" t="s">
        <v>603</v>
      </c>
      <c r="B13" s="741">
        <v>105</v>
      </c>
      <c r="C13" s="834">
        <v>7570</v>
      </c>
      <c r="D13" s="741">
        <v>8</v>
      </c>
      <c r="E13" s="741">
        <v>7569</v>
      </c>
      <c r="F13" s="741">
        <v>15</v>
      </c>
      <c r="G13" s="741">
        <v>3</v>
      </c>
      <c r="H13" s="741">
        <v>71</v>
      </c>
      <c r="I13" s="741">
        <v>35894</v>
      </c>
      <c r="J13" s="835">
        <v>2536</v>
      </c>
      <c r="K13" s="741">
        <v>26008</v>
      </c>
      <c r="L13" s="742">
        <v>247.7</v>
      </c>
      <c r="M13" s="836">
        <v>72.5</v>
      </c>
      <c r="N13" s="742">
        <v>3.4</v>
      </c>
      <c r="O13" s="741">
        <v>7583</v>
      </c>
      <c r="P13" s="742">
        <v>1.3</v>
      </c>
      <c r="Q13" s="742">
        <v>77.3</v>
      </c>
    </row>
    <row r="14" spans="1:20" x14ac:dyDescent="0.25">
      <c r="A14" s="741" t="s">
        <v>619</v>
      </c>
      <c r="B14" s="741">
        <v>65</v>
      </c>
      <c r="C14" s="834">
        <v>3545</v>
      </c>
      <c r="D14" s="741">
        <v>58</v>
      </c>
      <c r="E14" s="741">
        <v>3537</v>
      </c>
      <c r="F14" s="741">
        <v>66</v>
      </c>
      <c r="G14" s="741">
        <v>0</v>
      </c>
      <c r="H14" s="741">
        <v>34</v>
      </c>
      <c r="I14" s="741">
        <v>22860</v>
      </c>
      <c r="J14" s="835">
        <v>930</v>
      </c>
      <c r="K14" s="741">
        <v>12526</v>
      </c>
      <c r="L14" s="742">
        <v>192.7</v>
      </c>
      <c r="M14" s="836">
        <v>54.8</v>
      </c>
      <c r="N14" s="742">
        <v>3.5</v>
      </c>
      <c r="O14" s="741">
        <v>3603</v>
      </c>
      <c r="P14" s="742">
        <v>2.9</v>
      </c>
      <c r="Q14" s="742">
        <v>57.7</v>
      </c>
    </row>
    <row r="15" spans="1:20" x14ac:dyDescent="0.25">
      <c r="A15" s="741" t="s">
        <v>658</v>
      </c>
      <c r="B15" s="741">
        <v>50</v>
      </c>
      <c r="C15" s="834">
        <v>2195</v>
      </c>
      <c r="D15" s="741">
        <v>0</v>
      </c>
      <c r="E15" s="741">
        <v>2179</v>
      </c>
      <c r="F15" s="741">
        <v>0</v>
      </c>
      <c r="G15" s="741">
        <v>14</v>
      </c>
      <c r="H15" s="741">
        <v>30</v>
      </c>
      <c r="I15" s="741">
        <v>18300</v>
      </c>
      <c r="J15" s="835">
        <v>0</v>
      </c>
      <c r="K15" s="741">
        <v>10884</v>
      </c>
      <c r="L15" s="742">
        <v>217.7</v>
      </c>
      <c r="M15" s="836">
        <v>59.5</v>
      </c>
      <c r="N15" s="742">
        <v>5</v>
      </c>
      <c r="O15" s="741">
        <v>2194</v>
      </c>
      <c r="P15" s="742">
        <v>3.4</v>
      </c>
      <c r="Q15" s="742">
        <v>43.9</v>
      </c>
    </row>
    <row r="16" spans="1:20" x14ac:dyDescent="0.25">
      <c r="A16" s="741" t="s">
        <v>598</v>
      </c>
      <c r="B16" s="741">
        <v>86</v>
      </c>
      <c r="C16" s="834">
        <v>3627</v>
      </c>
      <c r="D16" s="741">
        <v>473</v>
      </c>
      <c r="E16" s="741">
        <v>3652</v>
      </c>
      <c r="F16" s="741">
        <v>432</v>
      </c>
      <c r="G16" s="741">
        <v>11</v>
      </c>
      <c r="H16" s="741">
        <v>52</v>
      </c>
      <c r="I16" s="741">
        <v>28485</v>
      </c>
      <c r="J16" s="835">
        <v>2991</v>
      </c>
      <c r="K16" s="741">
        <v>19030</v>
      </c>
      <c r="L16" s="742">
        <v>221.3</v>
      </c>
      <c r="M16" s="836">
        <v>66.8</v>
      </c>
      <c r="N16" s="742">
        <v>4.5999999999999996</v>
      </c>
      <c r="O16" s="741">
        <v>4098</v>
      </c>
      <c r="P16" s="742">
        <v>2.2999999999999998</v>
      </c>
      <c r="Q16" s="742">
        <v>52.6</v>
      </c>
    </row>
    <row r="17" spans="1:18" x14ac:dyDescent="0.25">
      <c r="A17" s="741" t="s">
        <v>601</v>
      </c>
      <c r="B17" s="741">
        <v>32</v>
      </c>
      <c r="C17" s="834">
        <v>1636</v>
      </c>
      <c r="D17" s="741">
        <v>155</v>
      </c>
      <c r="E17" s="741">
        <v>1611</v>
      </c>
      <c r="F17" s="741">
        <v>173</v>
      </c>
      <c r="G17" s="741">
        <v>4</v>
      </c>
      <c r="H17" s="741">
        <v>20</v>
      </c>
      <c r="I17" s="741">
        <v>10197</v>
      </c>
      <c r="J17" s="835">
        <v>1515</v>
      </c>
      <c r="K17" s="741">
        <v>7413</v>
      </c>
      <c r="L17" s="742">
        <v>231.7</v>
      </c>
      <c r="M17" s="836">
        <v>72.7</v>
      </c>
      <c r="N17" s="742">
        <v>4.0999999999999996</v>
      </c>
      <c r="O17" s="741">
        <v>1790</v>
      </c>
      <c r="P17" s="742">
        <v>1.6</v>
      </c>
      <c r="Q17" s="742">
        <v>64.2</v>
      </c>
    </row>
    <row r="18" spans="1:18" s="559" customFormat="1" x14ac:dyDescent="0.25">
      <c r="A18" s="837" t="s">
        <v>612</v>
      </c>
      <c r="B18" s="837">
        <v>34</v>
      </c>
      <c r="C18" s="834">
        <v>1760</v>
      </c>
      <c r="D18" s="837">
        <v>113</v>
      </c>
      <c r="E18" s="837">
        <v>1705</v>
      </c>
      <c r="F18" s="837">
        <v>161</v>
      </c>
      <c r="G18" s="837">
        <v>10</v>
      </c>
      <c r="H18" s="837">
        <v>24</v>
      </c>
      <c r="I18" s="837">
        <v>12115</v>
      </c>
      <c r="J18" s="835">
        <v>329</v>
      </c>
      <c r="K18" s="837">
        <v>8841</v>
      </c>
      <c r="L18" s="838">
        <v>260</v>
      </c>
      <c r="M18" s="836">
        <v>73</v>
      </c>
      <c r="N18" s="838">
        <v>4.7</v>
      </c>
      <c r="O18" s="837">
        <v>1875</v>
      </c>
      <c r="P18" s="838">
        <v>1.7</v>
      </c>
      <c r="Q18" s="838">
        <v>56.6</v>
      </c>
      <c r="R18" s="839"/>
    </row>
    <row r="19" spans="1:18" s="559" customFormat="1" x14ac:dyDescent="0.25">
      <c r="A19" s="837" t="s">
        <v>608</v>
      </c>
      <c r="B19" s="837">
        <v>32</v>
      </c>
      <c r="C19" s="834">
        <v>595</v>
      </c>
      <c r="D19" s="837">
        <v>170</v>
      </c>
      <c r="E19" s="837">
        <v>718</v>
      </c>
      <c r="F19" s="837">
        <v>22</v>
      </c>
      <c r="G19" s="837">
        <v>21</v>
      </c>
      <c r="H19" s="837">
        <v>20</v>
      </c>
      <c r="I19" s="837">
        <v>11243</v>
      </c>
      <c r="J19" s="835">
        <v>469</v>
      </c>
      <c r="K19" s="837">
        <v>7385</v>
      </c>
      <c r="L19" s="838">
        <v>230.8</v>
      </c>
      <c r="M19" s="836">
        <v>65.7</v>
      </c>
      <c r="N19" s="838">
        <v>9.6999999999999993</v>
      </c>
      <c r="O19" s="837">
        <v>763</v>
      </c>
      <c r="P19" s="838">
        <v>5.0999999999999996</v>
      </c>
      <c r="Q19" s="838">
        <v>24.8</v>
      </c>
      <c r="R19" s="839"/>
    </row>
    <row r="20" spans="1:18" s="559" customFormat="1" x14ac:dyDescent="0.25">
      <c r="A20" s="837" t="s">
        <v>659</v>
      </c>
      <c r="B20" s="837">
        <v>32</v>
      </c>
      <c r="C20" s="834">
        <v>1989</v>
      </c>
      <c r="D20" s="837">
        <v>65</v>
      </c>
      <c r="E20" s="837">
        <v>1927</v>
      </c>
      <c r="F20" s="837">
        <v>127</v>
      </c>
      <c r="G20" s="837">
        <v>0</v>
      </c>
      <c r="H20" s="837">
        <v>21</v>
      </c>
      <c r="I20" s="837">
        <v>11712</v>
      </c>
      <c r="J20" s="835">
        <v>0</v>
      </c>
      <c r="K20" s="837">
        <v>7531</v>
      </c>
      <c r="L20" s="838">
        <v>235.3</v>
      </c>
      <c r="M20" s="836">
        <v>64.3</v>
      </c>
      <c r="N20" s="838">
        <v>3.7</v>
      </c>
      <c r="O20" s="837">
        <v>2054</v>
      </c>
      <c r="P20" s="838">
        <v>2</v>
      </c>
      <c r="Q20" s="838">
        <v>64.2</v>
      </c>
      <c r="R20" s="839"/>
    </row>
    <row r="21" spans="1:18" s="559" customFormat="1" x14ac:dyDescent="0.25">
      <c r="A21" s="837" t="s">
        <v>607</v>
      </c>
      <c r="B21" s="837">
        <v>10</v>
      </c>
      <c r="C21" s="834">
        <v>218</v>
      </c>
      <c r="D21" s="837">
        <v>268</v>
      </c>
      <c r="E21" s="837">
        <v>102</v>
      </c>
      <c r="F21" s="837">
        <v>262</v>
      </c>
      <c r="G21" s="837">
        <v>134</v>
      </c>
      <c r="H21" s="837">
        <v>6</v>
      </c>
      <c r="I21" s="837">
        <v>3500</v>
      </c>
      <c r="J21" s="835">
        <v>160</v>
      </c>
      <c r="K21" s="837">
        <v>2214</v>
      </c>
      <c r="L21" s="838">
        <v>221.4</v>
      </c>
      <c r="M21" s="836">
        <v>63.3</v>
      </c>
      <c r="N21" s="838">
        <v>4.5</v>
      </c>
      <c r="O21" s="837">
        <v>492</v>
      </c>
      <c r="P21" s="838">
        <v>2.6</v>
      </c>
      <c r="Q21" s="838">
        <v>51.4</v>
      </c>
      <c r="R21" s="839"/>
    </row>
    <row r="22" spans="1:18" s="559" customFormat="1" x14ac:dyDescent="0.25">
      <c r="A22" s="837" t="s">
        <v>660</v>
      </c>
      <c r="B22" s="837">
        <v>15</v>
      </c>
      <c r="C22" s="834">
        <v>98</v>
      </c>
      <c r="D22" s="837">
        <v>921</v>
      </c>
      <c r="E22" s="837">
        <v>61</v>
      </c>
      <c r="F22" s="837">
        <v>884</v>
      </c>
      <c r="G22" s="837">
        <v>60</v>
      </c>
      <c r="H22" s="837">
        <v>10</v>
      </c>
      <c r="I22" s="837">
        <v>5130</v>
      </c>
      <c r="J22" s="835">
        <v>360</v>
      </c>
      <c r="K22" s="837">
        <v>3565</v>
      </c>
      <c r="L22" s="838">
        <v>237.7</v>
      </c>
      <c r="M22" s="836">
        <v>69.5</v>
      </c>
      <c r="N22" s="838">
        <v>3.5</v>
      </c>
      <c r="O22" s="837">
        <v>1012</v>
      </c>
      <c r="P22" s="838">
        <v>1.5</v>
      </c>
      <c r="Q22" s="838">
        <v>72.2</v>
      </c>
      <c r="R22" s="839"/>
    </row>
    <row r="23" spans="1:18" s="559" customFormat="1" x14ac:dyDescent="0.25">
      <c r="A23" s="837" t="s">
        <v>617</v>
      </c>
      <c r="B23" s="837">
        <v>56</v>
      </c>
      <c r="C23" s="834">
        <v>3113</v>
      </c>
      <c r="D23" s="837">
        <v>95</v>
      </c>
      <c r="E23" s="837">
        <v>2485</v>
      </c>
      <c r="F23" s="837">
        <v>718</v>
      </c>
      <c r="G23" s="837">
        <v>0</v>
      </c>
      <c r="H23" s="837">
        <v>35</v>
      </c>
      <c r="I23" s="837">
        <v>18828</v>
      </c>
      <c r="J23" s="835">
        <v>1668</v>
      </c>
      <c r="K23" s="837">
        <v>12891</v>
      </c>
      <c r="L23" s="838">
        <v>230.2</v>
      </c>
      <c r="M23" s="836">
        <v>68.5</v>
      </c>
      <c r="N23" s="838">
        <v>4</v>
      </c>
      <c r="O23" s="837">
        <v>3206</v>
      </c>
      <c r="P23" s="838">
        <v>1.9</v>
      </c>
      <c r="Q23" s="838">
        <v>62.3</v>
      </c>
      <c r="R23" s="839"/>
    </row>
    <row r="24" spans="1:18" s="559" customFormat="1" x14ac:dyDescent="0.25">
      <c r="A24" s="837" t="s">
        <v>624</v>
      </c>
      <c r="B24" s="837">
        <v>31</v>
      </c>
      <c r="C24" s="834">
        <v>1752</v>
      </c>
      <c r="D24" s="837">
        <v>171</v>
      </c>
      <c r="E24" s="837">
        <v>1755</v>
      </c>
      <c r="F24" s="837">
        <v>170</v>
      </c>
      <c r="G24" s="837">
        <v>1</v>
      </c>
      <c r="H24" s="837">
        <v>22</v>
      </c>
      <c r="I24" s="837">
        <v>10543</v>
      </c>
      <c r="J24" s="835">
        <v>803</v>
      </c>
      <c r="K24" s="837">
        <v>7910</v>
      </c>
      <c r="L24" s="838">
        <v>255.2</v>
      </c>
      <c r="M24" s="836">
        <v>75</v>
      </c>
      <c r="N24" s="838">
        <v>4.0999999999999996</v>
      </c>
      <c r="O24" s="837">
        <v>1925</v>
      </c>
      <c r="P24" s="838">
        <v>1.4</v>
      </c>
      <c r="Q24" s="838">
        <v>66.8</v>
      </c>
      <c r="R24" s="839"/>
    </row>
    <row r="25" spans="1:18" s="559" customFormat="1" x14ac:dyDescent="0.25">
      <c r="A25" s="837" t="s">
        <v>616</v>
      </c>
      <c r="B25" s="837">
        <v>22</v>
      </c>
      <c r="C25" s="834">
        <v>1228</v>
      </c>
      <c r="D25" s="837">
        <v>129</v>
      </c>
      <c r="E25" s="837">
        <v>1221</v>
      </c>
      <c r="F25" s="837">
        <v>138</v>
      </c>
      <c r="G25" s="837">
        <v>0</v>
      </c>
      <c r="H25" s="837">
        <v>12</v>
      </c>
      <c r="I25" s="837">
        <v>7064</v>
      </c>
      <c r="J25" s="835">
        <v>988</v>
      </c>
      <c r="K25" s="837">
        <v>4318</v>
      </c>
      <c r="L25" s="838">
        <v>196.3</v>
      </c>
      <c r="M25" s="836">
        <v>61.1</v>
      </c>
      <c r="N25" s="838">
        <v>3.2</v>
      </c>
      <c r="O25" s="837">
        <v>1358</v>
      </c>
      <c r="P25" s="838">
        <v>2</v>
      </c>
      <c r="Q25" s="838">
        <v>70.400000000000006</v>
      </c>
      <c r="R25" s="839"/>
    </row>
    <row r="26" spans="1:18" s="559" customFormat="1" x14ac:dyDescent="0.25">
      <c r="A26" s="837" t="s">
        <v>614</v>
      </c>
      <c r="B26" s="837">
        <v>16</v>
      </c>
      <c r="C26" s="834">
        <v>1062</v>
      </c>
      <c r="D26" s="837">
        <v>4</v>
      </c>
      <c r="E26" s="837">
        <v>1059</v>
      </c>
      <c r="F26" s="837">
        <v>7</v>
      </c>
      <c r="G26" s="837">
        <v>1</v>
      </c>
      <c r="H26" s="837">
        <v>8</v>
      </c>
      <c r="I26" s="837">
        <v>5516</v>
      </c>
      <c r="J26" s="835">
        <v>340</v>
      </c>
      <c r="K26" s="837">
        <v>3077</v>
      </c>
      <c r="L26" s="838">
        <v>192.3</v>
      </c>
      <c r="M26" s="836">
        <v>55.8</v>
      </c>
      <c r="N26" s="838">
        <v>2.9</v>
      </c>
      <c r="O26" s="837">
        <v>1067</v>
      </c>
      <c r="P26" s="838">
        <v>2.2999999999999998</v>
      </c>
      <c r="Q26" s="838">
        <v>70.8</v>
      </c>
      <c r="R26" s="839"/>
    </row>
    <row r="27" spans="1:18" x14ac:dyDescent="0.25">
      <c r="A27" s="741" t="s">
        <v>610</v>
      </c>
      <c r="B27" s="741">
        <v>15</v>
      </c>
      <c r="C27" s="834">
        <v>751</v>
      </c>
      <c r="D27" s="741">
        <v>23</v>
      </c>
      <c r="E27" s="741">
        <v>740</v>
      </c>
      <c r="F27" s="741">
        <v>27</v>
      </c>
      <c r="G27" s="741">
        <v>1</v>
      </c>
      <c r="H27" s="741">
        <v>13</v>
      </c>
      <c r="I27" s="741">
        <v>5398</v>
      </c>
      <c r="J27" s="835">
        <v>92</v>
      </c>
      <c r="K27" s="741">
        <v>4884</v>
      </c>
      <c r="L27" s="742">
        <v>325.60000000000002</v>
      </c>
      <c r="M27" s="836">
        <v>90.5</v>
      </c>
      <c r="N27" s="742">
        <v>6.3</v>
      </c>
      <c r="O27" s="741">
        <v>771</v>
      </c>
      <c r="P27" s="742">
        <v>0.7</v>
      </c>
      <c r="Q27" s="742">
        <v>52.3</v>
      </c>
    </row>
    <row r="28" spans="1:18" x14ac:dyDescent="0.25">
      <c r="A28" s="741" t="s">
        <v>615</v>
      </c>
      <c r="B28" s="741">
        <v>54</v>
      </c>
      <c r="C28" s="834">
        <v>2420</v>
      </c>
      <c r="D28" s="741">
        <v>52</v>
      </c>
      <c r="E28" s="741">
        <v>2338</v>
      </c>
      <c r="F28" s="741">
        <v>76</v>
      </c>
      <c r="G28" s="741">
        <v>59</v>
      </c>
      <c r="H28" s="741">
        <v>35</v>
      </c>
      <c r="I28" s="741">
        <v>18669</v>
      </c>
      <c r="J28" s="835">
        <v>1095</v>
      </c>
      <c r="K28" s="741">
        <v>12688</v>
      </c>
      <c r="L28" s="742">
        <v>235</v>
      </c>
      <c r="M28" s="836">
        <v>68</v>
      </c>
      <c r="N28" s="742">
        <v>5.0999999999999996</v>
      </c>
      <c r="O28" s="741">
        <v>2473</v>
      </c>
      <c r="P28" s="742">
        <v>2.4</v>
      </c>
      <c r="Q28" s="742">
        <v>48.5</v>
      </c>
    </row>
    <row r="29" spans="1:18" x14ac:dyDescent="0.25">
      <c r="A29" s="741" t="s">
        <v>605</v>
      </c>
      <c r="B29" s="741">
        <v>46</v>
      </c>
      <c r="C29" s="834">
        <v>973</v>
      </c>
      <c r="D29" s="741">
        <v>35</v>
      </c>
      <c r="E29" s="741">
        <v>945</v>
      </c>
      <c r="F29" s="741">
        <v>39</v>
      </c>
      <c r="G29" s="741">
        <v>27</v>
      </c>
      <c r="H29" s="741">
        <v>31</v>
      </c>
      <c r="I29" s="741">
        <v>15960</v>
      </c>
      <c r="J29" s="835">
        <v>876</v>
      </c>
      <c r="K29" s="741">
        <v>11287</v>
      </c>
      <c r="L29" s="742">
        <v>245.4</v>
      </c>
      <c r="M29" s="836">
        <v>70.7</v>
      </c>
      <c r="N29" s="742">
        <v>11.2</v>
      </c>
      <c r="O29" s="741">
        <v>1010</v>
      </c>
      <c r="P29" s="742">
        <v>4.5999999999999996</v>
      </c>
      <c r="Q29" s="742">
        <v>23.2</v>
      </c>
    </row>
    <row r="30" spans="1:18" x14ac:dyDescent="0.25">
      <c r="A30" s="741" t="s">
        <v>621</v>
      </c>
      <c r="B30" s="741">
        <v>62</v>
      </c>
      <c r="C30" s="834">
        <v>461</v>
      </c>
      <c r="D30" s="741">
        <v>855</v>
      </c>
      <c r="E30" s="741">
        <v>1263</v>
      </c>
      <c r="F30" s="741">
        <v>51</v>
      </c>
      <c r="G30" s="741">
        <v>2</v>
      </c>
      <c r="H30" s="741">
        <v>44</v>
      </c>
      <c r="I30" s="741">
        <v>21394</v>
      </c>
      <c r="J30" s="835">
        <v>1298</v>
      </c>
      <c r="K30" s="741">
        <v>16064</v>
      </c>
      <c r="L30" s="742">
        <v>259.10000000000002</v>
      </c>
      <c r="M30" s="836">
        <v>75.099999999999994</v>
      </c>
      <c r="N30" s="742">
        <v>12.2</v>
      </c>
      <c r="O30" s="741">
        <v>1316</v>
      </c>
      <c r="P30" s="742">
        <v>4.0999999999999996</v>
      </c>
      <c r="Q30" s="742">
        <v>22.5</v>
      </c>
    </row>
    <row r="31" spans="1:18" x14ac:dyDescent="0.25">
      <c r="A31" s="741" t="s">
        <v>609</v>
      </c>
      <c r="B31" s="741">
        <v>10</v>
      </c>
      <c r="C31" s="834">
        <v>252</v>
      </c>
      <c r="D31" s="741">
        <v>0</v>
      </c>
      <c r="E31" s="741">
        <v>252</v>
      </c>
      <c r="F31" s="741">
        <v>0</v>
      </c>
      <c r="G31" s="741">
        <v>0</v>
      </c>
      <c r="H31" s="741">
        <v>4</v>
      </c>
      <c r="I31" s="741">
        <v>2060</v>
      </c>
      <c r="J31" s="835">
        <v>1600</v>
      </c>
      <c r="K31" s="741">
        <v>1464</v>
      </c>
      <c r="L31" s="742">
        <v>146.4</v>
      </c>
      <c r="M31" s="836">
        <v>71.099999999999994</v>
      </c>
      <c r="N31" s="742">
        <v>5.8</v>
      </c>
      <c r="O31" s="741">
        <v>252</v>
      </c>
      <c r="P31" s="742">
        <v>2.4</v>
      </c>
      <c r="Q31" s="742">
        <v>44.8</v>
      </c>
    </row>
    <row r="32" spans="1:18" ht="15.75" thickBot="1" x14ac:dyDescent="0.3">
      <c r="A32" s="746" t="s">
        <v>623</v>
      </c>
      <c r="B32" s="746">
        <v>13</v>
      </c>
      <c r="C32" s="840">
        <v>858</v>
      </c>
      <c r="D32" s="746">
        <v>95</v>
      </c>
      <c r="E32" s="746">
        <v>871</v>
      </c>
      <c r="F32" s="746">
        <v>84</v>
      </c>
      <c r="G32" s="746">
        <v>0</v>
      </c>
      <c r="H32" s="746">
        <v>8</v>
      </c>
      <c r="I32" s="746">
        <v>4546</v>
      </c>
      <c r="J32" s="841">
        <v>212</v>
      </c>
      <c r="K32" s="746">
        <v>3078</v>
      </c>
      <c r="L32" s="747">
        <v>236.8</v>
      </c>
      <c r="M32" s="842">
        <v>67.7</v>
      </c>
      <c r="N32" s="747">
        <v>3.2</v>
      </c>
      <c r="O32" s="746">
        <v>954</v>
      </c>
      <c r="P32" s="747">
        <v>1.5</v>
      </c>
      <c r="Q32" s="747">
        <v>76.8</v>
      </c>
    </row>
    <row r="33" spans="1:18" ht="15.75" customHeight="1" thickTop="1" x14ac:dyDescent="0.25">
      <c r="A33" s="748" t="s">
        <v>662</v>
      </c>
      <c r="B33" s="748">
        <v>1190</v>
      </c>
      <c r="C33" s="843">
        <v>54812</v>
      </c>
      <c r="D33" s="748">
        <v>4986</v>
      </c>
      <c r="E33" s="748">
        <v>53992</v>
      </c>
      <c r="F33" s="748">
        <v>4984</v>
      </c>
      <c r="G33" s="748">
        <v>810</v>
      </c>
      <c r="H33" s="748">
        <v>799</v>
      </c>
      <c r="I33" s="748">
        <v>410366</v>
      </c>
      <c r="J33" s="844">
        <v>25174</v>
      </c>
      <c r="K33" s="748">
        <v>292279</v>
      </c>
      <c r="L33" s="749">
        <v>245.6</v>
      </c>
      <c r="M33" s="845">
        <v>71.2</v>
      </c>
      <c r="N33" s="749">
        <v>5.3</v>
      </c>
      <c r="O33" s="748">
        <v>54807</v>
      </c>
      <c r="P33" s="749">
        <v>2.2000000000000002</v>
      </c>
      <c r="Q33" s="749">
        <v>48.9</v>
      </c>
    </row>
    <row r="34" spans="1:18" x14ac:dyDescent="0.25">
      <c r="A34" s="808"/>
      <c r="B34" s="751"/>
      <c r="D34" s="751"/>
      <c r="E34" s="751"/>
      <c r="F34" s="751"/>
      <c r="G34" s="751"/>
      <c r="H34" s="751"/>
      <c r="I34" s="751"/>
      <c r="J34" s="751"/>
      <c r="K34" s="751"/>
      <c r="L34" s="752"/>
      <c r="N34" s="752"/>
      <c r="O34" s="751"/>
      <c r="P34" s="753"/>
      <c r="Q34" s="754"/>
    </row>
    <row r="35" spans="1:18" ht="15.75" x14ac:dyDescent="0.25">
      <c r="A35" s="761" t="s">
        <v>634</v>
      </c>
      <c r="B35" s="762" t="s">
        <v>704</v>
      </c>
      <c r="C35" s="846"/>
      <c r="D35" s="763" t="s">
        <v>701</v>
      </c>
      <c r="E35" s="763"/>
      <c r="F35" s="763"/>
      <c r="G35" s="763"/>
      <c r="H35" s="764"/>
      <c r="N35" s="765"/>
      <c r="O35" s="761"/>
      <c r="P35" s="763"/>
      <c r="Q35" s="766" t="s">
        <v>673</v>
      </c>
    </row>
    <row r="36" spans="1:18" ht="81" customHeight="1" thickBot="1" x14ac:dyDescent="0.3">
      <c r="A36" s="732" t="s">
        <v>638</v>
      </c>
      <c r="B36" s="733" t="s">
        <v>639</v>
      </c>
      <c r="C36" s="847" t="s">
        <v>640</v>
      </c>
      <c r="D36" s="733" t="s">
        <v>681</v>
      </c>
      <c r="E36" s="733" t="s">
        <v>682</v>
      </c>
      <c r="F36" s="733" t="s">
        <v>683</v>
      </c>
      <c r="G36" s="733" t="s">
        <v>684</v>
      </c>
      <c r="H36" s="733" t="s">
        <v>669</v>
      </c>
      <c r="I36" s="733" t="s">
        <v>646</v>
      </c>
      <c r="J36" s="733" t="s">
        <v>647</v>
      </c>
      <c r="K36" s="733" t="s">
        <v>648</v>
      </c>
      <c r="L36" s="734" t="s">
        <v>649</v>
      </c>
      <c r="M36" s="848" t="s">
        <v>670</v>
      </c>
      <c r="N36" s="734" t="s">
        <v>651</v>
      </c>
      <c r="O36" s="733" t="s">
        <v>652</v>
      </c>
      <c r="P36" s="734" t="s">
        <v>653</v>
      </c>
      <c r="Q36" s="734" t="s">
        <v>654</v>
      </c>
    </row>
    <row r="37" spans="1:18" ht="15.75" customHeight="1" thickTop="1" x14ac:dyDescent="0.25">
      <c r="A37" s="767" t="s">
        <v>674</v>
      </c>
      <c r="B37" s="767">
        <v>25</v>
      </c>
      <c r="C37" s="849">
        <v>207</v>
      </c>
      <c r="D37" s="768">
        <v>1</v>
      </c>
      <c r="E37" s="767">
        <v>196</v>
      </c>
      <c r="F37" s="767">
        <v>0</v>
      </c>
      <c r="G37" s="767">
        <v>5</v>
      </c>
      <c r="H37" s="767">
        <v>24</v>
      </c>
      <c r="I37" s="767">
        <v>9143</v>
      </c>
      <c r="J37" s="767">
        <v>7</v>
      </c>
      <c r="K37" s="767">
        <v>8930</v>
      </c>
      <c r="L37" s="759">
        <v>357.2</v>
      </c>
      <c r="M37" s="850">
        <v>97.7</v>
      </c>
      <c r="N37" s="759">
        <v>43.6</v>
      </c>
      <c r="O37" s="767">
        <v>205</v>
      </c>
      <c r="P37" s="759">
        <v>1</v>
      </c>
      <c r="Q37" s="759">
        <v>8.1999999999999993</v>
      </c>
      <c r="R37" s="769"/>
    </row>
    <row r="38" spans="1:18" x14ac:dyDescent="0.25">
      <c r="A38" s="770"/>
      <c r="B38" s="770"/>
      <c r="C38" s="851"/>
      <c r="D38" s="770"/>
      <c r="E38" s="770"/>
      <c r="F38" s="770"/>
      <c r="G38" s="770"/>
      <c r="H38" s="770"/>
      <c r="I38" s="770"/>
      <c r="J38" s="770"/>
      <c r="K38" s="770"/>
      <c r="L38" s="771"/>
      <c r="M38" s="852"/>
      <c r="N38" s="771"/>
      <c r="O38" s="770"/>
      <c r="P38" s="771"/>
      <c r="Q38" s="771"/>
    </row>
    <row r="39" spans="1:18" ht="78.75" customHeight="1" x14ac:dyDescent="0.25">
      <c r="A39" s="732" t="s">
        <v>638</v>
      </c>
      <c r="B39" s="733" t="s">
        <v>639</v>
      </c>
      <c r="C39" s="847" t="s">
        <v>640</v>
      </c>
      <c r="D39" s="733" t="s">
        <v>681</v>
      </c>
      <c r="E39" s="733" t="s">
        <v>682</v>
      </c>
      <c r="F39" s="733" t="s">
        <v>683</v>
      </c>
      <c r="G39" s="733" t="s">
        <v>684</v>
      </c>
      <c r="H39" s="733" t="s">
        <v>669</v>
      </c>
      <c r="I39" s="733" t="s">
        <v>646</v>
      </c>
      <c r="J39" s="733" t="s">
        <v>647</v>
      </c>
      <c r="K39" s="733" t="s">
        <v>648</v>
      </c>
      <c r="L39" s="734" t="s">
        <v>649</v>
      </c>
      <c r="M39" s="848" t="s">
        <v>670</v>
      </c>
      <c r="N39" s="734" t="s">
        <v>651</v>
      </c>
      <c r="O39" s="733" t="s">
        <v>652</v>
      </c>
      <c r="P39" s="734" t="s">
        <v>653</v>
      </c>
      <c r="Q39" s="734" t="s">
        <v>654</v>
      </c>
    </row>
    <row r="40" spans="1:18" ht="15.75" customHeight="1" x14ac:dyDescent="0.25">
      <c r="A40" s="775" t="s">
        <v>677</v>
      </c>
      <c r="B40" s="776">
        <v>14</v>
      </c>
      <c r="C40" s="853">
        <v>69</v>
      </c>
      <c r="D40" s="776">
        <v>0</v>
      </c>
      <c r="E40" s="776">
        <v>53</v>
      </c>
      <c r="F40" s="776">
        <v>3</v>
      </c>
      <c r="G40" s="776">
        <v>13</v>
      </c>
      <c r="H40" s="776">
        <v>11</v>
      </c>
      <c r="I40" s="776">
        <v>5012</v>
      </c>
      <c r="J40" s="776">
        <v>112</v>
      </c>
      <c r="K40" s="776">
        <v>4006</v>
      </c>
      <c r="L40" s="777">
        <v>286.10000000000002</v>
      </c>
      <c r="M40" s="854">
        <v>79.900000000000006</v>
      </c>
      <c r="N40" s="777">
        <v>58.1</v>
      </c>
      <c r="O40" s="776">
        <v>69</v>
      </c>
      <c r="P40" s="777">
        <v>14.6</v>
      </c>
      <c r="Q40" s="777">
        <v>5</v>
      </c>
    </row>
    <row r="41" spans="1:18" x14ac:dyDescent="0.25">
      <c r="A41" s="770"/>
      <c r="B41" s="770"/>
      <c r="C41" s="851"/>
      <c r="D41" s="770"/>
      <c r="E41" s="770"/>
      <c r="F41" s="770"/>
      <c r="G41" s="770"/>
      <c r="H41" s="770"/>
      <c r="I41" s="770"/>
      <c r="J41" s="770"/>
      <c r="K41" s="770"/>
      <c r="L41" s="771"/>
      <c r="M41" s="852"/>
      <c r="N41" s="771"/>
      <c r="O41" s="770"/>
      <c r="P41" s="771"/>
      <c r="Q41" s="771"/>
    </row>
    <row r="42" spans="1:18" x14ac:dyDescent="0.25">
      <c r="A42" s="751"/>
      <c r="B42" s="751"/>
      <c r="D42" s="751"/>
      <c r="E42" s="751"/>
      <c r="F42" s="751"/>
      <c r="G42" s="751"/>
      <c r="H42" s="751"/>
      <c r="I42" s="751">
        <f>I40+I37+I33</f>
        <v>424521</v>
      </c>
      <c r="J42" s="751"/>
      <c r="K42" s="751">
        <f>K40+K37+K33</f>
        <v>305215</v>
      </c>
      <c r="L42" s="1013">
        <f>K42/I42</f>
        <v>0.71896325505687586</v>
      </c>
      <c r="N42" s="752"/>
      <c r="O42" s="751"/>
      <c r="P42" s="752"/>
      <c r="Q42" s="752"/>
    </row>
    <row r="43" spans="1:18" x14ac:dyDescent="0.25">
      <c r="A43" s="751"/>
      <c r="B43" s="751"/>
      <c r="D43" s="751"/>
      <c r="E43" s="751"/>
      <c r="F43" s="751"/>
      <c r="G43" s="751"/>
      <c r="H43" s="751"/>
      <c r="I43" s="751"/>
      <c r="J43" s="751"/>
      <c r="K43" s="751"/>
      <c r="L43" s="752"/>
      <c r="N43" s="752"/>
      <c r="O43" s="751"/>
      <c r="P43" s="752"/>
      <c r="Q43" s="752"/>
    </row>
    <row r="44" spans="1:18" x14ac:dyDescent="0.25">
      <c r="A44" s="751"/>
      <c r="B44" s="751"/>
      <c r="D44" s="751"/>
      <c r="E44" s="751"/>
      <c r="F44" s="751"/>
      <c r="G44" s="751"/>
      <c r="H44" s="751"/>
      <c r="I44" s="751"/>
      <c r="J44" s="751"/>
      <c r="K44" s="751"/>
      <c r="L44" s="752"/>
      <c r="N44" s="752"/>
      <c r="O44" s="751"/>
      <c r="P44" s="752"/>
      <c r="Q44" s="752"/>
    </row>
    <row r="45" spans="1:18" x14ac:dyDescent="0.25">
      <c r="A45" s="751"/>
      <c r="B45" s="751"/>
      <c r="D45" s="751"/>
      <c r="E45" s="751"/>
      <c r="F45" s="751"/>
      <c r="G45" s="751"/>
      <c r="H45" s="751"/>
      <c r="I45" s="751"/>
      <c r="J45" s="751"/>
      <c r="K45" s="751"/>
      <c r="L45" s="752"/>
      <c r="N45" s="752"/>
      <c r="O45" s="751"/>
      <c r="P45" s="752"/>
      <c r="Q45" s="752"/>
    </row>
    <row r="46" spans="1:18" x14ac:dyDescent="0.25">
      <c r="A46" s="751"/>
      <c r="B46" s="751"/>
      <c r="D46" s="751"/>
      <c r="E46" s="751"/>
      <c r="F46" s="751"/>
      <c r="G46" s="751"/>
      <c r="H46" s="751"/>
      <c r="I46" s="751"/>
      <c r="J46" s="751"/>
      <c r="K46" s="751"/>
      <c r="L46" s="752"/>
      <c r="N46" s="752"/>
      <c r="O46" s="751"/>
      <c r="P46" s="752"/>
      <c r="Q46" s="752"/>
    </row>
    <row r="47" spans="1:18" x14ac:dyDescent="0.25">
      <c r="A47" s="751"/>
      <c r="B47" s="751"/>
      <c r="D47" s="751"/>
      <c r="E47" s="751"/>
      <c r="F47" s="751"/>
      <c r="G47" s="751"/>
      <c r="H47" s="751"/>
      <c r="I47" s="751"/>
      <c r="J47" s="751"/>
      <c r="K47" s="751"/>
      <c r="L47" s="752"/>
      <c r="N47" s="752"/>
      <c r="O47" s="751"/>
      <c r="P47" s="752"/>
      <c r="Q47" s="752"/>
    </row>
    <row r="48" spans="1:18" x14ac:dyDescent="0.25">
      <c r="A48" s="751"/>
      <c r="B48" s="751"/>
      <c r="D48" s="751"/>
      <c r="E48" s="751"/>
      <c r="F48" s="751"/>
      <c r="G48" s="751"/>
      <c r="H48" s="751"/>
      <c r="I48" s="751"/>
      <c r="J48" s="751"/>
      <c r="K48" s="751"/>
      <c r="L48" s="752"/>
      <c r="N48" s="752"/>
      <c r="O48" s="751"/>
      <c r="P48" s="752"/>
      <c r="Q48" s="752"/>
    </row>
    <row r="49" spans="1:17" x14ac:dyDescent="0.25">
      <c r="A49" s="751"/>
      <c r="B49" s="751"/>
      <c r="D49" s="751"/>
      <c r="E49" s="751"/>
      <c r="F49" s="751"/>
      <c r="G49" s="751"/>
      <c r="H49" s="751"/>
      <c r="I49" s="751"/>
      <c r="J49" s="751"/>
      <c r="K49" s="751"/>
      <c r="L49" s="752"/>
      <c r="N49" s="752"/>
      <c r="O49" s="751"/>
      <c r="P49" s="752"/>
      <c r="Q49" s="752"/>
    </row>
    <row r="50" spans="1:17" x14ac:dyDescent="0.25">
      <c r="A50" s="751"/>
      <c r="B50" s="751"/>
      <c r="D50" s="751"/>
      <c r="E50" s="751"/>
      <c r="F50" s="751"/>
      <c r="G50" s="751"/>
      <c r="H50" s="751"/>
      <c r="I50" s="751"/>
      <c r="J50" s="751"/>
      <c r="K50" s="751"/>
      <c r="L50" s="752"/>
      <c r="N50" s="752"/>
      <c r="O50" s="751"/>
      <c r="P50" s="752"/>
      <c r="Q50" s="752"/>
    </row>
    <row r="51" spans="1:17" x14ac:dyDescent="0.25">
      <c r="A51" s="751"/>
      <c r="B51" s="751"/>
      <c r="D51" s="751"/>
      <c r="E51" s="751"/>
      <c r="F51" s="751"/>
      <c r="G51" s="751"/>
      <c r="H51" s="751"/>
      <c r="I51" s="751"/>
      <c r="J51" s="751"/>
      <c r="K51" s="751"/>
      <c r="L51" s="752"/>
      <c r="N51" s="752"/>
      <c r="O51" s="751"/>
      <c r="P51" s="752"/>
      <c r="Q51" s="752"/>
    </row>
    <row r="52" spans="1:17" x14ac:dyDescent="0.25">
      <c r="A52" s="751"/>
      <c r="B52" s="751"/>
      <c r="D52" s="751"/>
      <c r="E52" s="751"/>
      <c r="F52" s="751"/>
      <c r="G52" s="751"/>
      <c r="H52" s="751"/>
      <c r="I52" s="751"/>
      <c r="J52" s="751"/>
      <c r="K52" s="751"/>
      <c r="L52" s="752"/>
      <c r="N52" s="752"/>
      <c r="O52" s="751"/>
      <c r="P52" s="752"/>
      <c r="Q52" s="752"/>
    </row>
    <row r="53" spans="1:17" x14ac:dyDescent="0.25">
      <c r="A53" s="751"/>
      <c r="B53" s="751"/>
      <c r="D53" s="751"/>
      <c r="E53" s="751"/>
      <c r="F53" s="751"/>
      <c r="G53" s="751"/>
      <c r="H53" s="751"/>
      <c r="I53" s="751"/>
      <c r="J53" s="751"/>
      <c r="K53" s="751"/>
      <c r="L53" s="752"/>
      <c r="N53" s="752"/>
      <c r="O53" s="751"/>
      <c r="P53" s="752"/>
      <c r="Q53" s="752"/>
    </row>
    <row r="54" spans="1:17" x14ac:dyDescent="0.25">
      <c r="A54" s="751"/>
      <c r="B54" s="751"/>
      <c r="D54" s="751"/>
      <c r="E54" s="751"/>
      <c r="F54" s="751"/>
      <c r="G54" s="751"/>
      <c r="H54" s="751"/>
      <c r="I54" s="751"/>
      <c r="J54" s="751"/>
      <c r="K54" s="751"/>
      <c r="L54" s="752"/>
      <c r="N54" s="752"/>
      <c r="O54" s="751"/>
      <c r="P54" s="752"/>
      <c r="Q54" s="752"/>
    </row>
    <row r="55" spans="1:17" x14ac:dyDescent="0.25">
      <c r="A55" s="751"/>
      <c r="B55" s="751"/>
      <c r="D55" s="751"/>
      <c r="E55" s="751"/>
      <c r="F55" s="751"/>
      <c r="G55" s="751"/>
      <c r="H55" s="751"/>
      <c r="I55" s="751"/>
      <c r="J55" s="751"/>
      <c r="K55" s="751"/>
      <c r="L55" s="752"/>
      <c r="N55" s="752"/>
      <c r="O55" s="751"/>
      <c r="P55" s="752"/>
      <c r="Q55" s="752"/>
    </row>
    <row r="56" spans="1:17" x14ac:dyDescent="0.25">
      <c r="A56" s="751"/>
      <c r="B56" s="751"/>
      <c r="D56" s="751"/>
      <c r="E56" s="751"/>
      <c r="F56" s="751"/>
      <c r="G56" s="751"/>
      <c r="H56" s="751"/>
      <c r="I56" s="751"/>
      <c r="J56" s="751"/>
      <c r="K56" s="751"/>
      <c r="L56" s="752"/>
      <c r="N56" s="752"/>
      <c r="O56" s="751"/>
      <c r="P56" s="752"/>
      <c r="Q56" s="752"/>
    </row>
    <row r="57" spans="1:17" x14ac:dyDescent="0.25">
      <c r="A57" s="751"/>
      <c r="B57" s="751"/>
      <c r="D57" s="751"/>
      <c r="E57" s="751"/>
      <c r="F57" s="751"/>
      <c r="G57" s="751"/>
      <c r="H57" s="751"/>
      <c r="I57" s="751"/>
      <c r="J57" s="751"/>
      <c r="K57" s="751"/>
      <c r="L57" s="752"/>
      <c r="N57" s="752"/>
      <c r="O57" s="751"/>
      <c r="P57" s="752"/>
      <c r="Q57" s="752"/>
    </row>
    <row r="58" spans="1:17" x14ac:dyDescent="0.25">
      <c r="A58" s="751"/>
      <c r="B58" s="751"/>
      <c r="D58" s="751"/>
      <c r="E58" s="751"/>
      <c r="F58" s="751"/>
      <c r="G58" s="751"/>
      <c r="H58" s="751"/>
      <c r="I58" s="751"/>
      <c r="J58" s="751"/>
      <c r="K58" s="751"/>
      <c r="L58" s="752"/>
      <c r="N58" s="752"/>
      <c r="O58" s="751"/>
      <c r="P58" s="752"/>
      <c r="Q58" s="752"/>
    </row>
    <row r="59" spans="1:17" x14ac:dyDescent="0.25">
      <c r="A59" s="751"/>
      <c r="B59" s="751"/>
      <c r="D59" s="751"/>
      <c r="E59" s="751"/>
      <c r="F59" s="751"/>
      <c r="G59" s="751"/>
      <c r="H59" s="751"/>
      <c r="I59" s="751"/>
      <c r="J59" s="751"/>
      <c r="K59" s="751"/>
      <c r="L59" s="752"/>
      <c r="N59" s="752"/>
      <c r="O59" s="751"/>
      <c r="P59" s="752"/>
      <c r="Q59" s="752"/>
    </row>
    <row r="60" spans="1:17" x14ac:dyDescent="0.25">
      <c r="A60" s="751"/>
      <c r="B60" s="751"/>
      <c r="D60" s="751"/>
      <c r="E60" s="751"/>
      <c r="F60" s="751"/>
      <c r="G60" s="751"/>
      <c r="H60" s="751"/>
      <c r="I60" s="751"/>
      <c r="J60" s="751"/>
      <c r="K60" s="751"/>
      <c r="L60" s="752"/>
      <c r="N60" s="752"/>
      <c r="O60" s="751"/>
      <c r="P60" s="752"/>
      <c r="Q60" s="752"/>
    </row>
    <row r="61" spans="1:17" x14ac:dyDescent="0.25">
      <c r="A61" s="751"/>
      <c r="B61" s="751"/>
      <c r="D61" s="751"/>
      <c r="E61" s="751"/>
      <c r="F61" s="751"/>
      <c r="G61" s="751"/>
      <c r="H61" s="751"/>
      <c r="I61" s="751"/>
      <c r="J61" s="751"/>
      <c r="K61" s="751"/>
      <c r="L61" s="752"/>
      <c r="N61" s="752"/>
      <c r="O61" s="751"/>
      <c r="P61" s="752"/>
      <c r="Q61" s="752"/>
    </row>
    <row r="62" spans="1:17" x14ac:dyDescent="0.25">
      <c r="A62" s="751"/>
      <c r="B62" s="751"/>
      <c r="D62" s="751"/>
      <c r="E62" s="751"/>
      <c r="F62" s="751"/>
      <c r="G62" s="751"/>
      <c r="H62" s="751"/>
      <c r="I62" s="751"/>
      <c r="J62" s="751"/>
      <c r="K62" s="751"/>
      <c r="L62" s="752"/>
      <c r="N62" s="752"/>
      <c r="O62" s="751"/>
      <c r="P62" s="752"/>
      <c r="Q62" s="752"/>
    </row>
    <row r="63" spans="1:17" x14ac:dyDescent="0.25">
      <c r="A63" s="751"/>
      <c r="B63" s="751"/>
      <c r="D63" s="751"/>
      <c r="E63" s="751"/>
      <c r="F63" s="751"/>
      <c r="G63" s="751"/>
      <c r="H63" s="751"/>
      <c r="I63" s="751"/>
      <c r="J63" s="751"/>
      <c r="K63" s="751"/>
      <c r="L63" s="752"/>
      <c r="N63" s="752"/>
      <c r="O63" s="751"/>
      <c r="P63" s="752"/>
      <c r="Q63" s="752"/>
    </row>
    <row r="64" spans="1:17" x14ac:dyDescent="0.25">
      <c r="A64" s="751"/>
      <c r="B64" s="751"/>
      <c r="D64" s="751"/>
      <c r="E64" s="751"/>
      <c r="F64" s="751"/>
      <c r="G64" s="751"/>
      <c r="H64" s="751"/>
      <c r="I64" s="751"/>
      <c r="J64" s="751"/>
      <c r="K64" s="751"/>
      <c r="L64" s="752"/>
      <c r="N64" s="752"/>
      <c r="O64" s="751"/>
      <c r="P64" s="752"/>
      <c r="Q64" s="752"/>
    </row>
    <row r="65" spans="1:17" x14ac:dyDescent="0.25">
      <c r="A65" s="751"/>
      <c r="B65" s="751"/>
      <c r="D65" s="751"/>
      <c r="E65" s="751"/>
      <c r="F65" s="751"/>
      <c r="G65" s="751"/>
      <c r="H65" s="751"/>
      <c r="I65" s="751"/>
      <c r="J65" s="751"/>
      <c r="K65" s="751"/>
      <c r="L65" s="752"/>
      <c r="N65" s="752"/>
      <c r="O65" s="751"/>
      <c r="P65" s="752"/>
      <c r="Q65" s="752"/>
    </row>
    <row r="66" spans="1:17" x14ac:dyDescent="0.25">
      <c r="A66" s="751"/>
      <c r="B66" s="751"/>
      <c r="D66" s="751"/>
      <c r="E66" s="751"/>
      <c r="F66" s="751"/>
      <c r="G66" s="751"/>
      <c r="H66" s="751"/>
      <c r="I66" s="751"/>
      <c r="J66" s="751"/>
      <c r="K66" s="751"/>
      <c r="L66" s="752"/>
      <c r="N66" s="752"/>
      <c r="O66" s="751"/>
      <c r="P66" s="752"/>
      <c r="Q66" s="752"/>
    </row>
    <row r="67" spans="1:17" x14ac:dyDescent="0.25">
      <c r="A67" s="751"/>
      <c r="B67" s="751"/>
      <c r="D67" s="751"/>
      <c r="E67" s="751"/>
      <c r="F67" s="751"/>
      <c r="G67" s="751"/>
      <c r="H67" s="751"/>
      <c r="I67" s="751"/>
      <c r="J67" s="751"/>
      <c r="K67" s="751"/>
      <c r="L67" s="752"/>
      <c r="N67" s="752"/>
      <c r="O67" s="751"/>
      <c r="P67" s="752"/>
      <c r="Q67" s="752"/>
    </row>
    <row r="68" spans="1:17" x14ac:dyDescent="0.25">
      <c r="A68" s="751"/>
      <c r="B68" s="751"/>
      <c r="D68" s="751"/>
      <c r="E68" s="751"/>
      <c r="F68" s="751"/>
      <c r="G68" s="751"/>
      <c r="H68" s="751"/>
      <c r="I68" s="751"/>
      <c r="J68" s="751"/>
      <c r="K68" s="751"/>
      <c r="L68" s="752"/>
      <c r="N68" s="752"/>
      <c r="O68" s="751"/>
      <c r="P68" s="752"/>
      <c r="Q68" s="752"/>
    </row>
    <row r="69" spans="1:17" x14ac:dyDescent="0.25">
      <c r="A69" s="751"/>
      <c r="B69" s="751"/>
      <c r="D69" s="751"/>
      <c r="E69" s="751"/>
      <c r="F69" s="751"/>
      <c r="G69" s="751"/>
      <c r="H69" s="751"/>
      <c r="I69" s="751"/>
      <c r="J69" s="751"/>
      <c r="K69" s="751"/>
      <c r="L69" s="752"/>
      <c r="N69" s="752"/>
      <c r="O69" s="751"/>
      <c r="P69" s="752"/>
      <c r="Q69" s="752"/>
    </row>
    <row r="70" spans="1:17" x14ac:dyDescent="0.25">
      <c r="A70" s="751"/>
      <c r="B70" s="751"/>
      <c r="D70" s="751"/>
      <c r="E70" s="751"/>
      <c r="F70" s="751"/>
      <c r="G70" s="751"/>
      <c r="H70" s="751"/>
      <c r="I70" s="751"/>
      <c r="J70" s="751"/>
      <c r="K70" s="751"/>
      <c r="L70" s="752"/>
      <c r="N70" s="752"/>
      <c r="O70" s="751"/>
      <c r="P70" s="752"/>
      <c r="Q70" s="752"/>
    </row>
    <row r="71" spans="1:17" x14ac:dyDescent="0.25">
      <c r="A71" s="751"/>
      <c r="B71" s="751"/>
      <c r="D71" s="751"/>
      <c r="E71" s="751"/>
      <c r="F71" s="751"/>
      <c r="G71" s="751"/>
      <c r="H71" s="751"/>
      <c r="I71" s="751"/>
      <c r="J71" s="751"/>
      <c r="K71" s="751"/>
      <c r="L71" s="752"/>
      <c r="N71" s="752"/>
      <c r="O71" s="751"/>
      <c r="P71" s="752"/>
      <c r="Q71" s="752"/>
    </row>
    <row r="72" spans="1:17" x14ac:dyDescent="0.25">
      <c r="A72" s="751"/>
      <c r="B72" s="751"/>
      <c r="D72" s="751"/>
      <c r="E72" s="751"/>
      <c r="F72" s="751"/>
      <c r="G72" s="751"/>
      <c r="H72" s="751"/>
      <c r="I72" s="751"/>
      <c r="J72" s="751"/>
      <c r="K72" s="751"/>
      <c r="L72" s="752"/>
      <c r="N72" s="752"/>
      <c r="O72" s="751"/>
      <c r="P72" s="752"/>
      <c r="Q72" s="752"/>
    </row>
    <row r="73" spans="1:17" x14ac:dyDescent="0.25">
      <c r="A73" s="751"/>
      <c r="B73" s="751"/>
      <c r="D73" s="751"/>
      <c r="E73" s="751"/>
      <c r="F73" s="751"/>
      <c r="G73" s="751"/>
      <c r="H73" s="751"/>
      <c r="I73" s="751"/>
      <c r="J73" s="751"/>
      <c r="K73" s="751"/>
      <c r="L73" s="752"/>
      <c r="N73" s="752"/>
      <c r="O73" s="751"/>
      <c r="P73" s="752"/>
      <c r="Q73" s="752"/>
    </row>
    <row r="74" spans="1:17" x14ac:dyDescent="0.25">
      <c r="A74" s="751"/>
      <c r="B74" s="751"/>
      <c r="D74" s="751"/>
      <c r="E74" s="751"/>
      <c r="F74" s="751"/>
      <c r="G74" s="751"/>
      <c r="H74" s="751"/>
      <c r="I74" s="751"/>
      <c r="J74" s="751"/>
      <c r="K74" s="751"/>
      <c r="L74" s="752"/>
      <c r="N74" s="752"/>
      <c r="O74" s="751"/>
      <c r="P74" s="752"/>
      <c r="Q74" s="752"/>
    </row>
    <row r="75" spans="1:17" x14ac:dyDescent="0.25">
      <c r="A75" s="751"/>
      <c r="B75" s="751"/>
      <c r="D75" s="751"/>
      <c r="E75" s="751"/>
      <c r="F75" s="751"/>
      <c r="G75" s="751"/>
      <c r="H75" s="751"/>
      <c r="I75" s="751"/>
      <c r="J75" s="751"/>
      <c r="K75" s="751"/>
      <c r="L75" s="752"/>
      <c r="N75" s="752"/>
      <c r="O75" s="751"/>
      <c r="P75" s="752"/>
      <c r="Q75" s="752"/>
    </row>
    <row r="76" spans="1:17" x14ac:dyDescent="0.25">
      <c r="A76" s="751"/>
      <c r="B76" s="751"/>
      <c r="D76" s="751"/>
      <c r="E76" s="751"/>
      <c r="F76" s="751"/>
      <c r="G76" s="751"/>
      <c r="H76" s="751"/>
      <c r="I76" s="751"/>
      <c r="J76" s="751"/>
      <c r="K76" s="751"/>
      <c r="L76" s="752"/>
      <c r="N76" s="752"/>
      <c r="O76" s="751"/>
      <c r="P76" s="752"/>
      <c r="Q76" s="752"/>
    </row>
    <row r="77" spans="1:17" x14ac:dyDescent="0.25">
      <c r="A77" s="751"/>
      <c r="B77" s="751"/>
      <c r="D77" s="751"/>
      <c r="E77" s="751"/>
      <c r="F77" s="751"/>
      <c r="G77" s="751"/>
      <c r="H77" s="751"/>
      <c r="I77" s="751"/>
      <c r="J77" s="751"/>
      <c r="K77" s="751"/>
      <c r="L77" s="752"/>
      <c r="N77" s="752"/>
      <c r="O77" s="751"/>
      <c r="P77" s="752"/>
      <c r="Q77" s="752"/>
    </row>
    <row r="78" spans="1:17" x14ac:dyDescent="0.25">
      <c r="A78" s="751"/>
      <c r="B78" s="751"/>
      <c r="D78" s="751"/>
      <c r="E78" s="751"/>
      <c r="F78" s="751"/>
      <c r="G78" s="751"/>
      <c r="H78" s="751"/>
      <c r="I78" s="751"/>
      <c r="J78" s="751"/>
      <c r="K78" s="751"/>
      <c r="L78" s="752"/>
      <c r="N78" s="752"/>
      <c r="O78" s="751"/>
      <c r="P78" s="752"/>
      <c r="Q78" s="752"/>
    </row>
  </sheetData>
  <mergeCells count="1">
    <mergeCell ref="A2:Q2"/>
  </mergeCells>
  <pageMargins left="0.70866141732283472" right="0.70866141732283472" top="0.27559055118110237" bottom="0.19685039370078741" header="0.23622047244094491" footer="0.1574803149606299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"/>
  <sheetViews>
    <sheetView topLeftCell="A37" workbookViewId="0">
      <selection activeCell="B53" sqref="B53"/>
    </sheetView>
  </sheetViews>
  <sheetFormatPr defaultRowHeight="15" x14ac:dyDescent="0.25"/>
  <cols>
    <col min="1" max="1" width="13" customWidth="1"/>
    <col min="2" max="2" width="62.42578125" customWidth="1"/>
    <col min="3" max="3" width="21.5703125" customWidth="1"/>
    <col min="4" max="4" width="25.42578125" customWidth="1"/>
    <col min="5" max="5" width="28.28515625" customWidth="1"/>
    <col min="6" max="6" width="27.85546875" customWidth="1"/>
    <col min="7" max="7" width="26.42578125" customWidth="1"/>
  </cols>
  <sheetData>
    <row r="1" spans="1:7" x14ac:dyDescent="0.25">
      <c r="A1" s="15" t="s">
        <v>12</v>
      </c>
      <c r="C1" t="s">
        <v>327</v>
      </c>
      <c r="D1" t="s">
        <v>327</v>
      </c>
      <c r="E1" t="s">
        <v>327</v>
      </c>
      <c r="G1" t="s">
        <v>327</v>
      </c>
    </row>
    <row r="2" spans="1:7" ht="43.5" customHeight="1" x14ac:dyDescent="0.25">
      <c r="A2" s="513"/>
      <c r="B2" s="513"/>
      <c r="C2" s="514" t="s">
        <v>328</v>
      </c>
      <c r="D2" s="514" t="s">
        <v>329</v>
      </c>
      <c r="E2" s="514" t="s">
        <v>330</v>
      </c>
      <c r="F2" s="513" t="s">
        <v>331</v>
      </c>
      <c r="G2" s="513" t="s">
        <v>332</v>
      </c>
    </row>
    <row r="3" spans="1:7" x14ac:dyDescent="0.25">
      <c r="A3" s="515" t="s">
        <v>333</v>
      </c>
      <c r="B3" s="515" t="s">
        <v>334</v>
      </c>
      <c r="C3" s="515" t="s">
        <v>335</v>
      </c>
      <c r="D3" s="515" t="s">
        <v>336</v>
      </c>
      <c r="E3" s="515" t="s">
        <v>337</v>
      </c>
      <c r="F3" s="515" t="s">
        <v>338</v>
      </c>
      <c r="G3" s="515" t="s">
        <v>339</v>
      </c>
    </row>
    <row r="4" spans="1:7" x14ac:dyDescent="0.25">
      <c r="A4" t="s">
        <v>12</v>
      </c>
      <c r="B4" t="s">
        <v>32</v>
      </c>
      <c r="C4" t="s">
        <v>327</v>
      </c>
      <c r="D4" t="s">
        <v>327</v>
      </c>
      <c r="E4" t="s">
        <v>327</v>
      </c>
      <c r="G4" t="s">
        <v>327</v>
      </c>
    </row>
    <row r="5" spans="1:7" x14ac:dyDescent="0.25">
      <c r="A5" t="s">
        <v>340</v>
      </c>
      <c r="B5" t="s">
        <v>341</v>
      </c>
      <c r="E5" t="s">
        <v>327</v>
      </c>
    </row>
    <row r="6" spans="1:7" x14ac:dyDescent="0.25">
      <c r="A6" t="s">
        <v>342</v>
      </c>
      <c r="B6" t="s">
        <v>343</v>
      </c>
      <c r="D6" t="s">
        <v>327</v>
      </c>
      <c r="E6" t="s">
        <v>327</v>
      </c>
    </row>
    <row r="7" spans="1:7" x14ac:dyDescent="0.25">
      <c r="A7" t="s">
        <v>344</v>
      </c>
      <c r="B7" t="s">
        <v>345</v>
      </c>
      <c r="E7" t="s">
        <v>327</v>
      </c>
    </row>
    <row r="8" spans="1:7" x14ac:dyDescent="0.25">
      <c r="A8" t="s">
        <v>346</v>
      </c>
      <c r="B8" t="s">
        <v>347</v>
      </c>
      <c r="E8" t="s">
        <v>327</v>
      </c>
    </row>
    <row r="9" spans="1:7" x14ac:dyDescent="0.25">
      <c r="A9" t="s">
        <v>348</v>
      </c>
      <c r="B9" t="s">
        <v>349</v>
      </c>
      <c r="E9" t="s">
        <v>327</v>
      </c>
    </row>
    <row r="10" spans="1:7" x14ac:dyDescent="0.25">
      <c r="A10" t="s">
        <v>350</v>
      </c>
      <c r="B10" t="s">
        <v>351</v>
      </c>
      <c r="E10" t="s">
        <v>327</v>
      </c>
    </row>
    <row r="11" spans="1:7" x14ac:dyDescent="0.25">
      <c r="A11" t="s">
        <v>352</v>
      </c>
      <c r="B11" t="s">
        <v>353</v>
      </c>
      <c r="D11" t="s">
        <v>327</v>
      </c>
      <c r="E11" t="s">
        <v>327</v>
      </c>
    </row>
    <row r="12" spans="1:7" x14ac:dyDescent="0.25">
      <c r="A12" t="s">
        <v>354</v>
      </c>
      <c r="B12" t="s">
        <v>355</v>
      </c>
      <c r="E12" t="s">
        <v>327</v>
      </c>
    </row>
    <row r="13" spans="1:7" x14ac:dyDescent="0.25">
      <c r="A13" t="s">
        <v>356</v>
      </c>
      <c r="B13" t="s">
        <v>357</v>
      </c>
      <c r="E13" t="s">
        <v>327</v>
      </c>
    </row>
    <row r="14" spans="1:7" x14ac:dyDescent="0.25">
      <c r="A14" t="s">
        <v>358</v>
      </c>
      <c r="B14" t="s">
        <v>359</v>
      </c>
      <c r="E14" t="s">
        <v>327</v>
      </c>
    </row>
    <row r="15" spans="1:7" x14ac:dyDescent="0.25">
      <c r="A15" t="s">
        <v>360</v>
      </c>
      <c r="B15" t="s">
        <v>361</v>
      </c>
      <c r="E15" t="s">
        <v>327</v>
      </c>
    </row>
    <row r="16" spans="1:7" x14ac:dyDescent="0.25">
      <c r="A16" t="s">
        <v>362</v>
      </c>
      <c r="B16" t="s">
        <v>363</v>
      </c>
      <c r="E16" t="s">
        <v>327</v>
      </c>
    </row>
    <row r="17" spans="1:6" x14ac:dyDescent="0.25">
      <c r="A17" t="s">
        <v>364</v>
      </c>
      <c r="B17" t="s">
        <v>365</v>
      </c>
      <c r="E17" t="s">
        <v>327</v>
      </c>
    </row>
    <row r="18" spans="1:6" x14ac:dyDescent="0.25">
      <c r="A18" t="s">
        <v>366</v>
      </c>
      <c r="B18" t="s">
        <v>367</v>
      </c>
      <c r="E18" t="s">
        <v>327</v>
      </c>
    </row>
    <row r="19" spans="1:6" x14ac:dyDescent="0.25">
      <c r="A19" t="s">
        <v>368</v>
      </c>
      <c r="B19" t="s">
        <v>369</v>
      </c>
      <c r="C19" t="s">
        <v>327</v>
      </c>
      <c r="F19" t="s">
        <v>327</v>
      </c>
    </row>
    <row r="20" spans="1:6" x14ac:dyDescent="0.25">
      <c r="A20" t="s">
        <v>370</v>
      </c>
      <c r="B20" t="s">
        <v>371</v>
      </c>
      <c r="E20" t="s">
        <v>327</v>
      </c>
    </row>
    <row r="21" spans="1:6" x14ac:dyDescent="0.25">
      <c r="A21" t="s">
        <v>372</v>
      </c>
      <c r="B21" t="s">
        <v>373</v>
      </c>
      <c r="E21" t="s">
        <v>327</v>
      </c>
    </row>
    <row r="22" spans="1:6" x14ac:dyDescent="0.25">
      <c r="A22" t="s">
        <v>374</v>
      </c>
      <c r="B22" t="s">
        <v>375</v>
      </c>
      <c r="E22" t="s">
        <v>327</v>
      </c>
    </row>
    <row r="23" spans="1:6" x14ac:dyDescent="0.25">
      <c r="A23" t="s">
        <v>376</v>
      </c>
      <c r="B23" t="s">
        <v>377</v>
      </c>
      <c r="C23" t="s">
        <v>327</v>
      </c>
      <c r="F23" t="s">
        <v>327</v>
      </c>
    </row>
    <row r="24" spans="1:6" x14ac:dyDescent="0.25">
      <c r="A24" t="s">
        <v>378</v>
      </c>
      <c r="B24" t="s">
        <v>379</v>
      </c>
      <c r="E24" t="s">
        <v>327</v>
      </c>
    </row>
    <row r="25" spans="1:6" x14ac:dyDescent="0.25">
      <c r="A25" t="s">
        <v>380</v>
      </c>
      <c r="B25" t="s">
        <v>381</v>
      </c>
      <c r="E25" t="s">
        <v>327</v>
      </c>
    </row>
    <row r="26" spans="1:6" x14ac:dyDescent="0.25">
      <c r="A26" t="s">
        <v>382</v>
      </c>
      <c r="B26" t="s">
        <v>383</v>
      </c>
      <c r="E26" t="s">
        <v>327</v>
      </c>
    </row>
    <row r="27" spans="1:6" x14ac:dyDescent="0.25">
      <c r="A27" t="s">
        <v>384</v>
      </c>
      <c r="B27" t="s">
        <v>385</v>
      </c>
      <c r="C27" t="s">
        <v>327</v>
      </c>
      <c r="F27" t="s">
        <v>327</v>
      </c>
    </row>
    <row r="28" spans="1:6" x14ac:dyDescent="0.25">
      <c r="A28" t="s">
        <v>386</v>
      </c>
      <c r="B28" t="s">
        <v>387</v>
      </c>
      <c r="E28" t="s">
        <v>327</v>
      </c>
    </row>
    <row r="29" spans="1:6" x14ac:dyDescent="0.25">
      <c r="A29" t="s">
        <v>388</v>
      </c>
      <c r="B29" t="s">
        <v>389</v>
      </c>
      <c r="E29" t="s">
        <v>327</v>
      </c>
    </row>
    <row r="30" spans="1:6" x14ac:dyDescent="0.25">
      <c r="A30" t="s">
        <v>390</v>
      </c>
      <c r="B30" t="s">
        <v>391</v>
      </c>
      <c r="C30" t="s">
        <v>327</v>
      </c>
      <c r="F30" t="s">
        <v>327</v>
      </c>
    </row>
    <row r="31" spans="1:6" x14ac:dyDescent="0.25">
      <c r="A31" t="s">
        <v>392</v>
      </c>
      <c r="B31" t="s">
        <v>393</v>
      </c>
      <c r="C31" t="s">
        <v>327</v>
      </c>
      <c r="F31" t="s">
        <v>327</v>
      </c>
    </row>
    <row r="32" spans="1:6" x14ac:dyDescent="0.25">
      <c r="A32" t="s">
        <v>394</v>
      </c>
      <c r="B32" t="s">
        <v>395</v>
      </c>
      <c r="E32" t="s">
        <v>327</v>
      </c>
    </row>
    <row r="33" spans="1:7" x14ac:dyDescent="0.25">
      <c r="A33" t="s">
        <v>396</v>
      </c>
      <c r="B33" t="s">
        <v>397</v>
      </c>
      <c r="D33" t="s">
        <v>327</v>
      </c>
      <c r="E33" t="s">
        <v>327</v>
      </c>
    </row>
    <row r="34" spans="1:7" x14ac:dyDescent="0.25">
      <c r="A34" t="s">
        <v>398</v>
      </c>
      <c r="B34" t="s">
        <v>399</v>
      </c>
      <c r="E34" t="s">
        <v>327</v>
      </c>
    </row>
    <row r="35" spans="1:7" x14ac:dyDescent="0.25">
      <c r="A35" t="s">
        <v>400</v>
      </c>
      <c r="B35" t="s">
        <v>401</v>
      </c>
      <c r="C35" t="s">
        <v>327</v>
      </c>
      <c r="E35" t="s">
        <v>327</v>
      </c>
    </row>
    <row r="36" spans="1:7" x14ac:dyDescent="0.25">
      <c r="A36" t="s">
        <v>402</v>
      </c>
      <c r="B36" t="s">
        <v>403</v>
      </c>
      <c r="C36" t="s">
        <v>327</v>
      </c>
      <c r="F36" t="s">
        <v>327</v>
      </c>
    </row>
    <row r="37" spans="1:7" x14ac:dyDescent="0.25">
      <c r="A37" t="s">
        <v>404</v>
      </c>
      <c r="B37" t="s">
        <v>405</v>
      </c>
      <c r="C37" t="s">
        <v>327</v>
      </c>
      <c r="F37" t="s">
        <v>327</v>
      </c>
    </row>
    <row r="38" spans="1:7" x14ac:dyDescent="0.25">
      <c r="A38" t="s">
        <v>406</v>
      </c>
      <c r="B38" t="s">
        <v>407</v>
      </c>
      <c r="C38" t="s">
        <v>327</v>
      </c>
      <c r="F38" t="s">
        <v>327</v>
      </c>
      <c r="G38" t="s">
        <v>327</v>
      </c>
    </row>
    <row r="39" spans="1:7" x14ac:dyDescent="0.25">
      <c r="A39" t="s">
        <v>408</v>
      </c>
      <c r="B39" t="s">
        <v>409</v>
      </c>
      <c r="C39" t="s">
        <v>327</v>
      </c>
      <c r="F39" t="s">
        <v>327</v>
      </c>
    </row>
    <row r="40" spans="1:7" x14ac:dyDescent="0.25">
      <c r="A40" t="s">
        <v>410</v>
      </c>
      <c r="B40" t="s">
        <v>411</v>
      </c>
      <c r="C40" t="s">
        <v>327</v>
      </c>
      <c r="F40" t="s">
        <v>327</v>
      </c>
    </row>
    <row r="41" spans="1:7" x14ac:dyDescent="0.25">
      <c r="A41" t="s">
        <v>412</v>
      </c>
      <c r="B41" t="s">
        <v>413</v>
      </c>
      <c r="C41" t="s">
        <v>327</v>
      </c>
      <c r="F41" t="s">
        <v>327</v>
      </c>
    </row>
    <row r="42" spans="1:7" x14ac:dyDescent="0.25">
      <c r="A42" t="s">
        <v>414</v>
      </c>
      <c r="B42" t="s">
        <v>415</v>
      </c>
      <c r="C42" t="s">
        <v>327</v>
      </c>
      <c r="F42" t="s">
        <v>327</v>
      </c>
    </row>
    <row r="43" spans="1:7" x14ac:dyDescent="0.25">
      <c r="A43" t="s">
        <v>416</v>
      </c>
      <c r="B43" t="s">
        <v>417</v>
      </c>
      <c r="C43" t="s">
        <v>327</v>
      </c>
      <c r="F43" t="s">
        <v>327</v>
      </c>
    </row>
    <row r="44" spans="1:7" x14ac:dyDescent="0.25">
      <c r="A44" t="s">
        <v>418</v>
      </c>
      <c r="B44" t="s">
        <v>419</v>
      </c>
      <c r="C44" t="s">
        <v>327</v>
      </c>
      <c r="F44" t="s">
        <v>327</v>
      </c>
    </row>
    <row r="45" spans="1:7" x14ac:dyDescent="0.25">
      <c r="A45" t="s">
        <v>420</v>
      </c>
      <c r="B45" t="s">
        <v>421</v>
      </c>
      <c r="C45" t="s">
        <v>327</v>
      </c>
      <c r="F45" t="s">
        <v>327</v>
      </c>
    </row>
    <row r="46" spans="1:7" x14ac:dyDescent="0.25">
      <c r="A46" t="s">
        <v>422</v>
      </c>
      <c r="B46" t="s">
        <v>423</v>
      </c>
      <c r="C46" t="s">
        <v>327</v>
      </c>
      <c r="F46" t="s">
        <v>327</v>
      </c>
    </row>
    <row r="47" spans="1:7" x14ac:dyDescent="0.25">
      <c r="A47" t="s">
        <v>424</v>
      </c>
      <c r="B47" t="s">
        <v>425</v>
      </c>
      <c r="C47" t="s">
        <v>327</v>
      </c>
      <c r="F47" t="s">
        <v>327</v>
      </c>
    </row>
    <row r="48" spans="1:7" x14ac:dyDescent="0.25">
      <c r="A48" t="s">
        <v>426</v>
      </c>
      <c r="B48" t="s">
        <v>427</v>
      </c>
      <c r="C48" t="s">
        <v>327</v>
      </c>
      <c r="F48" t="s">
        <v>327</v>
      </c>
    </row>
    <row r="49" spans="1:6" x14ac:dyDescent="0.25">
      <c r="A49" t="s">
        <v>428</v>
      </c>
      <c r="B49" t="s">
        <v>429</v>
      </c>
      <c r="C49" t="s">
        <v>327</v>
      </c>
      <c r="F49" t="s">
        <v>327</v>
      </c>
    </row>
    <row r="50" spans="1:6" x14ac:dyDescent="0.25">
      <c r="A50" t="s">
        <v>430</v>
      </c>
      <c r="B50" t="s">
        <v>431</v>
      </c>
      <c r="C50" t="s">
        <v>327</v>
      </c>
      <c r="F50" t="s">
        <v>327</v>
      </c>
    </row>
    <row r="51" spans="1:6" x14ac:dyDescent="0.25">
      <c r="A51" t="s">
        <v>432</v>
      </c>
      <c r="B51" t="s">
        <v>433</v>
      </c>
      <c r="E51" t="s">
        <v>327</v>
      </c>
    </row>
    <row r="52" spans="1:6" x14ac:dyDescent="0.25">
      <c r="A52" t="s">
        <v>434</v>
      </c>
      <c r="B52" t="s">
        <v>435</v>
      </c>
      <c r="C52" t="s">
        <v>327</v>
      </c>
      <c r="F52" t="s">
        <v>327</v>
      </c>
    </row>
    <row r="53" spans="1:6" x14ac:dyDescent="0.25">
      <c r="A53" t="s">
        <v>436</v>
      </c>
      <c r="B53" t="s">
        <v>437</v>
      </c>
      <c r="E53" t="s">
        <v>327</v>
      </c>
    </row>
    <row r="54" spans="1:6" x14ac:dyDescent="0.25">
      <c r="A54" t="s">
        <v>438</v>
      </c>
      <c r="B54" t="s">
        <v>439</v>
      </c>
      <c r="C54" t="s">
        <v>327</v>
      </c>
      <c r="F54" t="s">
        <v>327</v>
      </c>
    </row>
    <row r="55" spans="1:6" x14ac:dyDescent="0.25">
      <c r="A55" t="s">
        <v>440</v>
      </c>
      <c r="B55" t="s">
        <v>441</v>
      </c>
      <c r="C55" t="s">
        <v>327</v>
      </c>
      <c r="F55" t="s">
        <v>327</v>
      </c>
    </row>
    <row r="56" spans="1:6" x14ac:dyDescent="0.25">
      <c r="A56" t="s">
        <v>442</v>
      </c>
      <c r="B56" t="s">
        <v>443</v>
      </c>
      <c r="C56" t="s">
        <v>327</v>
      </c>
      <c r="F56" t="s">
        <v>327</v>
      </c>
    </row>
    <row r="57" spans="1:6" x14ac:dyDescent="0.25">
      <c r="A57" t="s">
        <v>444</v>
      </c>
      <c r="B57" t="s">
        <v>445</v>
      </c>
      <c r="C57" t="s">
        <v>327</v>
      </c>
      <c r="F57" t="s">
        <v>327</v>
      </c>
    </row>
    <row r="58" spans="1:6" x14ac:dyDescent="0.25">
      <c r="A58" t="s">
        <v>446</v>
      </c>
      <c r="B58" t="s">
        <v>447</v>
      </c>
      <c r="C58" t="s">
        <v>327</v>
      </c>
      <c r="F58" t="s">
        <v>327</v>
      </c>
    </row>
    <row r="59" spans="1:6" x14ac:dyDescent="0.25">
      <c r="A59" t="s">
        <v>448</v>
      </c>
      <c r="B59" t="s">
        <v>449</v>
      </c>
      <c r="E59" t="s">
        <v>327</v>
      </c>
    </row>
    <row r="60" spans="1:6" x14ac:dyDescent="0.25">
      <c r="A60" t="s">
        <v>450</v>
      </c>
      <c r="B60" t="s">
        <v>451</v>
      </c>
      <c r="C60" t="s">
        <v>327</v>
      </c>
      <c r="F60" t="s">
        <v>327</v>
      </c>
    </row>
    <row r="61" spans="1:6" x14ac:dyDescent="0.25">
      <c r="A61" t="s">
        <v>452</v>
      </c>
      <c r="B61" t="s">
        <v>453</v>
      </c>
      <c r="F61" t="s">
        <v>327</v>
      </c>
    </row>
    <row r="62" spans="1:6" x14ac:dyDescent="0.25">
      <c r="A62" t="s">
        <v>454</v>
      </c>
      <c r="B62" t="s">
        <v>455</v>
      </c>
      <c r="F62" t="s">
        <v>327</v>
      </c>
    </row>
    <row r="63" spans="1:6" x14ac:dyDescent="0.25">
      <c r="A63" t="s">
        <v>456</v>
      </c>
      <c r="B63" t="s">
        <v>457</v>
      </c>
      <c r="F63" t="s">
        <v>327</v>
      </c>
    </row>
    <row r="64" spans="1:6" x14ac:dyDescent="0.25">
      <c r="A64" t="s">
        <v>458</v>
      </c>
      <c r="B64" t="s">
        <v>459</v>
      </c>
      <c r="F64" t="s">
        <v>327</v>
      </c>
    </row>
    <row r="65" spans="1:6" x14ac:dyDescent="0.25">
      <c r="A65" t="s">
        <v>460</v>
      </c>
      <c r="B65" t="s">
        <v>459</v>
      </c>
      <c r="F65" t="s">
        <v>327</v>
      </c>
    </row>
    <row r="66" spans="1:6" x14ac:dyDescent="0.25">
      <c r="A66" t="s">
        <v>461</v>
      </c>
      <c r="B66" t="s">
        <v>462</v>
      </c>
      <c r="F66" t="s">
        <v>327</v>
      </c>
    </row>
    <row r="67" spans="1:6" x14ac:dyDescent="0.25">
      <c r="A67" t="s">
        <v>463</v>
      </c>
      <c r="B67" t="s">
        <v>464</v>
      </c>
      <c r="F67" t="s">
        <v>327</v>
      </c>
    </row>
    <row r="68" spans="1:6" x14ac:dyDescent="0.25">
      <c r="A68" t="s">
        <v>465</v>
      </c>
      <c r="B68" t="s">
        <v>466</v>
      </c>
      <c r="F68" t="s">
        <v>327</v>
      </c>
    </row>
    <row r="69" spans="1:6" x14ac:dyDescent="0.25">
      <c r="A69" t="s">
        <v>467</v>
      </c>
      <c r="B69" t="s">
        <v>468</v>
      </c>
      <c r="F69" t="s">
        <v>327</v>
      </c>
    </row>
    <row r="70" spans="1:6" x14ac:dyDescent="0.25">
      <c r="A70" t="s">
        <v>469</v>
      </c>
      <c r="B70" t="s">
        <v>470</v>
      </c>
      <c r="F70" t="s">
        <v>327</v>
      </c>
    </row>
    <row r="71" spans="1:6" x14ac:dyDescent="0.25">
      <c r="A71" t="s">
        <v>471</v>
      </c>
      <c r="B71" t="s">
        <v>472</v>
      </c>
      <c r="F71" t="s">
        <v>327</v>
      </c>
    </row>
    <row r="72" spans="1:6" x14ac:dyDescent="0.25">
      <c r="A72" t="s">
        <v>473</v>
      </c>
      <c r="B72" t="s">
        <v>474</v>
      </c>
      <c r="F72" t="s">
        <v>327</v>
      </c>
    </row>
    <row r="73" spans="1:6" x14ac:dyDescent="0.25">
      <c r="A73" t="s">
        <v>475</v>
      </c>
      <c r="B73" t="s">
        <v>476</v>
      </c>
      <c r="F73" t="s">
        <v>327</v>
      </c>
    </row>
    <row r="74" spans="1:6" x14ac:dyDescent="0.25">
      <c r="A74" t="s">
        <v>477</v>
      </c>
      <c r="B74" t="s">
        <v>478</v>
      </c>
      <c r="F74" t="s">
        <v>327</v>
      </c>
    </row>
    <row r="75" spans="1:6" x14ac:dyDescent="0.25">
      <c r="A75" t="s">
        <v>479</v>
      </c>
      <c r="B75" t="s">
        <v>480</v>
      </c>
      <c r="F75" t="s">
        <v>327</v>
      </c>
    </row>
    <row r="76" spans="1:6" x14ac:dyDescent="0.25">
      <c r="A76" t="s">
        <v>481</v>
      </c>
      <c r="B76" t="s">
        <v>482</v>
      </c>
      <c r="F76" t="s">
        <v>327</v>
      </c>
    </row>
    <row r="77" spans="1:6" x14ac:dyDescent="0.25">
      <c r="A77" t="s">
        <v>483</v>
      </c>
      <c r="B77" t="s">
        <v>484</v>
      </c>
      <c r="F77" t="s">
        <v>327</v>
      </c>
    </row>
    <row r="78" spans="1:6" x14ac:dyDescent="0.25">
      <c r="A78" t="s">
        <v>485</v>
      </c>
      <c r="B78" t="s">
        <v>486</v>
      </c>
      <c r="F78" t="s">
        <v>327</v>
      </c>
    </row>
    <row r="79" spans="1:6" x14ac:dyDescent="0.25">
      <c r="A79" t="s">
        <v>487</v>
      </c>
      <c r="B79" t="s">
        <v>488</v>
      </c>
      <c r="F79" t="s">
        <v>327</v>
      </c>
    </row>
    <row r="80" spans="1:6" x14ac:dyDescent="0.25">
      <c r="A80" t="s">
        <v>489</v>
      </c>
      <c r="B80" t="s">
        <v>490</v>
      </c>
      <c r="F80" t="s">
        <v>327</v>
      </c>
    </row>
    <row r="81" spans="1:6" x14ac:dyDescent="0.25">
      <c r="A81" t="s">
        <v>491</v>
      </c>
      <c r="B81" t="s">
        <v>492</v>
      </c>
      <c r="F81" t="s">
        <v>327</v>
      </c>
    </row>
    <row r="82" spans="1:6" x14ac:dyDescent="0.25">
      <c r="A82" t="s">
        <v>493</v>
      </c>
      <c r="B82" t="s">
        <v>494</v>
      </c>
      <c r="F82" t="s">
        <v>327</v>
      </c>
    </row>
    <row r="83" spans="1:6" x14ac:dyDescent="0.25">
      <c r="A83" t="s">
        <v>495</v>
      </c>
      <c r="B83" t="s">
        <v>496</v>
      </c>
      <c r="F83" t="s">
        <v>327</v>
      </c>
    </row>
    <row r="84" spans="1:6" x14ac:dyDescent="0.25">
      <c r="A84" t="s">
        <v>497</v>
      </c>
      <c r="B84" t="s">
        <v>498</v>
      </c>
      <c r="F84" t="s">
        <v>327</v>
      </c>
    </row>
    <row r="85" spans="1:6" x14ac:dyDescent="0.25">
      <c r="A85" t="s">
        <v>499</v>
      </c>
      <c r="B85" t="s">
        <v>500</v>
      </c>
      <c r="F85" t="s">
        <v>327</v>
      </c>
    </row>
    <row r="86" spans="1:6" x14ac:dyDescent="0.25">
      <c r="A86" t="s">
        <v>501</v>
      </c>
      <c r="B86" t="s">
        <v>502</v>
      </c>
      <c r="E86" t="s">
        <v>327</v>
      </c>
    </row>
    <row r="87" spans="1:6" x14ac:dyDescent="0.25">
      <c r="A87" t="s">
        <v>503</v>
      </c>
      <c r="B87" t="s">
        <v>504</v>
      </c>
      <c r="D87" t="s">
        <v>327</v>
      </c>
      <c r="F87" t="s">
        <v>327</v>
      </c>
    </row>
    <row r="88" spans="1:6" x14ac:dyDescent="0.25">
      <c r="A88" t="s">
        <v>505</v>
      </c>
      <c r="B88" t="s">
        <v>506</v>
      </c>
      <c r="E88" t="s">
        <v>327</v>
      </c>
    </row>
    <row r="89" spans="1:6" x14ac:dyDescent="0.25">
      <c r="A89" t="s">
        <v>507</v>
      </c>
      <c r="B89" t="s">
        <v>508</v>
      </c>
      <c r="D89" t="s">
        <v>327</v>
      </c>
      <c r="E89" t="s">
        <v>327</v>
      </c>
    </row>
    <row r="90" spans="1:6" x14ac:dyDescent="0.25">
      <c r="A90" t="s">
        <v>509</v>
      </c>
      <c r="B90" t="s">
        <v>510</v>
      </c>
      <c r="E90" t="s">
        <v>327</v>
      </c>
    </row>
    <row r="91" spans="1:6" x14ac:dyDescent="0.25">
      <c r="A91" t="s">
        <v>511</v>
      </c>
      <c r="B91" t="s">
        <v>512</v>
      </c>
      <c r="E91" t="s">
        <v>327</v>
      </c>
    </row>
    <row r="92" spans="1:6" x14ac:dyDescent="0.25">
      <c r="A92" t="s">
        <v>513</v>
      </c>
      <c r="B92" t="s">
        <v>514</v>
      </c>
      <c r="F92" t="s">
        <v>327</v>
      </c>
    </row>
    <row r="93" spans="1:6" x14ac:dyDescent="0.25">
      <c r="A93" t="s">
        <v>515</v>
      </c>
      <c r="B93" t="s">
        <v>516</v>
      </c>
      <c r="F93" t="s">
        <v>327</v>
      </c>
    </row>
    <row r="94" spans="1:6" x14ac:dyDescent="0.25">
      <c r="A94" t="s">
        <v>517</v>
      </c>
      <c r="B94" t="s">
        <v>518</v>
      </c>
      <c r="F94" t="s">
        <v>327</v>
      </c>
    </row>
    <row r="95" spans="1:6" x14ac:dyDescent="0.25">
      <c r="A95" t="s">
        <v>519</v>
      </c>
      <c r="B95" t="s">
        <v>520</v>
      </c>
      <c r="C95" t="s">
        <v>327</v>
      </c>
      <c r="F95" t="s">
        <v>327</v>
      </c>
    </row>
    <row r="96" spans="1:6" x14ac:dyDescent="0.25">
      <c r="A96" t="s">
        <v>521</v>
      </c>
      <c r="B96" t="s">
        <v>522</v>
      </c>
      <c r="F96" t="s">
        <v>327</v>
      </c>
    </row>
    <row r="97" spans="1:6" x14ac:dyDescent="0.25">
      <c r="A97" t="s">
        <v>523</v>
      </c>
      <c r="B97" t="s">
        <v>524</v>
      </c>
      <c r="F97" t="s">
        <v>327</v>
      </c>
    </row>
    <row r="98" spans="1:6" x14ac:dyDescent="0.25">
      <c r="A98" t="s">
        <v>525</v>
      </c>
      <c r="B98" t="s">
        <v>526</v>
      </c>
      <c r="E98" t="s">
        <v>327</v>
      </c>
    </row>
    <row r="99" spans="1:6" x14ac:dyDescent="0.25">
      <c r="A99" t="s">
        <v>527</v>
      </c>
      <c r="B99" t="s">
        <v>528</v>
      </c>
      <c r="C99" t="s">
        <v>327</v>
      </c>
      <c r="F99" t="s">
        <v>327</v>
      </c>
    </row>
    <row r="100" spans="1:6" x14ac:dyDescent="0.25">
      <c r="A100" t="s">
        <v>529</v>
      </c>
      <c r="B100" t="s">
        <v>530</v>
      </c>
      <c r="C100" t="s">
        <v>327</v>
      </c>
      <c r="F100" t="s">
        <v>327</v>
      </c>
    </row>
    <row r="101" spans="1:6" x14ac:dyDescent="0.25">
      <c r="A101" t="s">
        <v>531</v>
      </c>
      <c r="B101" t="s">
        <v>532</v>
      </c>
      <c r="C101" t="s">
        <v>327</v>
      </c>
      <c r="F101" t="s">
        <v>327</v>
      </c>
    </row>
    <row r="102" spans="1:6" x14ac:dyDescent="0.25">
      <c r="A102" t="s">
        <v>533</v>
      </c>
      <c r="B102" t="s">
        <v>534</v>
      </c>
      <c r="E102" t="s">
        <v>327</v>
      </c>
    </row>
    <row r="103" spans="1:6" x14ac:dyDescent="0.25">
      <c r="A103" t="s">
        <v>535</v>
      </c>
      <c r="B103" t="s">
        <v>536</v>
      </c>
    </row>
    <row r="104" spans="1:6" x14ac:dyDescent="0.25">
      <c r="A104" t="s">
        <v>537</v>
      </c>
      <c r="B104" t="s">
        <v>538</v>
      </c>
      <c r="E104" t="s">
        <v>327</v>
      </c>
    </row>
    <row r="105" spans="1:6" x14ac:dyDescent="0.25">
      <c r="A105" t="s">
        <v>539</v>
      </c>
      <c r="B105" t="s">
        <v>540</v>
      </c>
      <c r="C105" t="s">
        <v>327</v>
      </c>
      <c r="F105" t="s">
        <v>327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5"/>
  <sheetViews>
    <sheetView showGridLines="0" showRowColHeaders="0" zoomScaleNormal="100" workbookViewId="0">
      <pane ySplit="12" topLeftCell="A83" activePane="bottomLeft" state="frozen"/>
      <selection activeCell="R57" sqref="R57"/>
      <selection pane="bottomLeft" activeCell="R57" sqref="R57"/>
    </sheetView>
  </sheetViews>
  <sheetFormatPr defaultRowHeight="15" x14ac:dyDescent="0.25"/>
  <cols>
    <col min="1" max="1" width="0.7109375" style="1" customWidth="1"/>
    <col min="2" max="2" width="9.140625" hidden="1"/>
    <col min="3" max="3" width="15.140625" hidden="1" customWidth="1"/>
    <col min="4" max="4" width="0.85546875" customWidth="1"/>
    <col min="5" max="5" width="5" customWidth="1"/>
    <col min="6" max="6" width="18.140625" customWidth="1"/>
    <col min="7" max="7" width="9.7109375" hidden="1" customWidth="1"/>
    <col min="8" max="9" width="9.7109375" customWidth="1"/>
    <col min="10" max="10" width="10.140625" customWidth="1"/>
    <col min="11" max="12" width="9.7109375" customWidth="1"/>
    <col min="13" max="13" width="10.42578125" customWidth="1"/>
    <col min="14" max="14" width="0.85546875" customWidth="1"/>
    <col min="19" max="19" width="8.85546875"/>
    <col min="20" max="21" width="0.85546875" customWidth="1"/>
    <col min="22" max="23" width="9.140625" hidden="1"/>
    <col min="24" max="24" width="11.5703125" hidden="1" bestFit="1" customWidth="1"/>
    <col min="25" max="25" width="11.28515625" hidden="1" customWidth="1"/>
    <col min="26" max="26" width="13" hidden="1" customWidth="1"/>
    <col min="27" max="27" width="10.7109375" hidden="1" bestFit="1" customWidth="1"/>
    <col min="28" max="29" width="9.140625" hidden="1"/>
    <col min="30" max="33" width="8.85546875" hidden="1"/>
    <col min="34" max="34" width="8.85546875"/>
  </cols>
  <sheetData>
    <row r="1" spans="1:25" ht="22.5" hidden="1" customHeight="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10</v>
      </c>
      <c r="O1" t="s">
        <v>11</v>
      </c>
      <c r="P1">
        <v>1</v>
      </c>
      <c r="R1">
        <v>1</v>
      </c>
      <c r="W1">
        <v>1.01</v>
      </c>
      <c r="X1" t="s">
        <v>12</v>
      </c>
    </row>
    <row r="2" spans="1:25" ht="22.5" hidden="1" customHeight="1" x14ac:dyDescent="0.25">
      <c r="A2" s="3" t="s">
        <v>13</v>
      </c>
      <c r="C2" t="s">
        <v>14</v>
      </c>
      <c r="D2" t="s">
        <v>15</v>
      </c>
      <c r="F2" s="4" t="s">
        <v>16</v>
      </c>
      <c r="O2" t="s">
        <v>17</v>
      </c>
      <c r="P2">
        <v>0</v>
      </c>
      <c r="R2">
        <v>0</v>
      </c>
      <c r="W2">
        <v>0.99</v>
      </c>
    </row>
    <row r="3" spans="1:25" ht="22.5" hidden="1" customHeight="1" x14ac:dyDescent="0.25">
      <c r="A3" s="3" t="s">
        <v>18</v>
      </c>
      <c r="D3" t="s">
        <v>19</v>
      </c>
      <c r="F3" t="s">
        <v>20</v>
      </c>
      <c r="O3" t="s">
        <v>21</v>
      </c>
      <c r="P3">
        <v>-1</v>
      </c>
      <c r="R3">
        <v>-1</v>
      </c>
    </row>
    <row r="4" spans="1:25" ht="22.5" hidden="1" customHeight="1" x14ac:dyDescent="0.25">
      <c r="A4" s="3" t="s">
        <v>22</v>
      </c>
      <c r="O4" t="s">
        <v>23</v>
      </c>
    </row>
    <row r="5" spans="1:25" ht="1.5" customHeight="1" x14ac:dyDescent="0.25">
      <c r="A5" s="3" t="s">
        <v>24</v>
      </c>
      <c r="B5" t="s">
        <v>25</v>
      </c>
      <c r="C5" t="s">
        <v>26</v>
      </c>
      <c r="D5" t="s">
        <v>27</v>
      </c>
      <c r="F5" t="s">
        <v>26</v>
      </c>
      <c r="L5" t="s">
        <v>28</v>
      </c>
      <c r="O5" t="s">
        <v>29</v>
      </c>
    </row>
    <row r="6" spans="1:25" ht="30" customHeight="1" x14ac:dyDescent="0.3">
      <c r="D6" s="927" t="s">
        <v>30</v>
      </c>
      <c r="E6" s="928"/>
      <c r="F6" s="928"/>
      <c r="G6" s="928"/>
      <c r="H6" s="928"/>
      <c r="I6" s="929"/>
      <c r="J6" s="929"/>
      <c r="K6" s="929"/>
      <c r="L6" s="929"/>
      <c r="M6" s="929"/>
      <c r="N6" s="929"/>
      <c r="O6" s="929"/>
      <c r="P6" s="929"/>
      <c r="Q6" s="929"/>
      <c r="R6" s="929"/>
      <c r="S6" s="929"/>
      <c r="T6" s="930"/>
    </row>
    <row r="7" spans="1:25" ht="16.149999999999999" customHeight="1" x14ac:dyDescent="0.3">
      <c r="D7" s="5"/>
      <c r="I7" s="6" t="s">
        <v>31</v>
      </c>
      <c r="J7" s="931" t="s">
        <v>32</v>
      </c>
      <c r="K7" s="932"/>
      <c r="L7" s="932"/>
      <c r="M7" s="933"/>
      <c r="T7" s="7"/>
      <c r="V7" s="1" t="s">
        <v>33</v>
      </c>
      <c r="X7" s="8" t="s">
        <v>34</v>
      </c>
    </row>
    <row r="8" spans="1:25" ht="3" customHeight="1" x14ac:dyDescent="0.3">
      <c r="D8" s="9"/>
      <c r="E8" s="10"/>
      <c r="F8" s="10"/>
      <c r="G8" s="10"/>
      <c r="H8" s="10"/>
      <c r="N8" s="11"/>
      <c r="O8" s="11"/>
      <c r="P8" s="11"/>
      <c r="Q8" s="11"/>
      <c r="R8" s="11"/>
      <c r="S8" s="11"/>
      <c r="T8" s="7"/>
    </row>
    <row r="9" spans="1:25" ht="19.5" hidden="1" customHeight="1" x14ac:dyDescent="0.3">
      <c r="D9" s="5"/>
      <c r="E9" s="12"/>
      <c r="F9" s="12"/>
      <c r="G9" s="12"/>
      <c r="H9" s="12"/>
      <c r="N9" s="13"/>
      <c r="O9" s="13"/>
      <c r="P9" s="13"/>
      <c r="Q9" s="13"/>
      <c r="R9" s="13"/>
      <c r="S9" s="11"/>
      <c r="T9" s="14"/>
      <c r="X9" s="15" t="b">
        <v>1</v>
      </c>
    </row>
    <row r="10" spans="1:25" ht="32.25" hidden="1" customHeight="1" x14ac:dyDescent="0.3">
      <c r="D10" s="5"/>
      <c r="E10" s="12"/>
      <c r="F10" s="12"/>
      <c r="G10" s="12"/>
      <c r="H10" s="12"/>
      <c r="M10" s="12"/>
      <c r="N10" s="12"/>
      <c r="O10" s="12"/>
      <c r="P10" s="12"/>
      <c r="Q10" s="11"/>
      <c r="R10" s="11"/>
      <c r="S10" s="11"/>
      <c r="T10" s="14"/>
    </row>
    <row r="11" spans="1:25" ht="13.5" customHeight="1" x14ac:dyDescent="0.3">
      <c r="D11" s="5"/>
      <c r="E11" s="12"/>
      <c r="F11" s="12"/>
      <c r="G11" s="12"/>
      <c r="H11" s="934"/>
      <c r="I11" s="936"/>
      <c r="J11" s="6" t="s">
        <v>35</v>
      </c>
      <c r="K11" s="4" t="s">
        <v>36</v>
      </c>
      <c r="L11" s="6" t="s">
        <v>37</v>
      </c>
      <c r="M11" s="4" t="s">
        <v>38</v>
      </c>
      <c r="N11" s="16"/>
      <c r="O11" s="16"/>
      <c r="P11" s="17"/>
      <c r="Q11" s="11"/>
      <c r="R11" s="11"/>
      <c r="S11" s="11"/>
      <c r="T11" s="14"/>
    </row>
    <row r="12" spans="1:25" ht="6" customHeight="1" x14ac:dyDescent="0.25">
      <c r="D12" s="18"/>
      <c r="E12" s="19"/>
      <c r="F12" s="19"/>
      <c r="G12" s="19"/>
      <c r="H12" s="935"/>
      <c r="I12" s="937"/>
      <c r="J12" s="938"/>
      <c r="K12" s="938"/>
      <c r="L12" s="20"/>
      <c r="M12" s="21"/>
      <c r="N12" s="19"/>
      <c r="O12" s="19"/>
      <c r="P12" s="19"/>
      <c r="Q12" s="19"/>
      <c r="R12" s="19"/>
      <c r="S12" s="19"/>
      <c r="T12" s="22"/>
    </row>
    <row r="13" spans="1:25" ht="5.25" customHeight="1" x14ac:dyDescent="0.25"/>
    <row r="14" spans="1:25" ht="32.25" customHeight="1" x14ac:dyDescent="0.25">
      <c r="D14" s="23"/>
      <c r="E14" s="24">
        <v>1</v>
      </c>
      <c r="F14" s="25" t="s">
        <v>39</v>
      </c>
      <c r="G14" s="26"/>
      <c r="H14" s="26"/>
      <c r="I14" s="26"/>
      <c r="J14" s="26"/>
      <c r="K14" s="26"/>
      <c r="L14" s="26"/>
      <c r="M14" s="26"/>
      <c r="N14" s="27"/>
      <c r="O14" s="27"/>
      <c r="P14" s="27"/>
      <c r="Q14" s="27"/>
      <c r="R14" s="27"/>
      <c r="S14" s="27"/>
      <c r="T14" s="28"/>
      <c r="X14" t="b">
        <v>0</v>
      </c>
      <c r="Y14" t="b">
        <v>0</v>
      </c>
    </row>
    <row r="15" spans="1:25" x14ac:dyDescent="0.25">
      <c r="D15" s="29"/>
      <c r="E15" s="12"/>
      <c r="F15" s="30"/>
      <c r="G15" s="31" t="s">
        <v>40</v>
      </c>
      <c r="H15" s="31"/>
      <c r="I15" s="31"/>
      <c r="J15" s="31"/>
      <c r="K15" s="31"/>
      <c r="L15" s="32" t="s">
        <v>41</v>
      </c>
      <c r="M15" s="33"/>
      <c r="N15" s="34"/>
      <c r="O15" s="34"/>
      <c r="P15" s="34"/>
      <c r="Q15" s="34"/>
      <c r="R15" s="34"/>
      <c r="S15" s="34"/>
      <c r="T15" s="35"/>
      <c r="X15" t="b">
        <v>0</v>
      </c>
      <c r="Y15" t="b">
        <v>0</v>
      </c>
    </row>
    <row r="16" spans="1:25" x14ac:dyDescent="0.25">
      <c r="D16" s="29"/>
      <c r="E16" s="12"/>
      <c r="F16" s="36"/>
      <c r="G16" s="37" t="s">
        <v>42</v>
      </c>
      <c r="H16" s="37" t="s">
        <v>43</v>
      </c>
      <c r="I16" s="37" t="s">
        <v>44</v>
      </c>
      <c r="J16" s="37" t="s">
        <v>45</v>
      </c>
      <c r="K16" s="38" t="s">
        <v>36</v>
      </c>
      <c r="L16" s="39" t="s">
        <v>36</v>
      </c>
      <c r="M16" s="40"/>
      <c r="N16" s="34"/>
      <c r="O16" s="34"/>
      <c r="P16" s="34"/>
      <c r="Q16" s="34"/>
      <c r="R16" s="34"/>
      <c r="S16" s="34"/>
      <c r="T16" s="35"/>
      <c r="X16" t="b">
        <v>0</v>
      </c>
      <c r="Y16" t="b">
        <v>0</v>
      </c>
    </row>
    <row r="17" spans="2:25" x14ac:dyDescent="0.25">
      <c r="B17" t="s">
        <v>46</v>
      </c>
      <c r="C17" t="s">
        <v>47</v>
      </c>
      <c r="D17" s="29"/>
      <c r="E17" s="12"/>
      <c r="F17" s="41" t="s">
        <v>48</v>
      </c>
      <c r="G17" s="42">
        <v>3307385350</v>
      </c>
      <c r="H17" s="42">
        <v>4105072822</v>
      </c>
      <c r="I17" s="43">
        <v>4177283669</v>
      </c>
      <c r="J17" s="44">
        <v>4270978436</v>
      </c>
      <c r="K17" s="45">
        <v>4459758753</v>
      </c>
      <c r="L17" s="46">
        <v>4213424154.0023999</v>
      </c>
      <c r="M17" s="47"/>
      <c r="N17" s="34"/>
      <c r="O17" s="34"/>
      <c r="P17" s="34"/>
      <c r="Q17" s="34"/>
      <c r="R17" s="34"/>
      <c r="S17" s="34"/>
      <c r="T17" s="35"/>
      <c r="W17">
        <v>1</v>
      </c>
      <c r="X17" t="b">
        <v>0</v>
      </c>
      <c r="Y17" t="b">
        <v>0</v>
      </c>
    </row>
    <row r="18" spans="2:25" x14ac:dyDescent="0.25">
      <c r="D18" s="29"/>
      <c r="E18" s="12"/>
      <c r="F18" s="48" t="s">
        <v>49</v>
      </c>
      <c r="G18" s="49"/>
      <c r="H18" s="50"/>
      <c r="I18" s="51">
        <v>72210847</v>
      </c>
      <c r="J18" s="52">
        <v>93694767</v>
      </c>
      <c r="K18" s="53">
        <v>188780317</v>
      </c>
      <c r="L18" s="54">
        <v>246334598.99760008</v>
      </c>
      <c r="M18" s="47" t="s">
        <v>50</v>
      </c>
      <c r="N18" s="34"/>
      <c r="O18" s="34"/>
      <c r="P18" s="34"/>
      <c r="Q18" s="34"/>
      <c r="R18" s="34"/>
      <c r="S18" s="34"/>
      <c r="T18" s="35"/>
      <c r="W18">
        <v>0.97</v>
      </c>
      <c r="X18" t="b">
        <v>0</v>
      </c>
      <c r="Y18" t="b">
        <v>0</v>
      </c>
    </row>
    <row r="19" spans="2:25" x14ac:dyDescent="0.25">
      <c r="D19" s="29"/>
      <c r="E19" s="12"/>
      <c r="F19" s="55" t="s">
        <v>51</v>
      </c>
      <c r="G19" s="56"/>
      <c r="H19" s="56"/>
      <c r="I19" s="57">
        <v>1.0175906372751797</v>
      </c>
      <c r="J19" s="58">
        <v>1.022429591673488</v>
      </c>
      <c r="K19" s="59">
        <v>1.0442007188350038</v>
      </c>
      <c r="L19" s="60">
        <v>1.0584642300404536</v>
      </c>
      <c r="M19" s="61" t="s">
        <v>52</v>
      </c>
      <c r="N19" s="34"/>
      <c r="O19" s="34"/>
      <c r="P19" s="34"/>
      <c r="Q19" s="34"/>
      <c r="R19" s="34"/>
      <c r="S19" s="34"/>
      <c r="T19" s="35"/>
      <c r="V19">
        <v>105.84642300404536</v>
      </c>
      <c r="X19" t="b">
        <v>0</v>
      </c>
      <c r="Y19" t="b">
        <v>0</v>
      </c>
    </row>
    <row r="20" spans="2:25" ht="20.100000000000001" customHeight="1" x14ac:dyDescent="0.25">
      <c r="D20" s="29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5"/>
      <c r="X20" t="b">
        <v>0</v>
      </c>
      <c r="Y20" t="b">
        <v>0</v>
      </c>
    </row>
    <row r="21" spans="2:25" ht="23.25" x14ac:dyDescent="0.25">
      <c r="D21" s="29"/>
      <c r="E21" s="62">
        <v>1</v>
      </c>
      <c r="F21" s="63" t="s">
        <v>53</v>
      </c>
      <c r="G21" s="12"/>
      <c r="H21" s="12"/>
      <c r="I21" s="12"/>
      <c r="J21" s="12"/>
      <c r="K21" s="12"/>
      <c r="L21" s="12"/>
      <c r="M21" s="12"/>
      <c r="N21" s="34"/>
      <c r="O21" s="34"/>
      <c r="P21" s="34"/>
      <c r="Q21" s="34"/>
      <c r="R21" s="34"/>
      <c r="S21" s="34"/>
      <c r="T21" s="35"/>
    </row>
    <row r="22" spans="2:25" x14ac:dyDescent="0.25">
      <c r="D22" s="29"/>
      <c r="E22" s="12"/>
      <c r="F22" s="30"/>
      <c r="G22" s="31" t="s">
        <v>40</v>
      </c>
      <c r="H22" s="31"/>
      <c r="I22" s="31"/>
      <c r="J22" s="31"/>
      <c r="K22" s="31"/>
      <c r="L22" s="32" t="s">
        <v>41</v>
      </c>
      <c r="M22" s="33"/>
      <c r="N22" s="34"/>
      <c r="O22" s="34"/>
      <c r="P22" s="34"/>
      <c r="Q22" s="34"/>
      <c r="R22" s="34"/>
      <c r="S22" s="34"/>
      <c r="T22" s="35"/>
    </row>
    <row r="23" spans="2:25" x14ac:dyDescent="0.25">
      <c r="D23" s="29"/>
      <c r="E23" s="12"/>
      <c r="F23" s="36"/>
      <c r="G23" s="37" t="s">
        <v>42</v>
      </c>
      <c r="H23" s="37" t="s">
        <v>43</v>
      </c>
      <c r="I23" s="37" t="s">
        <v>44</v>
      </c>
      <c r="J23" s="37" t="s">
        <v>45</v>
      </c>
      <c r="K23" s="38" t="s">
        <v>36</v>
      </c>
      <c r="L23" s="39" t="s">
        <v>36</v>
      </c>
      <c r="M23" s="40"/>
      <c r="N23" s="34"/>
      <c r="O23" s="34"/>
      <c r="P23" s="34"/>
      <c r="Q23" s="34"/>
      <c r="R23" s="34"/>
      <c r="S23" s="34"/>
      <c r="T23" s="35"/>
    </row>
    <row r="24" spans="2:25" x14ac:dyDescent="0.25">
      <c r="B24" t="s">
        <v>46</v>
      </c>
      <c r="C24" t="s">
        <v>47</v>
      </c>
      <c r="D24" s="29"/>
      <c r="E24" s="12"/>
      <c r="F24" s="41" t="s">
        <v>54</v>
      </c>
      <c r="G24" s="42">
        <v>1506577882</v>
      </c>
      <c r="H24" s="42">
        <v>1918089907</v>
      </c>
      <c r="I24" s="43">
        <v>2057014300</v>
      </c>
      <c r="J24" s="44">
        <v>2057971143</v>
      </c>
      <c r="K24" s="45">
        <v>2235606681</v>
      </c>
      <c r="L24" s="46">
        <v>2105470383</v>
      </c>
      <c r="M24" s="47"/>
      <c r="N24" s="34"/>
      <c r="O24" s="34"/>
      <c r="P24" s="34"/>
      <c r="Q24" s="34"/>
      <c r="R24" s="34"/>
      <c r="S24" s="34"/>
      <c r="T24" s="35"/>
      <c r="W24">
        <v>1</v>
      </c>
    </row>
    <row r="25" spans="2:25" x14ac:dyDescent="0.25">
      <c r="D25" s="29"/>
      <c r="E25" s="12"/>
      <c r="F25" s="48" t="s">
        <v>49</v>
      </c>
      <c r="G25" s="49"/>
      <c r="H25" s="50"/>
      <c r="I25" s="51">
        <v>138924393</v>
      </c>
      <c r="J25" s="52">
        <v>956843</v>
      </c>
      <c r="K25" s="53">
        <v>177635538</v>
      </c>
      <c r="L25" s="54">
        <v>130136298</v>
      </c>
      <c r="M25" s="47" t="s">
        <v>50</v>
      </c>
      <c r="N25" s="34"/>
      <c r="O25" s="34"/>
      <c r="P25" s="34"/>
      <c r="Q25" s="34"/>
      <c r="R25" s="34"/>
      <c r="S25" s="34"/>
      <c r="T25" s="35"/>
      <c r="W25">
        <v>1</v>
      </c>
    </row>
    <row r="26" spans="2:25" x14ac:dyDescent="0.25">
      <c r="D26" s="29"/>
      <c r="E26" s="12"/>
      <c r="F26" s="55" t="s">
        <v>51</v>
      </c>
      <c r="G26" s="56"/>
      <c r="H26" s="56"/>
      <c r="I26" s="57">
        <v>1.0724285094734092</v>
      </c>
      <c r="J26" s="58">
        <v>1.0004651610832263</v>
      </c>
      <c r="K26" s="59">
        <v>1.0863158546242064</v>
      </c>
      <c r="L26" s="60">
        <v>1.0618086576048502</v>
      </c>
      <c r="M26" s="61" t="s">
        <v>52</v>
      </c>
      <c r="N26" s="34"/>
      <c r="O26" s="34"/>
      <c r="P26" s="34"/>
      <c r="Q26" s="34"/>
      <c r="R26" s="34"/>
      <c r="S26" s="34"/>
      <c r="T26" s="35"/>
      <c r="V26">
        <v>106.18086576048502</v>
      </c>
    </row>
    <row r="27" spans="2:25" ht="20.100000000000001" customHeight="1" x14ac:dyDescent="0.25">
      <c r="D27" s="29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</row>
    <row r="28" spans="2:25" ht="23.45" hidden="1" customHeight="1" x14ac:dyDescent="0.25">
      <c r="D28" s="29"/>
      <c r="E28" s="62">
        <v>1</v>
      </c>
      <c r="F28" s="64" t="s">
        <v>55</v>
      </c>
      <c r="G28" s="12"/>
      <c r="H28" s="12"/>
      <c r="I28" s="12"/>
      <c r="J28" s="12"/>
      <c r="K28" s="12"/>
      <c r="L28" s="12"/>
      <c r="M28" s="12"/>
      <c r="N28" s="34"/>
      <c r="O28" s="34"/>
      <c r="P28" s="34"/>
      <c r="Q28" s="34"/>
      <c r="R28" s="34"/>
      <c r="S28" s="34"/>
      <c r="T28" s="35"/>
      <c r="X28" t="b">
        <v>1</v>
      </c>
      <c r="Y28" t="b">
        <v>0</v>
      </c>
    </row>
    <row r="29" spans="2:25" hidden="1" x14ac:dyDescent="0.25">
      <c r="D29" s="29"/>
      <c r="E29" s="12"/>
      <c r="F29" s="30"/>
      <c r="G29" s="31" t="s">
        <v>40</v>
      </c>
      <c r="H29" s="31"/>
      <c r="I29" s="31"/>
      <c r="J29" s="31"/>
      <c r="K29" s="31"/>
      <c r="L29" s="32" t="s">
        <v>41</v>
      </c>
      <c r="M29" s="33"/>
      <c r="N29" s="34"/>
      <c r="O29" s="34"/>
      <c r="P29" s="34"/>
      <c r="Q29" s="34"/>
      <c r="R29" s="34"/>
      <c r="S29" s="34"/>
      <c r="T29" s="35"/>
      <c r="X29" t="b">
        <v>1</v>
      </c>
      <c r="Y29" t="b">
        <v>0</v>
      </c>
    </row>
    <row r="30" spans="2:25" hidden="1" x14ac:dyDescent="0.25">
      <c r="D30" s="29"/>
      <c r="E30" s="12"/>
      <c r="F30" s="36"/>
      <c r="G30" s="37" t="s">
        <v>42</v>
      </c>
      <c r="H30" s="37" t="s">
        <v>43</v>
      </c>
      <c r="I30" s="37" t="s">
        <v>44</v>
      </c>
      <c r="J30" s="37" t="s">
        <v>45</v>
      </c>
      <c r="K30" s="38" t="s">
        <v>36</v>
      </c>
      <c r="L30" s="39" t="s">
        <v>36</v>
      </c>
      <c r="M30" s="40"/>
      <c r="N30" s="34"/>
      <c r="O30" s="34"/>
      <c r="P30" s="34"/>
      <c r="Q30" s="34"/>
      <c r="R30" s="34"/>
      <c r="S30" s="34"/>
      <c r="T30" s="35"/>
      <c r="X30" t="b">
        <v>1</v>
      </c>
      <c r="Y30" t="b">
        <v>0</v>
      </c>
    </row>
    <row r="31" spans="2:25" hidden="1" x14ac:dyDescent="0.25">
      <c r="C31" s="1" t="s">
        <v>56</v>
      </c>
      <c r="D31" s="29"/>
      <c r="E31" s="12"/>
      <c r="F31" s="65" t="s">
        <v>57</v>
      </c>
      <c r="G31" s="66">
        <v>50820.588309999999</v>
      </c>
      <c r="H31" s="66">
        <v>57042.614619999898</v>
      </c>
      <c r="I31" s="67">
        <v>63959.716009999996</v>
      </c>
      <c r="J31" s="68">
        <v>67780.034669999994</v>
      </c>
      <c r="K31" s="69">
        <v>69529.320058679528</v>
      </c>
      <c r="L31" s="70">
        <v>68763.488100000002</v>
      </c>
      <c r="M31" s="47"/>
      <c r="N31" s="34"/>
      <c r="O31" s="34"/>
      <c r="P31" s="34"/>
      <c r="Q31" s="34"/>
      <c r="R31" s="34"/>
      <c r="S31" s="34"/>
      <c r="T31" s="35"/>
      <c r="W31">
        <v>1</v>
      </c>
      <c r="X31" t="b">
        <v>1</v>
      </c>
      <c r="Y31" t="b">
        <v>0</v>
      </c>
    </row>
    <row r="32" spans="2:25" hidden="1" x14ac:dyDescent="0.25">
      <c r="D32" s="29"/>
      <c r="E32" s="12"/>
      <c r="F32" s="48" t="s">
        <v>49</v>
      </c>
      <c r="G32" s="71"/>
      <c r="H32" s="72"/>
      <c r="I32" s="73">
        <v>6917.101390000098</v>
      </c>
      <c r="J32" s="74">
        <v>3820.3186599999972</v>
      </c>
      <c r="K32" s="75">
        <v>1749.2853886795347</v>
      </c>
      <c r="L32" s="76">
        <v>765.831958679526</v>
      </c>
      <c r="M32" s="47" t="s">
        <v>50</v>
      </c>
      <c r="N32" s="34"/>
      <c r="O32" s="34"/>
      <c r="P32" s="34"/>
      <c r="Q32" s="34"/>
      <c r="R32" s="34"/>
      <c r="S32" s="34"/>
      <c r="T32" s="35"/>
      <c r="W32">
        <v>0.97</v>
      </c>
      <c r="X32" t="b">
        <v>1</v>
      </c>
      <c r="Y32" t="b">
        <v>0</v>
      </c>
    </row>
    <row r="33" spans="3:25" hidden="1" x14ac:dyDescent="0.25">
      <c r="D33" s="29"/>
      <c r="E33" s="12"/>
      <c r="F33" s="55" t="s">
        <v>51</v>
      </c>
      <c r="G33" s="56"/>
      <c r="H33" s="58"/>
      <c r="I33" s="58">
        <v>1.1212619974746891</v>
      </c>
      <c r="J33" s="58">
        <v>1.0597300754025032</v>
      </c>
      <c r="K33" s="59">
        <v>1.025808269311107</v>
      </c>
      <c r="L33" s="60">
        <v>1.0111371889332579</v>
      </c>
      <c r="M33" s="61" t="s">
        <v>52</v>
      </c>
      <c r="N33" s="34"/>
      <c r="O33" s="34"/>
      <c r="P33" s="34"/>
      <c r="Q33" s="34"/>
      <c r="R33" s="34"/>
      <c r="S33" s="34"/>
      <c r="T33" s="35"/>
      <c r="V33">
        <v>101.11371889332578</v>
      </c>
      <c r="X33" t="b">
        <v>1</v>
      </c>
      <c r="Y33" t="b">
        <v>0</v>
      </c>
    </row>
    <row r="34" spans="3:25" ht="5.0999999999999996" hidden="1" customHeight="1" x14ac:dyDescent="0.25">
      <c r="D34" s="29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  <c r="X34" t="b">
        <v>1</v>
      </c>
      <c r="Y34" t="b">
        <v>0</v>
      </c>
    </row>
    <row r="35" spans="3:25" hidden="1" x14ac:dyDescent="0.25">
      <c r="C35" s="1" t="s">
        <v>58</v>
      </c>
      <c r="D35" s="29"/>
      <c r="E35" s="77">
        <v>0</v>
      </c>
      <c r="F35" s="78" t="s">
        <v>59</v>
      </c>
      <c r="G35" s="79">
        <v>45382</v>
      </c>
      <c r="H35" s="79">
        <v>45466</v>
      </c>
      <c r="I35" s="80">
        <v>48906</v>
      </c>
      <c r="J35" s="81">
        <v>51357</v>
      </c>
      <c r="K35" s="82">
        <v>52288</v>
      </c>
      <c r="L35" s="83">
        <v>53038</v>
      </c>
      <c r="M35" s="84"/>
      <c r="N35" s="34"/>
      <c r="O35" s="34"/>
      <c r="P35" s="34"/>
      <c r="Q35" s="34"/>
      <c r="R35" s="34"/>
      <c r="S35" s="34"/>
      <c r="T35" s="35"/>
      <c r="X35" t="b">
        <v>1</v>
      </c>
      <c r="Y35" t="b">
        <v>0</v>
      </c>
    </row>
    <row r="36" spans="3:25" hidden="1" x14ac:dyDescent="0.25">
      <c r="D36" s="29"/>
      <c r="E36" s="34"/>
      <c r="F36" s="85" t="s">
        <v>49</v>
      </c>
      <c r="G36" s="71"/>
      <c r="H36" s="72"/>
      <c r="I36" s="73">
        <v>3440</v>
      </c>
      <c r="J36" s="74">
        <v>2451</v>
      </c>
      <c r="K36" s="75">
        <v>931</v>
      </c>
      <c r="L36" s="76">
        <v>-750</v>
      </c>
      <c r="M36" s="86" t="s">
        <v>50</v>
      </c>
      <c r="N36" s="34"/>
      <c r="O36" s="34"/>
      <c r="P36" s="34"/>
      <c r="Q36" s="34"/>
      <c r="R36" s="34"/>
      <c r="S36" s="34"/>
      <c r="T36" s="35"/>
      <c r="X36" t="b">
        <v>1</v>
      </c>
      <c r="Y36" t="b">
        <v>0</v>
      </c>
    </row>
    <row r="37" spans="3:25" hidden="1" x14ac:dyDescent="0.25">
      <c r="D37" s="29"/>
      <c r="E37" s="34"/>
      <c r="F37" s="87" t="s">
        <v>51</v>
      </c>
      <c r="G37" s="88"/>
      <c r="H37" s="89"/>
      <c r="I37" s="89">
        <v>1.075660933444772</v>
      </c>
      <c r="J37" s="89">
        <v>1.0501165501165501</v>
      </c>
      <c r="K37" s="90">
        <v>1.0181280059193489</v>
      </c>
      <c r="L37" s="91">
        <v>0.98585919529394017</v>
      </c>
      <c r="M37" s="92" t="s">
        <v>52</v>
      </c>
      <c r="N37" s="34"/>
      <c r="O37" s="34"/>
      <c r="P37" s="34"/>
      <c r="Q37" s="34"/>
      <c r="R37" s="34"/>
      <c r="S37" s="34"/>
      <c r="T37" s="35"/>
      <c r="X37" t="b">
        <v>1</v>
      </c>
      <c r="Y37" t="b">
        <v>0</v>
      </c>
    </row>
    <row r="38" spans="3:25" ht="5.0999999999999996" hidden="1" customHeight="1" x14ac:dyDescent="0.25">
      <c r="D38" s="29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5"/>
      <c r="X38" t="b">
        <v>1</v>
      </c>
      <c r="Y38" t="b">
        <v>0</v>
      </c>
    </row>
    <row r="39" spans="3:25" hidden="1" x14ac:dyDescent="0.25">
      <c r="C39" t="s">
        <v>60</v>
      </c>
      <c r="D39" s="29"/>
      <c r="E39" s="34"/>
      <c r="F39" s="93" t="s">
        <v>61</v>
      </c>
      <c r="G39" s="94">
        <v>1.4340096259939095E-4</v>
      </c>
      <c r="H39" s="94">
        <v>6.6893502837285004</v>
      </c>
      <c r="I39" s="94">
        <v>6.4352022246759102</v>
      </c>
      <c r="J39" s="95">
        <v>6.4537648227116096</v>
      </c>
      <c r="K39" s="96">
        <v>6.3256401423814399</v>
      </c>
      <c r="L39" s="34"/>
      <c r="M39" s="34"/>
      <c r="N39" s="34"/>
      <c r="O39" s="34"/>
      <c r="P39" s="34"/>
      <c r="Q39" s="34"/>
      <c r="R39" s="34"/>
      <c r="S39" s="34"/>
      <c r="T39" s="35"/>
      <c r="X39" t="b">
        <v>1</v>
      </c>
      <c r="Y39" t="b">
        <v>0</v>
      </c>
    </row>
    <row r="40" spans="3:25" hidden="1" x14ac:dyDescent="0.25">
      <c r="D40" s="29"/>
      <c r="E40" s="34"/>
      <c r="F40" s="85" t="s">
        <v>49</v>
      </c>
      <c r="G40" s="97"/>
      <c r="H40" s="98"/>
      <c r="I40" s="99">
        <v>-0.25414805905259019</v>
      </c>
      <c r="J40" s="100">
        <v>1.8562598035699374E-2</v>
      </c>
      <c r="K40" s="101">
        <v>-0.12812468033016966</v>
      </c>
      <c r="L40" s="34"/>
      <c r="M40" s="34"/>
      <c r="N40" s="34"/>
      <c r="O40" s="34"/>
      <c r="P40" s="34"/>
      <c r="Q40" s="34"/>
      <c r="R40" s="34"/>
      <c r="S40" s="34"/>
      <c r="T40" s="35"/>
      <c r="X40" t="b">
        <v>1</v>
      </c>
      <c r="Y40" t="b">
        <v>0</v>
      </c>
    </row>
    <row r="41" spans="3:25" hidden="1" x14ac:dyDescent="0.25">
      <c r="D41" s="29"/>
      <c r="E41" s="34"/>
      <c r="F41" s="87" t="s">
        <v>51</v>
      </c>
      <c r="G41" s="88"/>
      <c r="H41" s="89"/>
      <c r="I41" s="89">
        <v>0.96200706372473987</v>
      </c>
      <c r="J41" s="89">
        <v>1.0028845399705577</v>
      </c>
      <c r="K41" s="90">
        <v>0.98014729636889109</v>
      </c>
      <c r="L41" s="34"/>
      <c r="M41" s="34"/>
      <c r="N41" s="34"/>
      <c r="O41" s="34"/>
      <c r="P41" s="34"/>
      <c r="Q41" s="34"/>
      <c r="R41" s="34"/>
      <c r="S41" s="34"/>
      <c r="T41" s="35"/>
      <c r="X41" t="b">
        <v>1</v>
      </c>
      <c r="Y41" t="b">
        <v>0</v>
      </c>
    </row>
    <row r="42" spans="3:25" hidden="1" x14ac:dyDescent="0.25">
      <c r="C42" t="s">
        <v>62</v>
      </c>
      <c r="D42" s="29"/>
      <c r="E42" s="34"/>
      <c r="F42" s="93" t="s">
        <v>63</v>
      </c>
      <c r="G42" s="94">
        <v>1.1956246684273346E-4</v>
      </c>
      <c r="H42" s="94">
        <v>6.06774292878195</v>
      </c>
      <c r="I42" s="94">
        <v>6.4579601684864798</v>
      </c>
      <c r="J42" s="95">
        <v>6.4410304340206803</v>
      </c>
      <c r="K42" s="102">
        <v>6.4775710950357901</v>
      </c>
      <c r="L42" s="34"/>
      <c r="M42" s="34"/>
      <c r="N42" s="34"/>
      <c r="O42" s="34"/>
      <c r="P42" s="34"/>
      <c r="Q42" s="34"/>
      <c r="R42" s="34"/>
      <c r="S42" s="34"/>
      <c r="T42" s="35"/>
      <c r="X42" t="b">
        <v>1</v>
      </c>
      <c r="Y42" t="b">
        <v>0</v>
      </c>
    </row>
    <row r="43" spans="3:25" ht="20.100000000000001" hidden="1" customHeight="1" x14ac:dyDescent="0.25">
      <c r="D43" s="29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5"/>
      <c r="X43" t="b">
        <v>1</v>
      </c>
      <c r="Y43" t="b">
        <v>0</v>
      </c>
    </row>
    <row r="44" spans="3:25" ht="23.45" customHeight="1" x14ac:dyDescent="0.25">
      <c r="D44" s="29"/>
      <c r="E44" s="62">
        <v>1</v>
      </c>
      <c r="F44" s="63" t="s">
        <v>64</v>
      </c>
      <c r="G44" s="12"/>
      <c r="H44" s="12"/>
      <c r="I44" s="12"/>
      <c r="J44" s="12"/>
      <c r="K44" s="12"/>
      <c r="L44" s="12"/>
      <c r="M44" s="12"/>
      <c r="N44" s="34"/>
      <c r="O44" s="34"/>
      <c r="P44" s="34"/>
      <c r="Q44" s="34"/>
      <c r="R44" s="34"/>
      <c r="S44" s="34"/>
      <c r="T44" s="35"/>
      <c r="X44" t="b">
        <v>0</v>
      </c>
      <c r="Y44" t="b">
        <v>0</v>
      </c>
    </row>
    <row r="45" spans="3:25" x14ac:dyDescent="0.25">
      <c r="D45" s="29"/>
      <c r="E45" s="12"/>
      <c r="F45" s="30"/>
      <c r="G45" s="31" t="s">
        <v>40</v>
      </c>
      <c r="H45" s="31"/>
      <c r="I45" s="31"/>
      <c r="J45" s="31"/>
      <c r="K45" s="31"/>
      <c r="L45" s="32" t="s">
        <v>41</v>
      </c>
      <c r="M45" s="33"/>
      <c r="N45" s="34"/>
      <c r="O45" s="34"/>
      <c r="P45" s="34"/>
      <c r="Q45" s="34"/>
      <c r="R45" s="34"/>
      <c r="S45" s="34"/>
      <c r="T45" s="35"/>
      <c r="X45" t="b">
        <v>0</v>
      </c>
      <c r="Y45" t="b">
        <v>0</v>
      </c>
    </row>
    <row r="46" spans="3:25" x14ac:dyDescent="0.25">
      <c r="D46" s="29"/>
      <c r="E46" s="12"/>
      <c r="F46" s="36"/>
      <c r="G46" s="37" t="s">
        <v>42</v>
      </c>
      <c r="H46" s="37" t="s">
        <v>43</v>
      </c>
      <c r="I46" s="37" t="s">
        <v>44</v>
      </c>
      <c r="J46" s="37" t="s">
        <v>45</v>
      </c>
      <c r="K46" s="38" t="s">
        <v>36</v>
      </c>
      <c r="L46" s="39" t="s">
        <v>36</v>
      </c>
      <c r="M46" s="40"/>
      <c r="N46" s="34"/>
      <c r="O46" s="34"/>
      <c r="P46" s="34"/>
      <c r="Q46" s="34"/>
      <c r="R46" s="34"/>
      <c r="S46" s="34"/>
      <c r="T46" s="35"/>
      <c r="X46" t="b">
        <v>0</v>
      </c>
      <c r="Y46" t="b">
        <v>0</v>
      </c>
    </row>
    <row r="47" spans="3:25" x14ac:dyDescent="0.25">
      <c r="C47" s="1" t="s">
        <v>65</v>
      </c>
      <c r="D47" s="29"/>
      <c r="E47" s="12"/>
      <c r="F47" s="65" t="s">
        <v>57</v>
      </c>
      <c r="G47" s="66">
        <v>50820.588309999999</v>
      </c>
      <c r="H47" s="66">
        <v>57042.61462</v>
      </c>
      <c r="I47" s="67">
        <v>63959.716009999996</v>
      </c>
      <c r="J47" s="68">
        <v>67780.034669999994</v>
      </c>
      <c r="K47" s="69">
        <v>69529.320058679528</v>
      </c>
      <c r="L47" s="70">
        <v>68775.724759999997</v>
      </c>
      <c r="M47" s="47"/>
      <c r="N47" s="34"/>
      <c r="O47" s="34"/>
      <c r="P47" s="34"/>
      <c r="Q47" s="34"/>
      <c r="R47" s="34"/>
      <c r="S47" s="34"/>
      <c r="T47" s="35"/>
      <c r="W47">
        <v>1</v>
      </c>
      <c r="X47" t="b">
        <v>0</v>
      </c>
      <c r="Y47" t="b">
        <v>0</v>
      </c>
    </row>
    <row r="48" spans="3:25" x14ac:dyDescent="0.25">
      <c r="D48" s="29"/>
      <c r="E48" s="12"/>
      <c r="F48" s="48" t="s">
        <v>49</v>
      </c>
      <c r="G48" s="71"/>
      <c r="H48" s="72"/>
      <c r="I48" s="73">
        <v>6917.1013899999962</v>
      </c>
      <c r="J48" s="74">
        <v>3820.3186599999972</v>
      </c>
      <c r="K48" s="75">
        <v>1749.2853886795347</v>
      </c>
      <c r="L48" s="76">
        <v>753.59529867953097</v>
      </c>
      <c r="M48" s="47" t="s">
        <v>50</v>
      </c>
      <c r="N48" s="34"/>
      <c r="O48" s="34"/>
      <c r="P48" s="34"/>
      <c r="Q48" s="34"/>
      <c r="R48" s="34"/>
      <c r="S48" s="34"/>
      <c r="T48" s="35"/>
      <c r="W48">
        <v>0.97</v>
      </c>
      <c r="X48" t="b">
        <v>0</v>
      </c>
      <c r="Y48" t="b">
        <v>0</v>
      </c>
    </row>
    <row r="49" spans="2:25" x14ac:dyDescent="0.25">
      <c r="D49" s="29"/>
      <c r="E49" s="12"/>
      <c r="F49" s="55" t="s">
        <v>51</v>
      </c>
      <c r="G49" s="56"/>
      <c r="H49" s="58"/>
      <c r="I49" s="58">
        <v>1.1212619974746871</v>
      </c>
      <c r="J49" s="58">
        <v>1.0597300754025032</v>
      </c>
      <c r="K49" s="59">
        <v>1.025808269311107</v>
      </c>
      <c r="L49" s="60">
        <v>1.0109572861835958</v>
      </c>
      <c r="M49" s="61" t="s">
        <v>52</v>
      </c>
      <c r="N49" s="34"/>
      <c r="O49" s="34"/>
      <c r="P49" s="34"/>
      <c r="Q49" s="34"/>
      <c r="R49" s="34"/>
      <c r="S49" s="34"/>
      <c r="T49" s="35"/>
      <c r="V49">
        <v>101.09572861835959</v>
      </c>
      <c r="X49" t="b">
        <v>0</v>
      </c>
      <c r="Y49" t="b">
        <v>0</v>
      </c>
    </row>
    <row r="50" spans="2:25" ht="5.0999999999999996" customHeight="1" x14ac:dyDescent="0.25">
      <c r="D50" s="29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5"/>
      <c r="X50" t="b">
        <v>0</v>
      </c>
      <c r="Y50" t="b">
        <v>0</v>
      </c>
    </row>
    <row r="51" spans="2:25" x14ac:dyDescent="0.25">
      <c r="C51" s="1" t="s">
        <v>66</v>
      </c>
      <c r="D51" s="29"/>
      <c r="E51" s="77">
        <v>0</v>
      </c>
      <c r="F51" s="78" t="s">
        <v>59</v>
      </c>
      <c r="G51" s="79">
        <v>45382</v>
      </c>
      <c r="H51" s="79">
        <v>45466</v>
      </c>
      <c r="I51" s="80">
        <v>48906</v>
      </c>
      <c r="J51" s="81">
        <v>51357</v>
      </c>
      <c r="K51" s="82">
        <v>52288</v>
      </c>
      <c r="L51" s="83">
        <v>52995</v>
      </c>
      <c r="M51" s="84"/>
      <c r="N51" s="34"/>
      <c r="O51" s="34"/>
      <c r="P51" s="34"/>
      <c r="Q51" s="34"/>
      <c r="R51" s="34"/>
      <c r="S51" s="34"/>
      <c r="T51" s="35"/>
      <c r="X51" t="b">
        <v>0</v>
      </c>
      <c r="Y51" t="b">
        <v>0</v>
      </c>
    </row>
    <row r="52" spans="2:25" x14ac:dyDescent="0.25">
      <c r="D52" s="29"/>
      <c r="E52" s="34"/>
      <c r="F52" s="85" t="s">
        <v>49</v>
      </c>
      <c r="G52" s="71"/>
      <c r="H52" s="72"/>
      <c r="I52" s="73">
        <v>3440</v>
      </c>
      <c r="J52" s="74">
        <v>2451</v>
      </c>
      <c r="K52" s="75">
        <v>931</v>
      </c>
      <c r="L52" s="76">
        <v>-707</v>
      </c>
      <c r="M52" s="86" t="s">
        <v>50</v>
      </c>
      <c r="N52" s="34"/>
      <c r="O52" s="34"/>
      <c r="P52" s="34"/>
      <c r="Q52" s="34"/>
      <c r="R52" s="34"/>
      <c r="S52" s="34"/>
      <c r="T52" s="35"/>
      <c r="X52" t="b">
        <v>0</v>
      </c>
      <c r="Y52" t="b">
        <v>0</v>
      </c>
    </row>
    <row r="53" spans="2:25" x14ac:dyDescent="0.25">
      <c r="D53" s="29"/>
      <c r="E53" s="34"/>
      <c r="F53" s="87" t="s">
        <v>51</v>
      </c>
      <c r="G53" s="88"/>
      <c r="H53" s="89"/>
      <c r="I53" s="89">
        <v>1.075660933444772</v>
      </c>
      <c r="J53" s="89">
        <v>1.0501165501165501</v>
      </c>
      <c r="K53" s="90">
        <v>1.0181280059193489</v>
      </c>
      <c r="L53" s="91">
        <v>0.98665911878479107</v>
      </c>
      <c r="M53" s="92" t="s">
        <v>52</v>
      </c>
      <c r="N53" s="34"/>
      <c r="O53" s="34"/>
      <c r="P53" s="34"/>
      <c r="Q53" s="34"/>
      <c r="R53" s="34"/>
      <c r="S53" s="34"/>
      <c r="T53" s="35"/>
      <c r="X53" t="b">
        <v>0</v>
      </c>
      <c r="Y53" t="b">
        <v>0</v>
      </c>
    </row>
    <row r="54" spans="2:25" ht="5.0999999999999996" customHeight="1" x14ac:dyDescent="0.25">
      <c r="D54" s="29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5"/>
      <c r="X54" t="b">
        <v>0</v>
      </c>
      <c r="Y54" t="b">
        <v>0</v>
      </c>
    </row>
    <row r="55" spans="2:25" x14ac:dyDescent="0.25">
      <c r="C55" t="s">
        <v>67</v>
      </c>
      <c r="D55" s="29"/>
      <c r="E55" s="34"/>
      <c r="F55" s="93" t="s">
        <v>61</v>
      </c>
      <c r="G55" s="94">
        <v>1.4340096259939095E-4</v>
      </c>
      <c r="H55" s="94">
        <v>6.6893502837285004</v>
      </c>
      <c r="I55" s="94">
        <v>6.4352022246759102</v>
      </c>
      <c r="J55" s="95">
        <v>6.4537648227116096</v>
      </c>
      <c r="K55" s="96">
        <v>6.3256401423814399</v>
      </c>
      <c r="L55" s="34"/>
      <c r="M55" s="34"/>
      <c r="N55" s="34"/>
      <c r="O55" s="34"/>
      <c r="P55" s="34"/>
      <c r="Q55" s="34"/>
      <c r="R55" s="34"/>
      <c r="S55" s="34"/>
      <c r="T55" s="35"/>
      <c r="X55" t="b">
        <v>0</v>
      </c>
      <c r="Y55" t="b">
        <v>0</v>
      </c>
    </row>
    <row r="56" spans="2:25" x14ac:dyDescent="0.25">
      <c r="D56" s="29"/>
      <c r="E56" s="34"/>
      <c r="F56" s="85" t="s">
        <v>49</v>
      </c>
      <c r="G56" s="97"/>
      <c r="H56" s="98"/>
      <c r="I56" s="99">
        <v>-0.25414805905259019</v>
      </c>
      <c r="J56" s="100">
        <v>1.8562598035699374E-2</v>
      </c>
      <c r="K56" s="101">
        <v>-0.12812468033016966</v>
      </c>
      <c r="L56" s="34"/>
      <c r="M56" s="34"/>
      <c r="N56" s="34"/>
      <c r="O56" s="34"/>
      <c r="P56" s="34"/>
      <c r="Q56" s="34"/>
      <c r="R56" s="34"/>
      <c r="S56" s="34"/>
      <c r="T56" s="35"/>
      <c r="X56" t="b">
        <v>0</v>
      </c>
      <c r="Y56" t="b">
        <v>0</v>
      </c>
    </row>
    <row r="57" spans="2:25" x14ac:dyDescent="0.25">
      <c r="D57" s="29"/>
      <c r="E57" s="34"/>
      <c r="F57" s="87" t="s">
        <v>51</v>
      </c>
      <c r="G57" s="88"/>
      <c r="H57" s="89"/>
      <c r="I57" s="89">
        <v>0.96200706372473987</v>
      </c>
      <c r="J57" s="89">
        <v>1.0028845399705577</v>
      </c>
      <c r="K57" s="90">
        <v>0.98014729636889109</v>
      </c>
      <c r="L57" s="34"/>
      <c r="M57" s="34"/>
      <c r="N57" s="34"/>
      <c r="O57" s="34"/>
      <c r="P57" s="34"/>
      <c r="Q57" s="34"/>
      <c r="R57" s="34"/>
      <c r="S57" s="34"/>
      <c r="T57" s="35"/>
      <c r="X57" t="b">
        <v>0</v>
      </c>
      <c r="Y57" t="b">
        <v>0</v>
      </c>
    </row>
    <row r="58" spans="2:25" x14ac:dyDescent="0.25">
      <c r="C58" t="s">
        <v>68</v>
      </c>
      <c r="D58" s="29"/>
      <c r="E58" s="34"/>
      <c r="F58" s="93" t="s">
        <v>63</v>
      </c>
      <c r="G58" s="94">
        <v>1.1956246684273346E-4</v>
      </c>
      <c r="H58" s="94">
        <v>6.06774292878195</v>
      </c>
      <c r="I58" s="94">
        <v>6.4579601684864798</v>
      </c>
      <c r="J58" s="95">
        <v>6.4410304340206803</v>
      </c>
      <c r="K58" s="102">
        <v>6.4775710950357901</v>
      </c>
      <c r="L58" s="34"/>
      <c r="M58" s="34"/>
      <c r="N58" s="34"/>
      <c r="O58" s="34"/>
      <c r="P58" s="34"/>
      <c r="Q58" s="34"/>
      <c r="R58" s="34"/>
      <c r="S58" s="34"/>
      <c r="T58" s="35"/>
      <c r="X58" t="b">
        <v>0</v>
      </c>
      <c r="Y58" t="b">
        <v>0</v>
      </c>
    </row>
    <row r="59" spans="2:25" ht="20.100000000000001" customHeight="1" x14ac:dyDescent="0.25">
      <c r="D59" s="29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5"/>
      <c r="X59" t="b">
        <v>0</v>
      </c>
      <c r="Y59" t="b">
        <v>0</v>
      </c>
    </row>
    <row r="60" spans="2:25" ht="23.25" x14ac:dyDescent="0.25">
      <c r="D60" s="29"/>
      <c r="E60" s="62">
        <v>1</v>
      </c>
      <c r="F60" s="63" t="s">
        <v>69</v>
      </c>
      <c r="G60" s="12"/>
      <c r="H60" s="12"/>
      <c r="I60" s="12"/>
      <c r="J60" s="12"/>
      <c r="K60" s="12"/>
      <c r="L60" s="12"/>
      <c r="M60" s="12"/>
      <c r="N60" s="34"/>
      <c r="O60" s="34"/>
      <c r="P60" s="34"/>
      <c r="Q60" s="34"/>
      <c r="R60" s="34"/>
      <c r="S60" s="34"/>
      <c r="T60" s="35"/>
      <c r="X60" t="b">
        <v>0</v>
      </c>
      <c r="Y60" t="b">
        <v>0</v>
      </c>
    </row>
    <row r="61" spans="2:25" x14ac:dyDescent="0.25">
      <c r="B61" t="s">
        <v>70</v>
      </c>
      <c r="C61" s="1" t="s">
        <v>71</v>
      </c>
      <c r="D61" s="29"/>
      <c r="E61" s="12"/>
      <c r="F61" s="30"/>
      <c r="G61" s="31" t="s">
        <v>40</v>
      </c>
      <c r="H61" s="31"/>
      <c r="I61" s="31"/>
      <c r="J61" s="31"/>
      <c r="K61" s="31"/>
      <c r="L61" s="32" t="s">
        <v>41</v>
      </c>
      <c r="M61" s="33"/>
      <c r="N61" s="34"/>
      <c r="O61" s="34"/>
      <c r="P61" s="34"/>
      <c r="Q61" s="34"/>
      <c r="R61" s="34"/>
      <c r="S61" s="34"/>
      <c r="T61" s="35"/>
      <c r="X61" t="b">
        <v>0</v>
      </c>
      <c r="Y61" t="b">
        <v>0</v>
      </c>
    </row>
    <row r="62" spans="2:25" x14ac:dyDescent="0.25">
      <c r="B62" t="s">
        <v>72</v>
      </c>
      <c r="C62" t="s">
        <v>73</v>
      </c>
      <c r="D62" s="29"/>
      <c r="E62" s="12"/>
      <c r="F62" s="36"/>
      <c r="G62" s="37" t="s">
        <v>42</v>
      </c>
      <c r="H62" s="37" t="s">
        <v>43</v>
      </c>
      <c r="I62" s="37" t="s">
        <v>44</v>
      </c>
      <c r="J62" s="37" t="s">
        <v>45</v>
      </c>
      <c r="K62" s="38" t="s">
        <v>36</v>
      </c>
      <c r="L62" s="39" t="s">
        <v>36</v>
      </c>
      <c r="M62" s="40"/>
      <c r="N62" s="34"/>
      <c r="O62" s="34"/>
      <c r="P62" s="34"/>
      <c r="Q62" s="34"/>
      <c r="R62" s="34"/>
      <c r="S62" s="34"/>
      <c r="T62" s="35"/>
      <c r="X62" t="b">
        <v>0</v>
      </c>
      <c r="Y62" t="b">
        <v>0</v>
      </c>
    </row>
    <row r="63" spans="2:25" x14ac:dyDescent="0.25">
      <c r="B63" t="s">
        <v>74</v>
      </c>
      <c r="C63" t="s">
        <v>75</v>
      </c>
      <c r="D63" s="29"/>
      <c r="E63" s="12"/>
      <c r="F63" s="41" t="s">
        <v>76</v>
      </c>
      <c r="G63" s="66">
        <v>292280</v>
      </c>
      <c r="H63" s="69">
        <v>277994</v>
      </c>
      <c r="I63" s="69">
        <v>291151</v>
      </c>
      <c r="J63" s="69">
        <v>304976</v>
      </c>
      <c r="K63" s="69">
        <v>305215</v>
      </c>
      <c r="L63" s="103">
        <v>292280</v>
      </c>
      <c r="M63" s="104"/>
      <c r="N63" s="34"/>
      <c r="O63" s="34"/>
      <c r="P63" s="34"/>
      <c r="Q63" s="34"/>
      <c r="R63" s="34"/>
      <c r="S63" s="34"/>
      <c r="T63" s="35"/>
      <c r="W63">
        <v>1.02</v>
      </c>
      <c r="X63" t="b">
        <v>0</v>
      </c>
      <c r="Y63" t="b">
        <v>0</v>
      </c>
    </row>
    <row r="64" spans="2:25" x14ac:dyDescent="0.25">
      <c r="B64" t="s">
        <v>77</v>
      </c>
      <c r="D64" s="29"/>
      <c r="E64" s="12"/>
      <c r="F64" s="48" t="s">
        <v>49</v>
      </c>
      <c r="G64" s="71"/>
      <c r="H64" s="72"/>
      <c r="I64" s="73">
        <v>13157</v>
      </c>
      <c r="J64" s="74">
        <v>13825</v>
      </c>
      <c r="K64" s="75">
        <v>239</v>
      </c>
      <c r="L64" s="76">
        <v>12935</v>
      </c>
      <c r="M64" s="47" t="s">
        <v>50</v>
      </c>
      <c r="N64" s="34"/>
      <c r="O64" s="34"/>
      <c r="P64" s="34"/>
      <c r="Q64" s="34"/>
      <c r="R64" s="34"/>
      <c r="S64" s="34"/>
      <c r="T64" s="35"/>
      <c r="W64">
        <v>1</v>
      </c>
      <c r="X64" t="b">
        <v>0</v>
      </c>
      <c r="Y64" t="b">
        <v>0</v>
      </c>
    </row>
    <row r="65" spans="2:25" x14ac:dyDescent="0.25">
      <c r="B65" t="s">
        <v>78</v>
      </c>
      <c r="D65" s="29"/>
      <c r="E65" s="12"/>
      <c r="F65" s="55" t="s">
        <v>51</v>
      </c>
      <c r="G65" s="56"/>
      <c r="H65" s="58"/>
      <c r="I65" s="58">
        <v>1.0473283596048835</v>
      </c>
      <c r="J65" s="58">
        <v>1.0474839516264756</v>
      </c>
      <c r="K65" s="59">
        <v>1.0007836682230733</v>
      </c>
      <c r="L65" s="60">
        <v>1.0442555084165868</v>
      </c>
      <c r="M65" s="61" t="s">
        <v>52</v>
      </c>
      <c r="N65" s="34"/>
      <c r="O65" s="34"/>
      <c r="P65" s="34"/>
      <c r="Q65" s="34"/>
      <c r="R65" s="34"/>
      <c r="S65" s="34"/>
      <c r="T65" s="35"/>
      <c r="V65">
        <v>104.42555084165868</v>
      </c>
      <c r="X65" t="b">
        <v>0</v>
      </c>
      <c r="Y65" t="b">
        <v>0</v>
      </c>
    </row>
    <row r="66" spans="2:25" ht="20.100000000000001" customHeight="1" x14ac:dyDescent="0.25">
      <c r="D66" s="29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5"/>
      <c r="X66" t="b">
        <v>0</v>
      </c>
      <c r="Y66" t="b">
        <v>0</v>
      </c>
    </row>
    <row r="67" spans="2:25" ht="23.25" x14ac:dyDescent="0.25">
      <c r="D67" s="29"/>
      <c r="E67" s="62">
        <v>-1</v>
      </c>
      <c r="F67" s="63" t="s">
        <v>79</v>
      </c>
      <c r="G67" s="12"/>
      <c r="H67" s="12"/>
      <c r="I67" s="12"/>
      <c r="J67" s="12"/>
      <c r="K67" s="12"/>
      <c r="L67" s="12"/>
      <c r="M67" s="12"/>
      <c r="N67" s="34"/>
      <c r="O67" s="34"/>
      <c r="P67" s="34"/>
      <c r="Q67" s="34"/>
      <c r="R67" s="34"/>
      <c r="S67" s="34"/>
      <c r="T67" s="35"/>
    </row>
    <row r="68" spans="2:25" x14ac:dyDescent="0.25">
      <c r="D68" s="29"/>
      <c r="E68" s="12"/>
      <c r="F68" s="30"/>
      <c r="G68" s="31" t="s">
        <v>40</v>
      </c>
      <c r="H68" s="31"/>
      <c r="I68" s="31"/>
      <c r="J68" s="31"/>
      <c r="K68" s="31"/>
      <c r="L68" s="32" t="s">
        <v>41</v>
      </c>
      <c r="M68" s="33"/>
      <c r="N68" s="34"/>
      <c r="O68" s="34"/>
      <c r="P68" s="34"/>
      <c r="Q68" s="34"/>
      <c r="R68" s="34"/>
      <c r="S68" s="34"/>
      <c r="T68" s="35"/>
    </row>
    <row r="69" spans="2:25" x14ac:dyDescent="0.25">
      <c r="D69" s="29"/>
      <c r="E69" s="12"/>
      <c r="F69" s="36"/>
      <c r="G69" s="37" t="s">
        <v>42</v>
      </c>
      <c r="H69" s="37" t="s">
        <v>43</v>
      </c>
      <c r="I69" s="37" t="s">
        <v>44</v>
      </c>
      <c r="J69" s="37" t="s">
        <v>45</v>
      </c>
      <c r="K69" s="38" t="s">
        <v>36</v>
      </c>
      <c r="L69" s="39" t="s">
        <v>36</v>
      </c>
      <c r="M69" s="40"/>
      <c r="N69" s="34"/>
      <c r="O69" s="34"/>
      <c r="P69" s="34"/>
      <c r="Q69" s="34"/>
      <c r="R69" s="34"/>
      <c r="S69" s="34"/>
      <c r="T69" s="35"/>
    </row>
    <row r="70" spans="2:25" x14ac:dyDescent="0.25">
      <c r="C70" s="1" t="s">
        <v>80</v>
      </c>
      <c r="D70" s="29"/>
      <c r="E70" s="12"/>
      <c r="F70" s="41" t="s">
        <v>81</v>
      </c>
      <c r="G70" s="42">
        <v>-1437312732.4499998</v>
      </c>
      <c r="H70" s="42">
        <v>1579766898.5500002</v>
      </c>
      <c r="I70" s="43">
        <v>1902895828.04</v>
      </c>
      <c r="J70" s="44">
        <v>2049535003.27</v>
      </c>
      <c r="K70" s="45">
        <v>2278183249.3899999</v>
      </c>
      <c r="L70" s="105">
        <v>2380563000</v>
      </c>
      <c r="M70" s="47"/>
      <c r="N70" s="34"/>
      <c r="O70" s="34"/>
      <c r="P70" s="34"/>
      <c r="Q70" s="34"/>
      <c r="R70" s="34"/>
      <c r="S70" s="34"/>
      <c r="T70" s="35"/>
    </row>
    <row r="71" spans="2:25" x14ac:dyDescent="0.25">
      <c r="C71" t="s">
        <v>82</v>
      </c>
      <c r="D71" s="29"/>
      <c r="E71" s="12"/>
      <c r="F71" s="48" t="s">
        <v>49</v>
      </c>
      <c r="G71" s="71"/>
      <c r="H71" s="50"/>
      <c r="I71" s="51">
        <v>323128929.48999977</v>
      </c>
      <c r="J71" s="52">
        <v>146639175.23000002</v>
      </c>
      <c r="K71" s="53">
        <v>228648246.11999989</v>
      </c>
      <c r="L71" s="54">
        <v>-102379750.61000013</v>
      </c>
      <c r="M71" s="47" t="s">
        <v>50</v>
      </c>
      <c r="N71" s="34"/>
      <c r="O71" s="34"/>
      <c r="P71" s="34"/>
      <c r="Q71" s="34"/>
      <c r="R71" s="34"/>
      <c r="S71" s="34"/>
      <c r="T71" s="35"/>
      <c r="W71">
        <v>1.02</v>
      </c>
    </row>
    <row r="72" spans="2:25" x14ac:dyDescent="0.25">
      <c r="D72" s="29"/>
      <c r="E72" s="12"/>
      <c r="F72" s="55" t="s">
        <v>51</v>
      </c>
      <c r="G72" s="56"/>
      <c r="H72" s="90"/>
      <c r="I72" s="90">
        <v>1.2045421573186437</v>
      </c>
      <c r="J72" s="90">
        <v>1.0770610629700312</v>
      </c>
      <c r="K72" s="90">
        <v>1.111561034944607</v>
      </c>
      <c r="L72" s="60">
        <v>0.9569934714561219</v>
      </c>
      <c r="M72" s="61" t="s">
        <v>52</v>
      </c>
      <c r="N72" s="34"/>
      <c r="O72" s="34"/>
      <c r="P72" s="34"/>
      <c r="Q72" s="34"/>
      <c r="R72" s="34"/>
      <c r="S72" s="34"/>
      <c r="T72" s="35"/>
      <c r="V72">
        <v>95.699347145612194</v>
      </c>
      <c r="W72">
        <v>1</v>
      </c>
    </row>
    <row r="73" spans="2:25" ht="20.100000000000001" customHeight="1" x14ac:dyDescent="0.25">
      <c r="D73" s="29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5"/>
    </row>
    <row r="74" spans="2:25" ht="23.25" x14ac:dyDescent="0.25">
      <c r="D74" s="29"/>
      <c r="E74" s="62">
        <v>-1</v>
      </c>
      <c r="F74" s="63" t="s">
        <v>83</v>
      </c>
      <c r="G74" s="12"/>
      <c r="H74" s="12"/>
      <c r="I74" s="12"/>
      <c r="J74" s="12"/>
      <c r="K74" s="12"/>
      <c r="L74" s="12"/>
      <c r="M74" s="12"/>
      <c r="N74" s="34"/>
      <c r="O74" s="34"/>
      <c r="P74" s="34"/>
      <c r="Q74" s="34"/>
      <c r="R74" s="34"/>
      <c r="S74" s="34"/>
      <c r="T74" s="35"/>
    </row>
    <row r="75" spans="2:25" x14ac:dyDescent="0.25">
      <c r="D75" s="29"/>
      <c r="E75" s="12"/>
      <c r="F75" s="30"/>
      <c r="G75" s="31" t="s">
        <v>40</v>
      </c>
      <c r="H75" s="31"/>
      <c r="I75" s="31"/>
      <c r="J75" s="31"/>
      <c r="K75" s="31"/>
      <c r="L75" s="32" t="s">
        <v>41</v>
      </c>
      <c r="M75" s="33"/>
      <c r="N75" s="34"/>
      <c r="O75" s="34"/>
      <c r="P75" s="34"/>
      <c r="Q75" s="34"/>
      <c r="R75" s="34"/>
      <c r="S75" s="34"/>
      <c r="T75" s="35"/>
    </row>
    <row r="76" spans="2:25" x14ac:dyDescent="0.25">
      <c r="D76" s="29"/>
      <c r="E76" s="12"/>
      <c r="F76" s="36"/>
      <c r="G76" s="37" t="s">
        <v>42</v>
      </c>
      <c r="H76" s="37" t="s">
        <v>43</v>
      </c>
      <c r="I76" s="37" t="s">
        <v>44</v>
      </c>
      <c r="J76" s="37" t="s">
        <v>45</v>
      </c>
      <c r="K76" s="38" t="s">
        <v>36</v>
      </c>
      <c r="L76" s="39" t="s">
        <v>36</v>
      </c>
      <c r="M76" s="40"/>
      <c r="N76" s="34"/>
      <c r="O76" s="34"/>
      <c r="P76" s="34"/>
      <c r="Q76" s="34"/>
      <c r="R76" s="34"/>
      <c r="S76" s="34"/>
      <c r="T76" s="35"/>
    </row>
    <row r="77" spans="2:25" x14ac:dyDescent="0.25">
      <c r="C77" s="1" t="s">
        <v>84</v>
      </c>
      <c r="D77" s="29"/>
      <c r="E77" s="12"/>
      <c r="F77" s="41" t="s">
        <v>85</v>
      </c>
      <c r="G77" s="42">
        <v>-367088613.91000009</v>
      </c>
      <c r="H77" s="42">
        <v>430579510.5999999</v>
      </c>
      <c r="I77" s="43">
        <v>414913262.44999981</v>
      </c>
      <c r="J77" s="44">
        <v>437486869.96999979</v>
      </c>
      <c r="K77" s="45">
        <v>487944202.62000036</v>
      </c>
      <c r="L77" s="105">
        <v>555107999.5836401</v>
      </c>
      <c r="M77" s="47"/>
      <c r="N77" s="34"/>
      <c r="O77" s="34"/>
      <c r="P77" s="34"/>
      <c r="Q77" s="34"/>
      <c r="R77" s="34"/>
      <c r="S77" s="34"/>
      <c r="T77" s="35"/>
      <c r="W77">
        <v>1.02</v>
      </c>
    </row>
    <row r="78" spans="2:25" x14ac:dyDescent="0.25">
      <c r="D78" s="29"/>
      <c r="E78" s="12"/>
      <c r="F78" s="48" t="s">
        <v>49</v>
      </c>
      <c r="G78" s="71"/>
      <c r="H78" s="50"/>
      <c r="I78" s="51">
        <v>-15666248.150000095</v>
      </c>
      <c r="J78" s="52">
        <v>22573607.519999981</v>
      </c>
      <c r="K78" s="53">
        <v>50457332.650000572</v>
      </c>
      <c r="L78" s="54">
        <v>-67163796.963639736</v>
      </c>
      <c r="M78" s="47" t="s">
        <v>50</v>
      </c>
      <c r="N78" s="34"/>
      <c r="O78" s="34"/>
      <c r="P78" s="34"/>
      <c r="Q78" s="34"/>
      <c r="R78" s="34"/>
      <c r="S78" s="34"/>
      <c r="T78" s="35"/>
      <c r="W78">
        <v>1</v>
      </c>
    </row>
    <row r="79" spans="2:25" x14ac:dyDescent="0.25">
      <c r="D79" s="29"/>
      <c r="E79" s="12"/>
      <c r="F79" s="55" t="s">
        <v>51</v>
      </c>
      <c r="G79" s="56"/>
      <c r="H79" s="90"/>
      <c r="I79" s="90">
        <v>0.96361589958572424</v>
      </c>
      <c r="J79" s="90">
        <v>1.0544056060939249</v>
      </c>
      <c r="K79" s="90">
        <v>1.115334507418384</v>
      </c>
      <c r="L79" s="60">
        <v>0.87900769397303569</v>
      </c>
      <c r="M79" s="61" t="s">
        <v>52</v>
      </c>
      <c r="N79" s="34"/>
      <c r="O79" s="34"/>
      <c r="P79" s="34"/>
      <c r="Q79" s="34"/>
      <c r="R79" s="34"/>
      <c r="S79" s="34"/>
      <c r="T79" s="35"/>
      <c r="V79">
        <v>87.900769397303563</v>
      </c>
    </row>
    <row r="80" spans="2:25" ht="20.100000000000001" customHeight="1" x14ac:dyDescent="0.25">
      <c r="D80" s="29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5"/>
    </row>
    <row r="81" spans="3:25" ht="23.25" x14ac:dyDescent="0.25">
      <c r="D81" s="29"/>
      <c r="E81" s="62">
        <v>-1</v>
      </c>
      <c r="F81" s="63" t="s">
        <v>86</v>
      </c>
      <c r="G81" s="12"/>
      <c r="H81" s="12"/>
      <c r="I81" s="12"/>
      <c r="J81" s="12"/>
      <c r="K81" s="12"/>
      <c r="L81" s="12"/>
      <c r="M81" s="12"/>
      <c r="N81" s="34"/>
      <c r="O81" s="34"/>
      <c r="P81" s="34"/>
      <c r="Q81" s="34"/>
      <c r="R81" s="34"/>
      <c r="S81" s="34"/>
      <c r="T81" s="35"/>
    </row>
    <row r="82" spans="3:25" x14ac:dyDescent="0.25">
      <c r="D82" s="29"/>
      <c r="E82" s="12"/>
      <c r="F82" s="30"/>
      <c r="G82" s="31" t="s">
        <v>40</v>
      </c>
      <c r="H82" s="31"/>
      <c r="I82" s="31"/>
      <c r="J82" s="31"/>
      <c r="K82" s="31"/>
      <c r="L82" s="32" t="s">
        <v>41</v>
      </c>
      <c r="M82" s="33"/>
      <c r="N82" s="34"/>
      <c r="O82" s="34"/>
      <c r="P82" s="34"/>
      <c r="Q82" s="34"/>
      <c r="R82" s="34"/>
      <c r="S82" s="34"/>
      <c r="T82" s="35"/>
    </row>
    <row r="83" spans="3:25" x14ac:dyDescent="0.25">
      <c r="D83" s="29"/>
      <c r="E83" s="12"/>
      <c r="F83" s="36"/>
      <c r="G83" s="37" t="s">
        <v>42</v>
      </c>
      <c r="H83" s="37" t="s">
        <v>43</v>
      </c>
      <c r="I83" s="37" t="s">
        <v>44</v>
      </c>
      <c r="J83" s="37" t="s">
        <v>45</v>
      </c>
      <c r="K83" s="38" t="s">
        <v>36</v>
      </c>
      <c r="L83" s="39" t="s">
        <v>36</v>
      </c>
      <c r="M83" s="40"/>
      <c r="N83" s="34"/>
      <c r="O83" s="34"/>
      <c r="P83" s="34"/>
      <c r="Q83" s="34"/>
      <c r="R83" s="34"/>
      <c r="S83" s="34"/>
      <c r="T83" s="35"/>
    </row>
    <row r="84" spans="3:25" x14ac:dyDescent="0.25">
      <c r="C84" s="1" t="s">
        <v>87</v>
      </c>
      <c r="D84" s="29"/>
      <c r="E84" s="12"/>
      <c r="F84" s="41" t="s">
        <v>88</v>
      </c>
      <c r="G84" s="42">
        <v>-1110789665.6300001</v>
      </c>
      <c r="H84" s="42">
        <v>1116172540.9300001</v>
      </c>
      <c r="I84" s="43">
        <v>1182411228.1099999</v>
      </c>
      <c r="J84" s="44">
        <v>1349039804.52</v>
      </c>
      <c r="K84" s="45">
        <v>1446086019.21</v>
      </c>
      <c r="L84" s="105">
        <v>1563184000.3819001</v>
      </c>
      <c r="M84" s="47"/>
      <c r="N84" s="34"/>
      <c r="O84" s="34"/>
      <c r="P84" s="34"/>
      <c r="Q84" s="34"/>
      <c r="R84" s="34"/>
      <c r="S84" s="34"/>
      <c r="T84" s="35"/>
      <c r="W84">
        <v>1.02</v>
      </c>
    </row>
    <row r="85" spans="3:25" x14ac:dyDescent="0.25">
      <c r="D85" s="29"/>
      <c r="E85" s="12"/>
      <c r="F85" s="48" t="s">
        <v>49</v>
      </c>
      <c r="G85" s="71"/>
      <c r="H85" s="50"/>
      <c r="I85" s="51">
        <v>66238687.179999828</v>
      </c>
      <c r="J85" s="52">
        <v>166628576.41000009</v>
      </c>
      <c r="K85" s="53">
        <v>97046214.690000057</v>
      </c>
      <c r="L85" s="54">
        <v>-117097981.17190003</v>
      </c>
      <c r="M85" s="47" t="s">
        <v>50</v>
      </c>
      <c r="N85" s="34"/>
      <c r="O85" s="34"/>
      <c r="P85" s="34"/>
      <c r="Q85" s="34"/>
      <c r="R85" s="34"/>
      <c r="S85" s="34"/>
      <c r="T85" s="35"/>
      <c r="W85">
        <v>1</v>
      </c>
    </row>
    <row r="86" spans="3:25" x14ac:dyDescent="0.25">
      <c r="D86" s="29"/>
      <c r="E86" s="12"/>
      <c r="F86" s="55" t="s">
        <v>51</v>
      </c>
      <c r="G86" s="56"/>
      <c r="H86" s="90"/>
      <c r="I86" s="90">
        <v>1.059344487300153</v>
      </c>
      <c r="J86" s="90">
        <v>1.1409226946164441</v>
      </c>
      <c r="K86" s="90">
        <v>1.0719372507503808</v>
      </c>
      <c r="L86" s="60">
        <v>0.92509008463284426</v>
      </c>
      <c r="M86" s="61" t="s">
        <v>52</v>
      </c>
      <c r="N86" s="34"/>
      <c r="O86" s="34"/>
      <c r="P86" s="34"/>
      <c r="Q86" s="34"/>
      <c r="R86" s="34"/>
      <c r="S86" s="34"/>
      <c r="T86" s="35"/>
      <c r="V86">
        <v>92.509008463284431</v>
      </c>
    </row>
    <row r="87" spans="3:25" ht="20.100000000000001" customHeight="1" x14ac:dyDescent="0.25">
      <c r="D87" s="29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5"/>
    </row>
    <row r="88" spans="3:25" ht="23.25" x14ac:dyDescent="0.25">
      <c r="D88" s="29"/>
      <c r="E88" s="62"/>
      <c r="F88" s="63" t="s">
        <v>89</v>
      </c>
      <c r="G88" s="12"/>
      <c r="H88" s="12"/>
      <c r="I88" s="12"/>
      <c r="J88" s="12"/>
      <c r="K88" s="12"/>
      <c r="L88" s="12"/>
      <c r="M88" s="12"/>
      <c r="N88" s="34"/>
      <c r="O88" s="34"/>
      <c r="P88" s="34"/>
      <c r="Q88" s="34"/>
      <c r="R88" s="34"/>
      <c r="S88" s="34"/>
      <c r="T88" s="35"/>
      <c r="X88" t="b">
        <v>0</v>
      </c>
      <c r="Y88" t="b">
        <v>0</v>
      </c>
    </row>
    <row r="89" spans="3:25" x14ac:dyDescent="0.25">
      <c r="D89" s="29"/>
      <c r="E89" s="12"/>
      <c r="F89" s="30"/>
      <c r="G89" s="31" t="s">
        <v>40</v>
      </c>
      <c r="H89" s="31"/>
      <c r="I89" s="31"/>
      <c r="J89" s="31"/>
      <c r="K89" s="106"/>
      <c r="L89" s="34"/>
      <c r="M89" s="34"/>
      <c r="N89" s="34"/>
      <c r="O89" s="34"/>
      <c r="P89" s="34"/>
      <c r="Q89" s="34"/>
      <c r="R89" s="34"/>
      <c r="S89" s="34"/>
      <c r="T89" s="35"/>
      <c r="X89" t="b">
        <v>0</v>
      </c>
      <c r="Y89" t="b">
        <v>0</v>
      </c>
    </row>
    <row r="90" spans="3:25" x14ac:dyDescent="0.25">
      <c r="C90" t="s">
        <v>90</v>
      </c>
      <c r="D90" s="29"/>
      <c r="E90" s="12"/>
      <c r="F90" s="36"/>
      <c r="G90" s="37" t="s">
        <v>42</v>
      </c>
      <c r="H90" s="37" t="s">
        <v>43</v>
      </c>
      <c r="I90" s="37" t="s">
        <v>44</v>
      </c>
      <c r="J90" s="37" t="s">
        <v>45</v>
      </c>
      <c r="K90" s="38" t="s">
        <v>36</v>
      </c>
      <c r="L90" s="34"/>
      <c r="M90" s="34"/>
      <c r="N90" s="34"/>
      <c r="O90" s="34"/>
      <c r="P90" s="34"/>
      <c r="Q90" s="34"/>
      <c r="R90" s="34"/>
      <c r="S90" s="34"/>
      <c r="T90" s="35"/>
      <c r="X90" t="b">
        <v>0</v>
      </c>
      <c r="Y90" t="b">
        <v>0</v>
      </c>
    </row>
    <row r="91" spans="3:25" x14ac:dyDescent="0.25">
      <c r="C91" s="1" t="s">
        <v>91</v>
      </c>
      <c r="D91" s="29"/>
      <c r="E91" s="12"/>
      <c r="F91" s="107" t="s">
        <v>92</v>
      </c>
      <c r="G91" s="108">
        <v>0.76420478188565888</v>
      </c>
      <c r="H91" s="108">
        <v>0.73699307023469696</v>
      </c>
      <c r="I91" s="108">
        <v>0.72306581204297204</v>
      </c>
      <c r="J91" s="108">
        <v>0.73161598586046706</v>
      </c>
      <c r="K91" s="108">
        <v>0.71878542848640903</v>
      </c>
      <c r="L91" s="34"/>
      <c r="M91" s="34"/>
      <c r="N91" s="34"/>
      <c r="O91" s="34"/>
      <c r="P91" s="34"/>
      <c r="Q91" s="34"/>
      <c r="R91" s="34"/>
      <c r="S91" s="34"/>
      <c r="T91" s="35"/>
      <c r="X91" t="b">
        <v>0</v>
      </c>
      <c r="Y91" t="b">
        <v>0</v>
      </c>
    </row>
    <row r="92" spans="3:25" x14ac:dyDescent="0.25">
      <c r="D92" s="29"/>
      <c r="E92" s="12"/>
      <c r="F92" s="55" t="s">
        <v>51</v>
      </c>
      <c r="G92" s="56"/>
      <c r="H92" s="58"/>
      <c r="I92" s="59">
        <v>0.98110259274583167</v>
      </c>
      <c r="J92" s="58">
        <v>1.0118248901760922</v>
      </c>
      <c r="K92" s="59">
        <v>0.98246271593017775</v>
      </c>
      <c r="L92" s="34"/>
      <c r="M92" s="34"/>
      <c r="N92" s="34"/>
      <c r="O92" s="34"/>
      <c r="P92" s="34"/>
      <c r="Q92" s="34"/>
      <c r="R92" s="34"/>
      <c r="S92" s="34"/>
      <c r="T92" s="35"/>
      <c r="X92" t="b">
        <v>0</v>
      </c>
      <c r="Y92" t="b">
        <v>0</v>
      </c>
    </row>
    <row r="93" spans="3:25" ht="5.0999999999999996" customHeight="1" x14ac:dyDescent="0.25">
      <c r="D93" s="109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1"/>
    </row>
    <row r="95" spans="3:25" x14ac:dyDescent="0.25">
      <c r="G95">
        <v>0</v>
      </c>
    </row>
  </sheetData>
  <mergeCells count="5">
    <mergeCell ref="D6:T6"/>
    <mergeCell ref="J7:M7"/>
    <mergeCell ref="H11:H12"/>
    <mergeCell ref="I11:I12"/>
    <mergeCell ref="J12:K12"/>
  </mergeCells>
  <conditionalFormatting sqref="E67">
    <cfRule type="iconSet" priority="1">
      <iconSet showValue="0" reverse="1">
        <cfvo type="percent" val="0"/>
        <cfvo type="num" val="0"/>
        <cfvo type="num" val="1"/>
      </iconSet>
    </cfRule>
  </conditionalFormatting>
  <conditionalFormatting sqref="H85:L85">
    <cfRule type="dataBar" priority="2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{9E331659-9B4F-4F90-B199-B44DFD50A6FB}</x14:id>
        </ext>
      </extLst>
    </cfRule>
  </conditionalFormatting>
  <conditionalFormatting sqref="H78:L78">
    <cfRule type="dataBar" priority="4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{650D9873-5AE3-4259-8355-4AFA2330D5AB}</x14:id>
        </ext>
      </extLst>
    </cfRule>
  </conditionalFormatting>
  <conditionalFormatting sqref="H86:K86">
    <cfRule type="iconSet" priority="5">
      <iconSet reverse="1">
        <cfvo type="percent" val="0"/>
        <cfvo type="num" val="$W$2"/>
        <cfvo type="num" val="$W$1"/>
      </iconSet>
    </cfRule>
  </conditionalFormatting>
  <conditionalFormatting sqref="H79:K79">
    <cfRule type="iconSet" priority="7">
      <iconSet reverse="1">
        <cfvo type="percent" val="0"/>
        <cfvo type="num" val="$W$2"/>
        <cfvo type="num" val="$W$1"/>
      </iconSet>
    </cfRule>
  </conditionalFormatting>
  <conditionalFormatting sqref="L72">
    <cfRule type="expression" dxfId="72" priority="8">
      <formula>E67=0</formula>
    </cfRule>
    <cfRule type="expression" dxfId="71" priority="10">
      <formula>E67=-1</formula>
    </cfRule>
    <cfRule type="expression" dxfId="70" priority="12">
      <formula>E67=1</formula>
    </cfRule>
  </conditionalFormatting>
  <conditionalFormatting sqref="H72:K72">
    <cfRule type="iconSet" priority="15">
      <iconSet reverse="1">
        <cfvo type="percent" val="0"/>
        <cfvo type="num" val="$W$2"/>
        <cfvo type="num" val="$W$1"/>
      </iconSet>
    </cfRule>
  </conditionalFormatting>
  <conditionalFormatting sqref="L53">
    <cfRule type="expression" dxfId="69" priority="16">
      <formula>E51=0</formula>
    </cfRule>
    <cfRule type="expression" dxfId="68" priority="18">
      <formula>E51=1</formula>
    </cfRule>
    <cfRule type="expression" dxfId="67" priority="19">
      <formula>E51=-1</formula>
    </cfRule>
  </conditionalFormatting>
  <conditionalFormatting sqref="J92 G92:H92">
    <cfRule type="iconSet" priority="22">
      <iconSet iconSet="3Arrows">
        <cfvo type="percent" val="0"/>
        <cfvo type="num" val="$W$2"/>
        <cfvo type="num" val="$W$1"/>
      </iconSet>
    </cfRule>
  </conditionalFormatting>
  <conditionalFormatting sqref="K92 I92">
    <cfRule type="iconSet" priority="27">
      <iconSet iconSet="3Arrows">
        <cfvo type="percent" val="0"/>
        <cfvo type="num" val="$W$2"/>
        <cfvo type="num" val="$W$1"/>
      </iconSet>
    </cfRule>
  </conditionalFormatting>
  <conditionalFormatting sqref="E88">
    <cfRule type="iconSet" priority="28">
      <iconSet showValue="0" reverse="1">
        <cfvo type="percent" val="0"/>
        <cfvo type="num" val="0"/>
        <cfvo type="num" val="1"/>
      </iconSet>
    </cfRule>
  </conditionalFormatting>
  <conditionalFormatting sqref="G85">
    <cfRule type="dataBar" priority="2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{4F7BC67E-D00F-40D2-9611-443EE153F196}</x14:id>
        </ext>
      </extLst>
    </cfRule>
  </conditionalFormatting>
  <conditionalFormatting sqref="L86">
    <cfRule type="expression" dxfId="66" priority="30">
      <formula>E81=0</formula>
    </cfRule>
    <cfRule type="expression" dxfId="65" priority="31">
      <formula>E81=-1</formula>
    </cfRule>
    <cfRule type="expression" dxfId="64" priority="32">
      <formula>E81=1</formula>
    </cfRule>
  </conditionalFormatting>
  <conditionalFormatting sqref="G86">
    <cfRule type="iconSet" priority="34">
      <iconSet iconSet="3Arrows">
        <cfvo type="percent" val="0"/>
        <cfvo type="num" val="$W$2"/>
        <cfvo type="num" val="$W$1"/>
      </iconSet>
    </cfRule>
  </conditionalFormatting>
  <conditionalFormatting sqref="E81">
    <cfRule type="iconSet" priority="37">
      <iconSet showValue="0" reverse="1">
        <cfvo type="percent" val="0"/>
        <cfvo type="num" val="0"/>
        <cfvo type="num" val="1"/>
      </iconSet>
    </cfRule>
  </conditionalFormatting>
  <conditionalFormatting sqref="G78">
    <cfRule type="dataBar" priority="3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{A175411D-79B1-490F-BF17-1C11DCBE2D2F}</x14:id>
        </ext>
      </extLst>
    </cfRule>
  </conditionalFormatting>
  <conditionalFormatting sqref="L79">
    <cfRule type="expression" dxfId="63" priority="42">
      <formula>E74=0</formula>
    </cfRule>
    <cfRule type="expression" dxfId="62" priority="43">
      <formula>E74=-1</formula>
    </cfRule>
    <cfRule type="expression" dxfId="61" priority="44">
      <formula>E74=1</formula>
    </cfRule>
  </conditionalFormatting>
  <conditionalFormatting sqref="G79">
    <cfRule type="iconSet" priority="45">
      <iconSet iconSet="3Arrows">
        <cfvo type="percent" val="0"/>
        <cfvo type="num" val="$W$2"/>
        <cfvo type="num" val="$W$1"/>
      </iconSet>
    </cfRule>
  </conditionalFormatting>
  <conditionalFormatting sqref="E74">
    <cfRule type="iconSet" priority="46">
      <iconSet showValue="0" reverse="1">
        <cfvo type="percent" val="0"/>
        <cfvo type="num" val="0"/>
        <cfvo type="num" val="1"/>
      </iconSet>
    </cfRule>
  </conditionalFormatting>
  <conditionalFormatting sqref="G71:L71">
    <cfRule type="dataBar" priority="47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{6E2EA44F-C244-4A94-AE0A-1BB66AABDB62}</x14:id>
        </ext>
      </extLst>
    </cfRule>
  </conditionalFormatting>
  <conditionalFormatting sqref="G72">
    <cfRule type="iconSet" priority="48">
      <iconSet iconSet="3Arrows">
        <cfvo type="percent" val="0"/>
        <cfvo type="num" val="$W$2"/>
        <cfvo type="num" val="$W$1"/>
      </iconSet>
    </cfRule>
  </conditionalFormatting>
  <conditionalFormatting sqref="G64:L64">
    <cfRule type="dataBar" priority="49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{0A252125-8562-4F49-B267-E07F8BFF0E4C}</x14:id>
        </ext>
      </extLst>
    </cfRule>
  </conditionalFormatting>
  <conditionalFormatting sqref="L65">
    <cfRule type="expression" dxfId="60" priority="50">
      <formula>E60=0</formula>
    </cfRule>
    <cfRule type="expression" dxfId="59" priority="51">
      <formula>E60=1</formula>
    </cfRule>
    <cfRule type="expression" dxfId="58" priority="52">
      <formula>E60=-1</formula>
    </cfRule>
  </conditionalFormatting>
  <conditionalFormatting sqref="G65:J65">
    <cfRule type="iconSet" priority="53">
      <iconSet iconSet="3Arrows">
        <cfvo type="percent" val="0"/>
        <cfvo type="num" val="$W$2"/>
        <cfvo type="num" val="$W$1"/>
      </iconSet>
    </cfRule>
  </conditionalFormatting>
  <conditionalFormatting sqref="K65">
    <cfRule type="iconSet" priority="54">
      <iconSet iconSet="3Arrows">
        <cfvo type="percent" val="0"/>
        <cfvo type="num" val="$W$2"/>
        <cfvo type="num" val="$W$1"/>
      </iconSet>
    </cfRule>
  </conditionalFormatting>
  <conditionalFormatting sqref="E60">
    <cfRule type="iconSet" priority="55">
      <iconSet showValue="0">
        <cfvo type="percent" val="0"/>
        <cfvo type="num" val="0"/>
        <cfvo type="num" val="1"/>
      </iconSet>
    </cfRule>
  </conditionalFormatting>
  <conditionalFormatting sqref="H57:K57">
    <cfRule type="iconSet" priority="56">
      <iconSet reverse="1">
        <cfvo type="percent" val="0"/>
        <cfvo type="num" val="1"/>
        <cfvo type="num" val="1"/>
      </iconSet>
    </cfRule>
  </conditionalFormatting>
  <conditionalFormatting sqref="L37">
    <cfRule type="expression" dxfId="57" priority="57">
      <formula>E35=0</formula>
    </cfRule>
    <cfRule type="expression" dxfId="56" priority="58">
      <formula>E35=1</formula>
    </cfRule>
    <cfRule type="expression" dxfId="55" priority="59">
      <formula>E35=-1</formula>
    </cfRule>
  </conditionalFormatting>
  <conditionalFormatting sqref="G56:K56">
    <cfRule type="dataBar" priority="60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{A8388F17-785C-4BD3-8DEB-FF51A2D62A87}</x14:id>
        </ext>
      </extLst>
    </cfRule>
  </conditionalFormatting>
  <conditionalFormatting sqref="G57">
    <cfRule type="iconSet" priority="61">
      <iconSet iconSet="3Arrows">
        <cfvo type="percent" val="0"/>
        <cfvo type="num" val="$W$2"/>
        <cfvo type="num" val="$W$1"/>
      </iconSet>
    </cfRule>
  </conditionalFormatting>
  <conditionalFormatting sqref="G52:L52">
    <cfRule type="dataBar" priority="6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{6E35E142-97BE-4546-B970-4447C5A3577B}</x14:id>
        </ext>
      </extLst>
    </cfRule>
  </conditionalFormatting>
  <conditionalFormatting sqref="G53:J53">
    <cfRule type="iconSet" priority="63">
      <iconSet iconSet="3Arrows">
        <cfvo type="percent" val="0"/>
        <cfvo type="num" val="$W$2"/>
        <cfvo type="num" val="$W$1"/>
      </iconSet>
    </cfRule>
  </conditionalFormatting>
  <conditionalFormatting sqref="K53">
    <cfRule type="iconSet" priority="64">
      <iconSet iconSet="3Arrows">
        <cfvo type="percent" val="0"/>
        <cfvo type="num" val="$W$2"/>
        <cfvo type="num" val="$W$1"/>
      </iconSet>
    </cfRule>
  </conditionalFormatting>
  <conditionalFormatting sqref="G48:L48">
    <cfRule type="dataBar" priority="6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{4D0AC52C-E362-4F22-AFF8-9DACA7234821}</x14:id>
        </ext>
      </extLst>
    </cfRule>
  </conditionalFormatting>
  <conditionalFormatting sqref="L49">
    <cfRule type="expression" dxfId="54" priority="66">
      <formula>E44=0</formula>
    </cfRule>
    <cfRule type="expression" dxfId="53" priority="67">
      <formula>E44=1</formula>
    </cfRule>
    <cfRule type="expression" dxfId="52" priority="68">
      <formula>E44=-1</formula>
    </cfRule>
  </conditionalFormatting>
  <conditionalFormatting sqref="G49:J49">
    <cfRule type="iconSet" priority="70">
      <iconSet iconSet="3Arrows">
        <cfvo type="percent" val="0"/>
        <cfvo type="num" val="$W$2"/>
        <cfvo type="num" val="$W$1"/>
      </iconSet>
    </cfRule>
  </conditionalFormatting>
  <conditionalFormatting sqref="K49">
    <cfRule type="iconSet" priority="72">
      <iconSet iconSet="3Arrows">
        <cfvo type="percent" val="0"/>
        <cfvo type="num" val="$W$2"/>
        <cfvo type="num" val="$W$1"/>
      </iconSet>
    </cfRule>
  </conditionalFormatting>
  <conditionalFormatting sqref="E44">
    <cfRule type="iconSet" priority="74">
      <iconSet showValue="0">
        <cfvo type="percent" val="0"/>
        <cfvo type="num" val="0"/>
        <cfvo type="num" val="1"/>
      </iconSet>
    </cfRule>
  </conditionalFormatting>
  <conditionalFormatting sqref="G40:K40">
    <cfRule type="dataBar" priority="76">
      <dataBar>
        <cfvo type="min"/>
        <cfvo type="max"/>
        <color rgb="FFE5B9B7"/>
      </dataBar>
      <extLst>
        <ext xmlns:x14="http://schemas.microsoft.com/office/spreadsheetml/2009/9/main" uri="{B025F937-C7B1-47D3-B67F-A62EFF666E3E}">
          <x14:id>{2B09693E-2104-444E-BE4A-617626C9A552}</x14:id>
        </ext>
      </extLst>
    </cfRule>
  </conditionalFormatting>
  <conditionalFormatting sqref="G41:K41">
    <cfRule type="iconSet" priority="77">
      <iconSet reverse="1">
        <cfvo type="percent" val="0"/>
        <cfvo type="num" val="1"/>
        <cfvo type="num" val="1"/>
      </iconSet>
    </cfRule>
  </conditionalFormatting>
  <conditionalFormatting sqref="G36:L36">
    <cfRule type="dataBar" priority="80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{EF8B9674-4188-47E7-945A-361B6AC29462}</x14:id>
        </ext>
      </extLst>
    </cfRule>
  </conditionalFormatting>
  <conditionalFormatting sqref="G37:J37">
    <cfRule type="iconSet" priority="82">
      <iconSet iconSet="3Arrows">
        <cfvo type="percent" val="0"/>
        <cfvo type="num" val="$W$2"/>
        <cfvo type="num" val="$W$1"/>
      </iconSet>
    </cfRule>
  </conditionalFormatting>
  <conditionalFormatting sqref="K37">
    <cfRule type="iconSet" priority="84">
      <iconSet iconSet="3Arrows">
        <cfvo type="percent" val="0"/>
        <cfvo type="num" val="$W$2"/>
        <cfvo type="num" val="$W$1"/>
      </iconSet>
    </cfRule>
  </conditionalFormatting>
  <conditionalFormatting sqref="G32:L32">
    <cfRule type="dataBar" priority="88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{5D81FE8B-C253-4ADF-A7AB-61EE79AAC0EC}</x14:id>
        </ext>
      </extLst>
    </cfRule>
  </conditionalFormatting>
  <conditionalFormatting sqref="L33">
    <cfRule type="expression" dxfId="51" priority="90">
      <formula>E28=0</formula>
    </cfRule>
    <cfRule type="expression" dxfId="50" priority="91">
      <formula>E28=1</formula>
    </cfRule>
    <cfRule type="expression" dxfId="49" priority="93">
      <formula>E28=-1</formula>
    </cfRule>
  </conditionalFormatting>
  <conditionalFormatting sqref="G33:J33">
    <cfRule type="iconSet" priority="95">
      <iconSet iconSet="3Arrows">
        <cfvo type="percent" val="0"/>
        <cfvo type="num" val="$W$2"/>
        <cfvo type="num" val="$W$1"/>
      </iconSet>
    </cfRule>
  </conditionalFormatting>
  <conditionalFormatting sqref="K33">
    <cfRule type="iconSet" priority="97">
      <iconSet iconSet="3Arrows">
        <cfvo type="percent" val="0"/>
        <cfvo type="num" val="$W$2"/>
        <cfvo type="num" val="$W$1"/>
      </iconSet>
    </cfRule>
  </conditionalFormatting>
  <conditionalFormatting sqref="E28">
    <cfRule type="iconSet" priority="99">
      <iconSet showValue="0">
        <cfvo type="percent" val="0"/>
        <cfvo type="num" val="0"/>
        <cfvo type="num" val="1"/>
      </iconSet>
    </cfRule>
  </conditionalFormatting>
  <conditionalFormatting sqref="G25:L25">
    <cfRule type="dataBar" priority="102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{0560C86E-ADF1-4CCF-AEFC-205C0B4145FC}</x14:id>
        </ext>
      </extLst>
    </cfRule>
  </conditionalFormatting>
  <conditionalFormatting sqref="L26">
    <cfRule type="expression" dxfId="48" priority="103">
      <formula>E21=0</formula>
    </cfRule>
    <cfRule type="expression" dxfId="47" priority="105">
      <formula>E21=1</formula>
    </cfRule>
    <cfRule type="expression" dxfId="46" priority="108">
      <formula>E21=-1</formula>
    </cfRule>
  </conditionalFormatting>
  <conditionalFormatting sqref="G26:J26">
    <cfRule type="iconSet" priority="109">
      <iconSet iconSet="3Arrows">
        <cfvo type="percent" val="0"/>
        <cfvo type="num" val="$W$2"/>
        <cfvo type="num" val="$W$1"/>
      </iconSet>
    </cfRule>
  </conditionalFormatting>
  <conditionalFormatting sqref="K26">
    <cfRule type="iconSet" priority="111">
      <iconSet iconSet="3Arrows">
        <cfvo type="percent" val="0"/>
        <cfvo type="num" val="$W$2"/>
        <cfvo type="num" val="$W$1"/>
      </iconSet>
    </cfRule>
  </conditionalFormatting>
  <conditionalFormatting sqref="E21">
    <cfRule type="iconSet" priority="114">
      <iconSet showValue="0">
        <cfvo type="percent" val="0"/>
        <cfvo type="num" val="0"/>
        <cfvo type="num" val="1"/>
      </iconSet>
    </cfRule>
  </conditionalFormatting>
  <conditionalFormatting sqref="G18:L18">
    <cfRule type="dataBar" priority="115">
      <dataBar>
        <cfvo type="min"/>
        <cfvo type="max"/>
        <color rgb="FFD7E4BD"/>
      </dataBar>
      <extLst>
        <ext xmlns:x14="http://schemas.microsoft.com/office/spreadsheetml/2009/9/main" uri="{B025F937-C7B1-47D3-B67F-A62EFF666E3E}">
          <x14:id>{581EA01C-E7C4-463B-8F60-A79FFEAC5D82}</x14:id>
        </ext>
      </extLst>
    </cfRule>
  </conditionalFormatting>
  <conditionalFormatting sqref="L19">
    <cfRule type="expression" dxfId="45" priority="116">
      <formula>E14=0</formula>
    </cfRule>
    <cfRule type="expression" dxfId="44" priority="117">
      <formula>E14=1</formula>
    </cfRule>
    <cfRule type="expression" dxfId="43" priority="118">
      <formula>E14=-1</formula>
    </cfRule>
  </conditionalFormatting>
  <conditionalFormatting sqref="E14">
    <cfRule type="iconSet" priority="119">
      <iconSet showValue="0">
        <cfvo type="percent" val="0"/>
        <cfvo type="num" val="0"/>
        <cfvo type="num" val="1"/>
      </iconSet>
    </cfRule>
  </conditionalFormatting>
  <conditionalFormatting sqref="G19:J19">
    <cfRule type="iconSet" priority="120">
      <iconSet iconSet="3Arrows">
        <cfvo type="percent" val="0"/>
        <cfvo type="num" val="$W$2"/>
        <cfvo type="num" val="$W$1"/>
      </iconSet>
    </cfRule>
  </conditionalFormatting>
  <conditionalFormatting sqref="K19">
    <cfRule type="iconSet" priority="121">
      <iconSet iconSet="3Arrows">
        <cfvo type="percent" val="0"/>
        <cfvo type="num" val="$W$2"/>
        <cfvo type="num" val="$W$1"/>
      </iconSet>
    </cfRule>
  </conditionalFormatting>
  <printOptions horizontalCentered="1" verticalCentered="1"/>
  <pageMargins left="9.8611110000000002E-2" right="9.8611110000000002E-2" top="0" bottom="0" header="0" footer="0"/>
  <pageSetup orientation="portrait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331659-9B4F-4F90-B199-B44DFD50A6FB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H85:L85</xm:sqref>
        </x14:conditionalFormatting>
        <x14:conditionalFormatting xmlns:xm="http://schemas.microsoft.com/office/excel/2006/main">
          <x14:cfRule type="dataBar" id="{650D9873-5AE3-4259-8355-4AFA2330D5AB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H78:L78</xm:sqref>
        </x14:conditionalFormatting>
        <x14:conditionalFormatting xmlns:xm="http://schemas.microsoft.com/office/excel/2006/main">
          <x14:cfRule type="dataBar" id="{4F7BC67E-D00F-40D2-9611-443EE153F196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G85</xm:sqref>
        </x14:conditionalFormatting>
        <x14:conditionalFormatting xmlns:xm="http://schemas.microsoft.com/office/excel/2006/main">
          <x14:cfRule type="dataBar" id="{A175411D-79B1-490F-BF17-1C11DCBE2D2F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G78</xm:sqref>
        </x14:conditionalFormatting>
        <x14:conditionalFormatting xmlns:xm="http://schemas.microsoft.com/office/excel/2006/main">
          <x14:cfRule type="dataBar" id="{6E2EA44F-C244-4A94-AE0A-1BB66AABDB62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G71:L71</xm:sqref>
        </x14:conditionalFormatting>
        <x14:conditionalFormatting xmlns:xm="http://schemas.microsoft.com/office/excel/2006/main">
          <x14:cfRule type="dataBar" id="{0A252125-8562-4F49-B267-E07F8BFF0E4C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G64:L64</xm:sqref>
        </x14:conditionalFormatting>
        <x14:conditionalFormatting xmlns:xm="http://schemas.microsoft.com/office/excel/2006/main">
          <x14:cfRule type="dataBar" id="{A8388F17-785C-4BD3-8DEB-FF51A2D62A87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G56:K56</xm:sqref>
        </x14:conditionalFormatting>
        <x14:conditionalFormatting xmlns:xm="http://schemas.microsoft.com/office/excel/2006/main">
          <x14:cfRule type="dataBar" id="{6E35E142-97BE-4546-B970-4447C5A3577B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G52:L52</xm:sqref>
        </x14:conditionalFormatting>
        <x14:conditionalFormatting xmlns:xm="http://schemas.microsoft.com/office/excel/2006/main">
          <x14:cfRule type="dataBar" id="{4D0AC52C-E362-4F22-AFF8-9DACA7234821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G48:L48</xm:sqref>
        </x14:conditionalFormatting>
        <x14:conditionalFormatting xmlns:xm="http://schemas.microsoft.com/office/excel/2006/main">
          <x14:cfRule type="dataBar" id="{2B09693E-2104-444E-BE4A-617626C9A552}">
            <x14:dataBar minLength="0" maxLength="100">
              <x14:cfvo type="autoMin"/>
              <x14:cfvo type="autoMax"/>
              <x14:negativeFillColor rgb="FFD7E3BC"/>
              <x14:axisColor auto="1"/>
            </x14:dataBar>
          </x14:cfRule>
          <xm:sqref>G40:K40</xm:sqref>
        </x14:conditionalFormatting>
        <x14:conditionalFormatting xmlns:xm="http://schemas.microsoft.com/office/excel/2006/main">
          <x14:cfRule type="dataBar" id="{EF8B9674-4188-47E7-945A-361B6AC29462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G36:L36</xm:sqref>
        </x14:conditionalFormatting>
        <x14:conditionalFormatting xmlns:xm="http://schemas.microsoft.com/office/excel/2006/main">
          <x14:cfRule type="dataBar" id="{5D81FE8B-C253-4ADF-A7AB-61EE79AAC0EC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G32:L32</xm:sqref>
        </x14:conditionalFormatting>
        <x14:conditionalFormatting xmlns:xm="http://schemas.microsoft.com/office/excel/2006/main">
          <x14:cfRule type="dataBar" id="{0560C86E-ADF1-4CCF-AEFC-205C0B4145FC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G25:L25</xm:sqref>
        </x14:conditionalFormatting>
        <x14:conditionalFormatting xmlns:xm="http://schemas.microsoft.com/office/excel/2006/main">
          <x14:cfRule type="dataBar" id="{581EA01C-E7C4-463B-8F60-A79FFEAC5D82}">
            <x14:dataBar minLength="0" maxLength="100">
              <x14:cfvo type="autoMin"/>
              <x14:cfvo type="autoMax"/>
              <x14:negativeFillColor rgb="FFE5B9B7"/>
              <x14:axisColor auto="1"/>
            </x14:dataBar>
          </x14:cfRule>
          <xm:sqref>G18:L18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56"/>
  <sheetViews>
    <sheetView showGridLines="0" showRowColHeaders="0" workbookViewId="0">
      <pane ySplit="15" topLeftCell="A112" activePane="bottomLeft" state="frozen"/>
      <selection activeCell="R57" sqref="R57"/>
      <selection pane="bottomLeft" activeCell="P136" activeCellId="1" sqref="P116 P136"/>
    </sheetView>
  </sheetViews>
  <sheetFormatPr defaultRowHeight="15" x14ac:dyDescent="0.25"/>
  <cols>
    <col min="1" max="1" width="1.140625" customWidth="1"/>
    <col min="2" max="3" width="9.7109375" hidden="1" customWidth="1"/>
    <col min="4" max="4" width="20.140625" hidden="1" customWidth="1"/>
    <col min="5" max="5" width="23.28515625" hidden="1" customWidth="1"/>
    <col min="6" max="10" width="0.85546875" customWidth="1"/>
    <col min="13" max="13" width="13.7109375" customWidth="1"/>
    <col min="14" max="14" width="11.7109375" customWidth="1"/>
    <col min="15" max="15" width="0.85546875" customWidth="1"/>
    <col min="16" max="17" width="13.7109375" customWidth="1"/>
    <col min="18" max="18" width="14.140625" customWidth="1"/>
    <col min="19" max="20" width="13.7109375" customWidth="1"/>
    <col min="21" max="21" width="0.85546875" customWidth="1"/>
    <col min="22" max="23" width="12.7109375" customWidth="1"/>
    <col min="24" max="24" width="0.85546875" customWidth="1"/>
    <col min="25" max="26" width="12.7109375" customWidth="1"/>
    <col min="27" max="27" width="0.85546875" customWidth="1"/>
    <col min="28" max="28" width="8.85546875" hidden="1"/>
    <col min="29" max="32" width="12.42578125" hidden="1" customWidth="1"/>
    <col min="33" max="33" width="10.7109375" hidden="1" customWidth="1"/>
    <col min="34" max="34" width="13.140625" hidden="1" customWidth="1"/>
    <col min="35" max="35" width="8.85546875" hidden="1"/>
    <col min="36" max="36" width="10.85546875" hidden="1" bestFit="1" customWidth="1"/>
    <col min="37" max="38" width="8.85546875" hidden="1"/>
    <col min="39" max="41" width="8.85546875"/>
  </cols>
  <sheetData>
    <row r="1" spans="1:37" ht="26.45" hidden="1" customHeight="1" x14ac:dyDescent="0.25">
      <c r="A1" t="s">
        <v>2</v>
      </c>
      <c r="B1" t="s">
        <v>93</v>
      </c>
      <c r="C1" t="s">
        <v>0</v>
      </c>
      <c r="D1" t="s">
        <v>4</v>
      </c>
      <c r="K1" t="s">
        <v>20</v>
      </c>
      <c r="L1" t="s">
        <v>3</v>
      </c>
      <c r="P1" t="s">
        <v>7</v>
      </c>
      <c r="Q1" t="s">
        <v>8</v>
      </c>
      <c r="R1" t="s">
        <v>9</v>
      </c>
      <c r="S1" t="s">
        <v>10</v>
      </c>
      <c r="T1" t="s">
        <v>10</v>
      </c>
      <c r="V1" t="s">
        <v>11</v>
      </c>
      <c r="W1" t="s">
        <v>94</v>
      </c>
      <c r="Z1" t="s">
        <v>95</v>
      </c>
      <c r="AG1" t="s">
        <v>12</v>
      </c>
    </row>
    <row r="2" spans="1:37" ht="24.6" hidden="1" customHeight="1" x14ac:dyDescent="0.25">
      <c r="A2" t="s">
        <v>12</v>
      </c>
      <c r="C2" t="s">
        <v>13</v>
      </c>
      <c r="D2" t="s">
        <v>21</v>
      </c>
      <c r="K2" t="s">
        <v>16</v>
      </c>
      <c r="L2" t="s">
        <v>96</v>
      </c>
      <c r="M2" t="s">
        <v>97</v>
      </c>
      <c r="N2">
        <v>1.02</v>
      </c>
      <c r="T2" t="s">
        <v>28</v>
      </c>
      <c r="V2" t="s">
        <v>17</v>
      </c>
      <c r="W2" t="s">
        <v>98</v>
      </c>
      <c r="Z2" t="s">
        <v>4</v>
      </c>
    </row>
    <row r="3" spans="1:37" ht="24" hidden="1" customHeight="1" x14ac:dyDescent="0.25">
      <c r="A3" t="s">
        <v>14</v>
      </c>
      <c r="C3" t="s">
        <v>18</v>
      </c>
      <c r="D3" t="s">
        <v>23</v>
      </c>
      <c r="L3" t="s">
        <v>19</v>
      </c>
      <c r="M3" t="s">
        <v>15</v>
      </c>
      <c r="N3">
        <v>0.99</v>
      </c>
      <c r="P3">
        <v>31</v>
      </c>
      <c r="Q3">
        <v>31</v>
      </c>
      <c r="R3">
        <v>31</v>
      </c>
      <c r="S3">
        <v>31</v>
      </c>
      <c r="T3">
        <v>31</v>
      </c>
      <c r="V3" t="s">
        <v>21</v>
      </c>
      <c r="W3" t="s">
        <v>99</v>
      </c>
      <c r="Y3" t="s">
        <v>100</v>
      </c>
      <c r="Z3" t="s">
        <v>101</v>
      </c>
    </row>
    <row r="4" spans="1:37" ht="29.45" hidden="1" customHeight="1" x14ac:dyDescent="0.25">
      <c r="A4" t="s">
        <v>24</v>
      </c>
      <c r="B4" t="s">
        <v>25</v>
      </c>
      <c r="C4" t="s">
        <v>22</v>
      </c>
      <c r="D4" t="s">
        <v>29</v>
      </c>
      <c r="P4">
        <v>365</v>
      </c>
      <c r="Q4">
        <v>365</v>
      </c>
      <c r="R4">
        <v>365</v>
      </c>
      <c r="S4">
        <v>366</v>
      </c>
      <c r="T4">
        <v>366</v>
      </c>
      <c r="V4" t="s">
        <v>23</v>
      </c>
      <c r="W4" t="s">
        <v>26</v>
      </c>
    </row>
    <row r="5" spans="1:37" ht="27" hidden="1" customHeight="1" x14ac:dyDescent="0.25">
      <c r="A5" t="s">
        <v>102</v>
      </c>
      <c r="B5" t="s">
        <v>103</v>
      </c>
      <c r="C5" t="s">
        <v>104</v>
      </c>
      <c r="D5" t="s">
        <v>105</v>
      </c>
      <c r="V5" t="s">
        <v>29</v>
      </c>
      <c r="W5" t="s">
        <v>27</v>
      </c>
    </row>
    <row r="6" spans="1:37" ht="3" customHeight="1" x14ac:dyDescent="0.25">
      <c r="D6" t="s">
        <v>106</v>
      </c>
    </row>
    <row r="7" spans="1:37" ht="30" customHeight="1" x14ac:dyDescent="0.25">
      <c r="F7" s="952" t="s">
        <v>30</v>
      </c>
      <c r="G7" s="953"/>
      <c r="H7" s="953"/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4"/>
      <c r="AG7" s="8" t="s">
        <v>34</v>
      </c>
      <c r="AH7" s="8" t="s">
        <v>107</v>
      </c>
    </row>
    <row r="8" spans="1:37" ht="15.75" customHeight="1" x14ac:dyDescent="0.25">
      <c r="F8" s="112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4" t="s">
        <v>31</v>
      </c>
      <c r="R8" s="115" t="s">
        <v>32</v>
      </c>
      <c r="S8" s="113"/>
      <c r="T8" s="113"/>
      <c r="U8" s="113"/>
      <c r="V8" s="113"/>
      <c r="W8" s="113"/>
      <c r="X8" s="113"/>
      <c r="Y8" s="113"/>
      <c r="Z8" s="113"/>
      <c r="AA8" s="116"/>
      <c r="AK8" t="s">
        <v>12</v>
      </c>
    </row>
    <row r="9" spans="1:37" x14ac:dyDescent="0.25">
      <c r="F9" s="112"/>
      <c r="G9" s="117"/>
      <c r="H9" s="113"/>
      <c r="I9" s="113"/>
      <c r="J9" s="113"/>
      <c r="K9" s="113"/>
      <c r="L9" s="113"/>
      <c r="M9" s="113"/>
      <c r="N9" s="113"/>
      <c r="O9" s="113"/>
      <c r="P9" s="113"/>
      <c r="Q9" s="118" t="s">
        <v>35</v>
      </c>
      <c r="R9" s="119" t="s">
        <v>36</v>
      </c>
      <c r="S9" s="118" t="s">
        <v>37</v>
      </c>
      <c r="T9" s="119" t="s">
        <v>38</v>
      </c>
      <c r="U9" s="120"/>
      <c r="V9" s="120"/>
      <c r="W9" s="120"/>
      <c r="X9" s="121"/>
      <c r="Y9" s="121"/>
      <c r="Z9" s="121"/>
      <c r="AA9" s="116"/>
      <c r="AG9" s="15" t="b">
        <v>1</v>
      </c>
      <c r="AJ9" t="b">
        <v>1</v>
      </c>
    </row>
    <row r="10" spans="1:37" ht="15" hidden="1" customHeight="1" x14ac:dyDescent="0.25">
      <c r="F10" s="112"/>
      <c r="G10" s="113"/>
      <c r="H10" s="113"/>
      <c r="I10" s="113"/>
      <c r="J10" s="113"/>
      <c r="K10" s="113"/>
      <c r="L10" s="113"/>
      <c r="M10" s="113"/>
      <c r="N10" s="113"/>
      <c r="O10" s="113"/>
      <c r="P10" s="921" t="s">
        <v>108</v>
      </c>
      <c r="Q10" s="922">
        <v>15</v>
      </c>
      <c r="R10" s="122" t="s">
        <v>109</v>
      </c>
      <c r="S10" s="123">
        <v>11</v>
      </c>
      <c r="T10" s="124" t="s">
        <v>110</v>
      </c>
      <c r="U10" s="16"/>
      <c r="V10" s="125">
        <v>4</v>
      </c>
      <c r="W10" s="16"/>
      <c r="X10" s="17"/>
      <c r="Y10" s="113"/>
      <c r="Z10" s="113"/>
      <c r="AA10" s="116"/>
      <c r="AG10" t="b">
        <v>1</v>
      </c>
      <c r="AH10" t="b">
        <v>1</v>
      </c>
    </row>
    <row r="11" spans="1:37" hidden="1" x14ac:dyDescent="0.25"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921"/>
      <c r="Q11" s="922"/>
      <c r="R11" s="124" t="s">
        <v>111</v>
      </c>
      <c r="S11" s="125">
        <v>4</v>
      </c>
      <c r="T11" s="126"/>
      <c r="U11" s="127"/>
      <c r="V11" s="128"/>
      <c r="W11" s="128"/>
      <c r="X11" s="129"/>
      <c r="Y11" s="130"/>
      <c r="Z11" s="113"/>
      <c r="AA11" s="116"/>
      <c r="AG11" t="b">
        <v>1</v>
      </c>
      <c r="AH11" t="b">
        <v>1</v>
      </c>
    </row>
    <row r="12" spans="1:37" ht="5.0999999999999996" customHeight="1" x14ac:dyDescent="0.25">
      <c r="F12" s="112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6"/>
    </row>
    <row r="13" spans="1:37" x14ac:dyDescent="0.25">
      <c r="F13" s="112"/>
      <c r="G13" s="131"/>
      <c r="H13" s="131"/>
      <c r="I13" s="131"/>
      <c r="J13" s="131"/>
      <c r="K13" s="131"/>
      <c r="L13" s="131"/>
      <c r="M13" s="131"/>
      <c r="N13" s="131"/>
      <c r="O13" s="131"/>
      <c r="P13" s="923" t="s">
        <v>43</v>
      </c>
      <c r="Q13" s="923" t="s">
        <v>44</v>
      </c>
      <c r="R13" s="923" t="s">
        <v>45</v>
      </c>
      <c r="S13" s="923" t="s">
        <v>36</v>
      </c>
      <c r="T13" s="955" t="s">
        <v>112</v>
      </c>
      <c r="U13" s="131"/>
      <c r="V13" s="923" t="s">
        <v>113</v>
      </c>
      <c r="W13" s="923" t="s">
        <v>114</v>
      </c>
      <c r="X13" s="131"/>
      <c r="Y13" s="955" t="s">
        <v>115</v>
      </c>
      <c r="Z13" s="923" t="s">
        <v>114</v>
      </c>
      <c r="AA13" s="116"/>
    </row>
    <row r="14" spans="1:37" x14ac:dyDescent="0.25">
      <c r="F14" s="112"/>
      <c r="G14" s="131"/>
      <c r="H14" s="131"/>
      <c r="I14" s="131"/>
      <c r="J14" s="131"/>
      <c r="K14" s="131"/>
      <c r="L14" s="131"/>
      <c r="M14" s="131"/>
      <c r="N14" s="131"/>
      <c r="O14" s="131"/>
      <c r="P14" s="924"/>
      <c r="Q14" s="924"/>
      <c r="R14" s="924"/>
      <c r="S14" s="924"/>
      <c r="T14" s="956"/>
      <c r="U14" s="131"/>
      <c r="V14" s="924"/>
      <c r="W14" s="924"/>
      <c r="X14" s="131"/>
      <c r="Y14" s="956"/>
      <c r="Z14" s="924"/>
      <c r="AA14" s="116"/>
      <c r="AE14" t="s">
        <v>116</v>
      </c>
    </row>
    <row r="15" spans="1:37" ht="5.0999999999999996" customHeight="1" x14ac:dyDescent="0.25">
      <c r="F15" s="132"/>
      <c r="G15" s="133"/>
      <c r="H15" s="133"/>
      <c r="I15" s="133"/>
      <c r="J15" s="134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5"/>
    </row>
    <row r="16" spans="1:37" ht="5.0999999999999996" customHeight="1" x14ac:dyDescent="0.25"/>
    <row r="17" spans="5:27" ht="5.0999999999999996" customHeight="1" x14ac:dyDescent="0.25">
      <c r="F17" s="136"/>
      <c r="G17" s="137"/>
      <c r="H17" s="137"/>
      <c r="I17" s="137"/>
      <c r="J17" s="138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9"/>
    </row>
    <row r="18" spans="5:27" ht="15.75" x14ac:dyDescent="0.25">
      <c r="F18" s="112"/>
      <c r="G18" s="915" t="s">
        <v>117</v>
      </c>
      <c r="H18" s="916"/>
      <c r="I18" s="916"/>
      <c r="J18" s="916"/>
      <c r="K18" s="916"/>
      <c r="L18" s="916"/>
      <c r="M18" s="916"/>
      <c r="N18" s="916"/>
      <c r="O18" s="916"/>
      <c r="P18" s="916"/>
      <c r="Q18" s="916"/>
      <c r="R18" s="916"/>
      <c r="S18" s="916"/>
      <c r="T18" s="916"/>
      <c r="U18" s="916"/>
      <c r="V18" s="916"/>
      <c r="W18" s="916"/>
      <c r="X18" s="916"/>
      <c r="Y18" s="916"/>
      <c r="Z18" s="957"/>
      <c r="AA18" s="116"/>
    </row>
    <row r="19" spans="5:27" ht="5.0999999999999996" customHeight="1" x14ac:dyDescent="0.25">
      <c r="E19" s="143"/>
      <c r="F19" s="112"/>
      <c r="G19" s="144"/>
      <c r="H19" s="113"/>
      <c r="I19" s="113"/>
      <c r="J19" s="14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6"/>
    </row>
    <row r="20" spans="5:27" x14ac:dyDescent="0.25">
      <c r="E20" s="143" t="s">
        <v>118</v>
      </c>
      <c r="F20" s="112"/>
      <c r="G20" s="146"/>
      <c r="H20" s="113"/>
      <c r="I20" s="958" t="s">
        <v>119</v>
      </c>
      <c r="J20" s="959"/>
      <c r="K20" s="959"/>
      <c r="L20" s="959"/>
      <c r="M20" s="959"/>
      <c r="N20" s="959"/>
      <c r="O20" s="113"/>
      <c r="P20" s="147">
        <v>9211483570.5400009</v>
      </c>
      <c r="Q20" s="147">
        <v>9347193603.2800007</v>
      </c>
      <c r="R20" s="147">
        <v>10186537021.6292</v>
      </c>
      <c r="S20" s="147">
        <v>11228192708.219999</v>
      </c>
      <c r="T20" s="147">
        <v>11535950999.9547</v>
      </c>
      <c r="U20" s="148"/>
      <c r="V20" s="149">
        <v>1041655686.5907993</v>
      </c>
      <c r="W20" s="150">
        <v>1.1022580769479402</v>
      </c>
      <c r="X20" s="148"/>
      <c r="Y20" s="149">
        <v>-307758291.73470116</v>
      </c>
      <c r="Z20" s="150">
        <v>0.97332181007565743</v>
      </c>
      <c r="AA20" s="116"/>
    </row>
    <row r="21" spans="5:27" ht="5.0999999999999996" customHeight="1" x14ac:dyDescent="0.25">
      <c r="E21" s="143"/>
      <c r="F21" s="112"/>
      <c r="G21" s="146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51"/>
      <c r="X21" s="113"/>
      <c r="Y21" s="113"/>
      <c r="Z21" s="151"/>
      <c r="AA21" s="116"/>
    </row>
    <row r="22" spans="5:27" x14ac:dyDescent="0.25">
      <c r="E22" s="143" t="s">
        <v>120</v>
      </c>
      <c r="F22" s="112"/>
      <c r="G22" s="146"/>
      <c r="H22" s="113"/>
      <c r="I22" s="960" t="s">
        <v>121</v>
      </c>
      <c r="J22" s="961"/>
      <c r="K22" s="961"/>
      <c r="L22" s="961"/>
      <c r="M22" s="961"/>
      <c r="N22" s="962"/>
      <c r="O22" s="152"/>
      <c r="P22" s="153">
        <v>3369513297.29</v>
      </c>
      <c r="Q22" s="153">
        <v>3743554762.1300001</v>
      </c>
      <c r="R22" s="153">
        <v>4096700965.3308001</v>
      </c>
      <c r="S22" s="153">
        <v>4483916535.2600002</v>
      </c>
      <c r="T22" s="154">
        <v>4789921999.9555397</v>
      </c>
      <c r="U22" s="152"/>
      <c r="V22" s="153">
        <v>387215569.92920017</v>
      </c>
      <c r="W22" s="155">
        <v>1.094518875848175</v>
      </c>
      <c r="X22" s="152"/>
      <c r="Y22" s="153">
        <v>-306005464.69553947</v>
      </c>
      <c r="Z22" s="155">
        <v>0.93611472907108306</v>
      </c>
      <c r="AA22" s="116"/>
    </row>
    <row r="23" spans="5:27" x14ac:dyDescent="0.25">
      <c r="E23" s="143" t="s">
        <v>84</v>
      </c>
      <c r="F23" s="112"/>
      <c r="G23" s="146"/>
      <c r="H23" s="113"/>
      <c r="I23" s="942" t="s">
        <v>122</v>
      </c>
      <c r="J23" s="943"/>
      <c r="K23" s="943"/>
      <c r="L23" s="943"/>
      <c r="M23" s="943"/>
      <c r="N23" s="944"/>
      <c r="O23" s="152"/>
      <c r="P23" s="156">
        <v>430579510.60000002</v>
      </c>
      <c r="Q23" s="156">
        <v>414913262.44999981</v>
      </c>
      <c r="R23" s="156">
        <v>437486869.96999979</v>
      </c>
      <c r="S23" s="156">
        <v>487944202.62000024</v>
      </c>
      <c r="T23" s="157">
        <v>555107999.5836401</v>
      </c>
      <c r="U23" s="152"/>
      <c r="V23" s="158">
        <v>50457332.650000453</v>
      </c>
      <c r="W23" s="159">
        <v>1.1153345074183838</v>
      </c>
      <c r="X23" s="152"/>
      <c r="Y23" s="158">
        <v>-67163796.963639855</v>
      </c>
      <c r="Z23" s="159">
        <v>0.87900769397303546</v>
      </c>
      <c r="AA23" s="116"/>
    </row>
    <row r="24" spans="5:27" x14ac:dyDescent="0.25">
      <c r="E24" s="143" t="s">
        <v>123</v>
      </c>
      <c r="F24" s="112"/>
      <c r="G24" s="146"/>
      <c r="H24" s="113"/>
      <c r="I24" s="942" t="s">
        <v>124</v>
      </c>
      <c r="J24" s="943"/>
      <c r="K24" s="943"/>
      <c r="L24" s="943"/>
      <c r="M24" s="943"/>
      <c r="N24" s="944"/>
      <c r="O24" s="152"/>
      <c r="P24" s="156">
        <v>67970841.810000002</v>
      </c>
      <c r="Q24" s="156">
        <v>65090760.130000003</v>
      </c>
      <c r="R24" s="156">
        <v>65898284.700000003</v>
      </c>
      <c r="S24" s="156">
        <v>71418582.200000003</v>
      </c>
      <c r="T24" s="157">
        <v>78400000</v>
      </c>
      <c r="U24" s="152"/>
      <c r="V24" s="158">
        <v>5520297.5</v>
      </c>
      <c r="W24" s="159">
        <v>1.0837699725437617</v>
      </c>
      <c r="X24" s="152"/>
      <c r="Y24" s="158">
        <v>-6981417.799999997</v>
      </c>
      <c r="Z24" s="159">
        <v>0.91095130357142862</v>
      </c>
      <c r="AA24" s="116"/>
    </row>
    <row r="25" spans="5:27" x14ac:dyDescent="0.25">
      <c r="E25" s="143" t="s">
        <v>87</v>
      </c>
      <c r="F25" s="112"/>
      <c r="G25" s="146"/>
      <c r="H25" s="113"/>
      <c r="I25" s="942" t="s">
        <v>125</v>
      </c>
      <c r="J25" s="943"/>
      <c r="K25" s="943"/>
      <c r="L25" s="943"/>
      <c r="M25" s="943"/>
      <c r="N25" s="944"/>
      <c r="O25" s="152"/>
      <c r="P25" s="156">
        <v>1116172540.9300001</v>
      </c>
      <c r="Q25" s="156">
        <v>1182411228.1099999</v>
      </c>
      <c r="R25" s="156">
        <v>1349039804.52</v>
      </c>
      <c r="S25" s="156">
        <v>1446086019.21</v>
      </c>
      <c r="T25" s="157">
        <v>1563184000.3819001</v>
      </c>
      <c r="U25" s="152"/>
      <c r="V25" s="158">
        <v>97046214.690000057</v>
      </c>
      <c r="W25" s="159">
        <v>1.0719372507503808</v>
      </c>
      <c r="X25" s="152"/>
      <c r="Y25" s="158">
        <v>-117097981.17190003</v>
      </c>
      <c r="Z25" s="159">
        <v>0.92509008463284426</v>
      </c>
      <c r="AA25" s="116"/>
    </row>
    <row r="26" spans="5:27" x14ac:dyDescent="0.25">
      <c r="E26" s="143" t="s">
        <v>126</v>
      </c>
      <c r="F26" s="112"/>
      <c r="G26" s="146"/>
      <c r="H26" s="113"/>
      <c r="I26" s="942" t="s">
        <v>127</v>
      </c>
      <c r="J26" s="943"/>
      <c r="K26" s="943"/>
      <c r="L26" s="943"/>
      <c r="M26" s="943"/>
      <c r="N26" s="944"/>
      <c r="O26" s="152"/>
      <c r="P26" s="156">
        <v>44975175.18</v>
      </c>
      <c r="Q26" s="156">
        <v>54347719.549999997</v>
      </c>
      <c r="R26" s="156">
        <v>62566982.18</v>
      </c>
      <c r="S26" s="156">
        <v>65511639.43</v>
      </c>
      <c r="T26" s="157">
        <v>67267000</v>
      </c>
      <c r="U26" s="152"/>
      <c r="V26" s="158">
        <v>2944657.25</v>
      </c>
      <c r="W26" s="159">
        <v>1.0470640767286565</v>
      </c>
      <c r="X26" s="152"/>
      <c r="Y26" s="158">
        <v>-1755360.5700000003</v>
      </c>
      <c r="Z26" s="159">
        <v>0.97390458070078934</v>
      </c>
      <c r="AA26" s="116"/>
    </row>
    <row r="27" spans="5:27" x14ac:dyDescent="0.25">
      <c r="E27" s="143" t="s">
        <v>128</v>
      </c>
      <c r="F27" s="112"/>
      <c r="G27" s="146"/>
      <c r="H27" s="113"/>
      <c r="I27" s="942" t="s">
        <v>129</v>
      </c>
      <c r="J27" s="943"/>
      <c r="K27" s="943"/>
      <c r="L27" s="943"/>
      <c r="M27" s="943"/>
      <c r="N27" s="944"/>
      <c r="O27" s="152"/>
      <c r="P27" s="156">
        <v>46390516.950000003</v>
      </c>
      <c r="Q27" s="156">
        <v>50824090.939999998</v>
      </c>
      <c r="R27" s="156">
        <v>54123934.931400001</v>
      </c>
      <c r="S27" s="156">
        <v>57092224.649999999</v>
      </c>
      <c r="T27" s="157">
        <v>63202999.990000002</v>
      </c>
      <c r="U27" s="152"/>
      <c r="V27" s="158">
        <v>2968289.7185999975</v>
      </c>
      <c r="W27" s="159">
        <v>1.0548424596689467</v>
      </c>
      <c r="X27" s="152"/>
      <c r="Y27" s="158">
        <v>-6110775.3400000036</v>
      </c>
      <c r="Z27" s="159">
        <v>0.90331510622965916</v>
      </c>
      <c r="AA27" s="116"/>
    </row>
    <row r="28" spans="5:27" x14ac:dyDescent="0.25">
      <c r="E28" s="143" t="s">
        <v>130</v>
      </c>
      <c r="F28" s="112"/>
      <c r="G28" s="146"/>
      <c r="H28" s="113"/>
      <c r="I28" s="942" t="s">
        <v>131</v>
      </c>
      <c r="J28" s="943"/>
      <c r="K28" s="943"/>
      <c r="L28" s="943"/>
      <c r="M28" s="943"/>
      <c r="N28" s="944"/>
      <c r="O28" s="152"/>
      <c r="P28" s="156">
        <v>17626902.280000001</v>
      </c>
      <c r="Q28" s="156">
        <v>14067169.689999999</v>
      </c>
      <c r="R28" s="156">
        <v>16418521.319399999</v>
      </c>
      <c r="S28" s="156">
        <v>17574406.84</v>
      </c>
      <c r="T28" s="157">
        <v>16611000</v>
      </c>
      <c r="U28" s="152"/>
      <c r="V28" s="158">
        <v>1155885.5206000004</v>
      </c>
      <c r="W28" s="159">
        <v>1.0704013167881454</v>
      </c>
      <c r="X28" s="152"/>
      <c r="Y28" s="158">
        <v>963406.83999999985</v>
      </c>
      <c r="Z28" s="159">
        <v>1.0579981241346097</v>
      </c>
      <c r="AA28" s="116"/>
    </row>
    <row r="29" spans="5:27" x14ac:dyDescent="0.25">
      <c r="E29" s="143" t="s">
        <v>132</v>
      </c>
      <c r="F29" s="112"/>
      <c r="G29" s="146"/>
      <c r="H29" s="113"/>
      <c r="I29" s="942" t="s">
        <v>133</v>
      </c>
      <c r="J29" s="943"/>
      <c r="K29" s="943"/>
      <c r="L29" s="943"/>
      <c r="M29" s="943"/>
      <c r="N29" s="944"/>
      <c r="O29" s="152"/>
      <c r="P29" s="156">
        <v>52548604.75</v>
      </c>
      <c r="Q29" s="156">
        <v>39125395.600000001</v>
      </c>
      <c r="R29" s="156">
        <v>41953693.100000001</v>
      </c>
      <c r="S29" s="156">
        <v>41692561.780000001</v>
      </c>
      <c r="T29" s="157">
        <v>47054000</v>
      </c>
      <c r="U29" s="152"/>
      <c r="V29" s="158">
        <v>-261131.3200000003</v>
      </c>
      <c r="W29" s="159">
        <v>0.99377572507436773</v>
      </c>
      <c r="X29" s="152"/>
      <c r="Y29" s="158">
        <v>-5361438.2199999988</v>
      </c>
      <c r="Z29" s="159">
        <v>0.88605775874527137</v>
      </c>
      <c r="AA29" s="116"/>
    </row>
    <row r="30" spans="5:27" x14ac:dyDescent="0.25">
      <c r="E30" s="143" t="s">
        <v>120</v>
      </c>
      <c r="F30" s="112"/>
      <c r="G30" s="146"/>
      <c r="H30" s="113"/>
      <c r="I30" s="942" t="s">
        <v>134</v>
      </c>
      <c r="J30" s="943"/>
      <c r="K30" s="943"/>
      <c r="L30" s="943"/>
      <c r="M30" s="943"/>
      <c r="N30" s="944"/>
      <c r="O30" s="152"/>
      <c r="P30" s="156">
        <v>13482306.239999622</v>
      </c>
      <c r="Q30" s="156">
        <v>19879307.620000601</v>
      </c>
      <c r="R30" s="156">
        <v>19677871.340000153</v>
      </c>
      <c r="S30" s="156">
        <v>18413649.139999717</v>
      </c>
      <c r="T30" s="157">
        <v>18532000</v>
      </c>
      <c r="U30" s="152"/>
      <c r="V30" s="158">
        <v>-1264222.2000004351</v>
      </c>
      <c r="W30" s="159">
        <v>0.93575411800611841</v>
      </c>
      <c r="X30" s="152"/>
      <c r="Y30" s="158">
        <v>-118350.86000028253</v>
      </c>
      <c r="Z30" s="159">
        <v>0.99361370278435768</v>
      </c>
      <c r="AA30" s="116"/>
    </row>
    <row r="31" spans="5:27" x14ac:dyDescent="0.25">
      <c r="E31" s="143" t="s">
        <v>135</v>
      </c>
      <c r="F31" s="112"/>
      <c r="G31" s="146"/>
      <c r="H31" s="113"/>
      <c r="I31" s="945" t="s">
        <v>136</v>
      </c>
      <c r="J31" s="946"/>
      <c r="K31" s="946"/>
      <c r="L31" s="946"/>
      <c r="M31" s="946"/>
      <c r="N31" s="947"/>
      <c r="O31" s="160"/>
      <c r="P31" s="161">
        <v>451566058.44</v>
      </c>
      <c r="Q31" s="161">
        <v>478994986.33999997</v>
      </c>
      <c r="R31" s="161">
        <v>573738461.76839995</v>
      </c>
      <c r="S31" s="161">
        <v>625318560.37</v>
      </c>
      <c r="T31" s="161">
        <v>675950000</v>
      </c>
      <c r="U31" s="152"/>
      <c r="V31" s="161">
        <v>51580098.601600051</v>
      </c>
      <c r="W31" s="162">
        <v>1.0899017619328113</v>
      </c>
      <c r="X31" s="152"/>
      <c r="Y31" s="161">
        <v>-50631439.629999995</v>
      </c>
      <c r="Z31" s="162">
        <v>0.92509588042014945</v>
      </c>
      <c r="AA31" s="116"/>
    </row>
    <row r="32" spans="5:27" x14ac:dyDescent="0.25">
      <c r="E32" s="143" t="s">
        <v>137</v>
      </c>
      <c r="F32" s="112"/>
      <c r="G32" s="146"/>
      <c r="H32" s="113"/>
      <c r="I32" s="945" t="s">
        <v>138</v>
      </c>
      <c r="J32" s="946"/>
      <c r="K32" s="946"/>
      <c r="L32" s="946"/>
      <c r="M32" s="946"/>
      <c r="N32" s="947"/>
      <c r="O32" s="160"/>
      <c r="P32" s="161">
        <v>102648109.48</v>
      </c>
      <c r="Q32" s="161">
        <v>135264873.25</v>
      </c>
      <c r="R32" s="161">
        <v>147195577.41999999</v>
      </c>
      <c r="S32" s="161">
        <v>183018634.28999999</v>
      </c>
      <c r="T32" s="163">
        <v>164083000</v>
      </c>
      <c r="U32" s="152"/>
      <c r="V32" s="161">
        <v>35823056.870000005</v>
      </c>
      <c r="W32" s="162">
        <v>1.2433704700772661</v>
      </c>
      <c r="X32" s="152"/>
      <c r="Y32" s="161">
        <v>18935634.289999992</v>
      </c>
      <c r="Z32" s="162">
        <v>1.1154027796298214</v>
      </c>
      <c r="AA32" s="116"/>
    </row>
    <row r="33" spans="5:34" x14ac:dyDescent="0.25">
      <c r="E33" s="143" t="s">
        <v>139</v>
      </c>
      <c r="F33" s="112"/>
      <c r="G33" s="146"/>
      <c r="H33" s="113"/>
      <c r="I33" s="939" t="s">
        <v>140</v>
      </c>
      <c r="J33" s="940"/>
      <c r="K33" s="940"/>
      <c r="L33" s="940"/>
      <c r="M33" s="940"/>
      <c r="N33" s="941"/>
      <c r="O33" s="160"/>
      <c r="P33" s="164">
        <v>4341774445.1199999</v>
      </c>
      <c r="Q33" s="164">
        <v>4094082994.8400002</v>
      </c>
      <c r="R33" s="164">
        <v>4341473435.8599997</v>
      </c>
      <c r="S33" s="164">
        <v>4842685856.1400003</v>
      </c>
      <c r="T33" s="165">
        <v>4825298999.9991798</v>
      </c>
      <c r="U33" s="152"/>
      <c r="V33" s="164">
        <v>501212420.28000069</v>
      </c>
      <c r="W33" s="166">
        <v>1.1154475381883147</v>
      </c>
      <c r="X33" s="152"/>
      <c r="Y33" s="164">
        <v>17386856.140820503</v>
      </c>
      <c r="Z33" s="166">
        <v>1.0036032702099547</v>
      </c>
      <c r="AA33" s="116"/>
    </row>
    <row r="34" spans="5:34" ht="5.0999999999999996" customHeight="1" x14ac:dyDescent="0.25">
      <c r="E34" s="143"/>
      <c r="F34" s="112"/>
      <c r="G34" s="146"/>
      <c r="H34" s="113"/>
      <c r="I34" s="113"/>
      <c r="J34" s="113"/>
      <c r="K34" s="113"/>
      <c r="L34" s="113"/>
      <c r="M34" s="113"/>
      <c r="N34" s="113"/>
      <c r="O34" s="167"/>
      <c r="P34" s="168"/>
      <c r="Q34" s="113"/>
      <c r="R34" s="113"/>
      <c r="S34" s="113"/>
      <c r="T34" s="113"/>
      <c r="U34" s="167"/>
      <c r="V34" s="113"/>
      <c r="W34" s="113"/>
      <c r="X34" s="169"/>
      <c r="Y34" s="113"/>
      <c r="Z34" s="113"/>
      <c r="AA34" s="116"/>
    </row>
    <row r="35" spans="5:34" x14ac:dyDescent="0.25">
      <c r="E35" s="143" t="s">
        <v>141</v>
      </c>
      <c r="F35" s="112"/>
      <c r="G35" s="146"/>
      <c r="H35" s="113"/>
      <c r="I35" s="170" t="s">
        <v>142</v>
      </c>
      <c r="J35" s="171"/>
      <c r="K35" s="171"/>
      <c r="L35" s="171"/>
      <c r="M35" s="172"/>
      <c r="N35" s="173"/>
      <c r="O35" s="152"/>
      <c r="P35" s="174">
        <v>1422609279.1099999</v>
      </c>
      <c r="Q35" s="174">
        <v>1760263843.3599999</v>
      </c>
      <c r="R35" s="175">
        <v>1912563310.3099999</v>
      </c>
      <c r="S35" s="176">
        <v>2198619865.1300001</v>
      </c>
      <c r="T35" s="177">
        <v>1905305714.55</v>
      </c>
      <c r="U35" s="152"/>
      <c r="V35" s="178">
        <v>286056554.82000017</v>
      </c>
      <c r="W35" s="179">
        <v>1.1495671036236883</v>
      </c>
      <c r="X35" s="131"/>
      <c r="Y35" s="178">
        <v>293314150.58000016</v>
      </c>
      <c r="Z35" s="179">
        <v>1.1539459774565761</v>
      </c>
      <c r="AA35" s="116"/>
      <c r="AB35" t="s">
        <v>143</v>
      </c>
      <c r="AE35" t="s">
        <v>144</v>
      </c>
    </row>
    <row r="36" spans="5:34" x14ac:dyDescent="0.25">
      <c r="E36" s="143" t="s">
        <v>80</v>
      </c>
      <c r="F36" s="112"/>
      <c r="G36" s="146"/>
      <c r="H36" s="113"/>
      <c r="I36" s="180" t="s">
        <v>145</v>
      </c>
      <c r="J36" s="181"/>
      <c r="K36" s="181"/>
      <c r="L36" s="181"/>
      <c r="M36" s="182"/>
      <c r="N36" s="183"/>
      <c r="O36" s="152"/>
      <c r="P36" s="158">
        <v>1413962968.8900001</v>
      </c>
      <c r="Q36" s="158">
        <v>1548173304.5599999</v>
      </c>
      <c r="R36" s="158">
        <v>1668211683.99</v>
      </c>
      <c r="S36" s="158">
        <v>2009990950.72</v>
      </c>
      <c r="T36" s="157">
        <v>2074912000</v>
      </c>
      <c r="U36" s="152"/>
      <c r="V36" s="184">
        <v>341779266.73000002</v>
      </c>
      <c r="W36" s="185">
        <v>1.204877636339615</v>
      </c>
      <c r="X36" s="152"/>
      <c r="Y36" s="184">
        <v>-64921049.279999971</v>
      </c>
      <c r="Z36" s="185">
        <v>0.96871142039758795</v>
      </c>
      <c r="AA36" s="116"/>
      <c r="AE36" t="s">
        <v>117</v>
      </c>
    </row>
    <row r="37" spans="5:34" x14ac:dyDescent="0.25">
      <c r="E37" s="143" t="s">
        <v>146</v>
      </c>
      <c r="F37" s="112"/>
      <c r="G37" s="146"/>
      <c r="H37" s="113"/>
      <c r="I37" s="186" t="s">
        <v>147</v>
      </c>
      <c r="J37" s="187"/>
      <c r="K37" s="187"/>
      <c r="L37" s="187"/>
      <c r="M37" s="188"/>
      <c r="N37" s="189"/>
      <c r="O37" s="152"/>
      <c r="P37" s="174">
        <v>119388875.89</v>
      </c>
      <c r="Q37" s="174">
        <v>255691448.94999999</v>
      </c>
      <c r="R37" s="175">
        <v>274646964.77999997</v>
      </c>
      <c r="S37" s="176">
        <v>293991207.07999998</v>
      </c>
      <c r="T37" s="190">
        <v>273671819.27999997</v>
      </c>
      <c r="U37" s="152"/>
      <c r="V37" s="178">
        <v>19344242.300000012</v>
      </c>
      <c r="W37" s="179">
        <v>1.0704331188057923</v>
      </c>
      <c r="X37" s="131"/>
      <c r="Y37" s="178">
        <v>20319387.800000012</v>
      </c>
      <c r="Z37" s="179">
        <v>1.0742472785596195</v>
      </c>
      <c r="AA37" s="116"/>
      <c r="AB37" t="s">
        <v>143</v>
      </c>
      <c r="AE37" t="s">
        <v>148</v>
      </c>
    </row>
    <row r="38" spans="5:34" x14ac:dyDescent="0.25">
      <c r="E38" s="143" t="s">
        <v>82</v>
      </c>
      <c r="F38" s="112"/>
      <c r="G38" s="146"/>
      <c r="H38" s="113"/>
      <c r="I38" s="180" t="s">
        <v>149</v>
      </c>
      <c r="J38" s="181"/>
      <c r="K38" s="181"/>
      <c r="L38" s="182"/>
      <c r="M38" s="191"/>
      <c r="N38" s="183"/>
      <c r="O38" s="152"/>
      <c r="P38" s="158">
        <v>165803929.66</v>
      </c>
      <c r="Q38" s="158">
        <v>354722523.48000002</v>
      </c>
      <c r="R38" s="158">
        <v>381323319.27999997</v>
      </c>
      <c r="S38" s="158">
        <v>268192298.66999999</v>
      </c>
      <c r="T38" s="157">
        <v>305651000</v>
      </c>
      <c r="U38" s="152"/>
      <c r="V38" s="184">
        <v>-113131020.60999998</v>
      </c>
      <c r="W38" s="185">
        <v>0.70331995215081622</v>
      </c>
      <c r="X38" s="152"/>
      <c r="Y38" s="184">
        <v>-37458701.330000013</v>
      </c>
      <c r="Z38" s="185">
        <v>0.87744616791700336</v>
      </c>
      <c r="AA38" s="116"/>
      <c r="AE38" t="s">
        <v>117</v>
      </c>
    </row>
    <row r="39" spans="5:34" ht="5.0999999999999996" customHeight="1" x14ac:dyDescent="0.25">
      <c r="E39" s="143"/>
      <c r="F39" s="112"/>
      <c r="G39" s="146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51"/>
      <c r="X39" s="113"/>
      <c r="Y39" s="113"/>
      <c r="Z39" s="151"/>
      <c r="AA39" s="116"/>
    </row>
    <row r="40" spans="5:34" hidden="1" x14ac:dyDescent="0.25">
      <c r="E40" s="143" t="s">
        <v>150</v>
      </c>
      <c r="F40" s="112"/>
      <c r="G40" s="146"/>
      <c r="H40" s="113"/>
      <c r="I40" s="984" t="s">
        <v>151</v>
      </c>
      <c r="J40" s="985"/>
      <c r="K40" s="985"/>
      <c r="L40" s="985"/>
      <c r="M40" s="985"/>
      <c r="N40" s="986"/>
      <c r="O40" s="152"/>
      <c r="P40" s="158">
        <v>8283606948</v>
      </c>
      <c r="Q40" s="158">
        <v>8864794691.0100002</v>
      </c>
      <c r="R40" s="156">
        <v>9859924853.2299995</v>
      </c>
      <c r="S40" s="192">
        <v>10952289728.4</v>
      </c>
      <c r="T40" s="157">
        <v>10881575000</v>
      </c>
      <c r="U40" s="152"/>
      <c r="V40" s="193">
        <v>1092364875.1700001</v>
      </c>
      <c r="W40" s="194">
        <v>1.1107883570544814</v>
      </c>
      <c r="X40" s="152"/>
      <c r="Y40" s="193">
        <v>70714728.399999619</v>
      </c>
      <c r="Z40" s="194">
        <v>1.0064985747375723</v>
      </c>
      <c r="AA40" s="116"/>
    </row>
    <row r="41" spans="5:34" x14ac:dyDescent="0.25">
      <c r="E41" s="143" t="s">
        <v>152</v>
      </c>
      <c r="F41" s="112"/>
      <c r="G41" s="195"/>
      <c r="H41" s="113"/>
      <c r="I41" s="987" t="s">
        <v>153</v>
      </c>
      <c r="J41" s="988"/>
      <c r="K41" s="988"/>
      <c r="L41" s="988"/>
      <c r="M41" s="988"/>
      <c r="N41" s="989"/>
      <c r="O41" s="152"/>
      <c r="P41" s="158">
        <v>76427544.439999998</v>
      </c>
      <c r="Q41" s="158">
        <v>63418267.530000001</v>
      </c>
      <c r="R41" s="156">
        <v>63487173.469999999</v>
      </c>
      <c r="S41" s="192">
        <v>71438906.959999993</v>
      </c>
      <c r="T41" s="157">
        <v>58276999.540452398</v>
      </c>
      <c r="U41" s="152"/>
      <c r="V41" s="184">
        <v>7951733.4899999946</v>
      </c>
      <c r="W41" s="185">
        <v>1.1252494489104556</v>
      </c>
      <c r="X41" s="152"/>
      <c r="Y41" s="184">
        <v>13161907.419547595</v>
      </c>
      <c r="Z41" s="185">
        <v>1.2258508077515451</v>
      </c>
      <c r="AA41" s="116"/>
    </row>
    <row r="42" spans="5:34" ht="5.0999999999999996" customHeight="1" x14ac:dyDescent="0.25">
      <c r="E42" s="143"/>
      <c r="F42" s="112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51"/>
      <c r="X42" s="113"/>
      <c r="Y42" s="113"/>
      <c r="Z42" s="151"/>
      <c r="AA42" s="116"/>
    </row>
    <row r="43" spans="5:34" ht="15.75" x14ac:dyDescent="0.25">
      <c r="E43" s="143"/>
      <c r="F43" s="112"/>
      <c r="G43" s="140"/>
      <c r="H43" s="141"/>
      <c r="I43" s="196" t="s">
        <v>154</v>
      </c>
      <c r="J43" s="197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2"/>
      <c r="AA43" s="116"/>
      <c r="AG43" t="b">
        <v>0</v>
      </c>
      <c r="AH43" t="b">
        <v>0</v>
      </c>
    </row>
    <row r="44" spans="5:34" ht="4.5" customHeight="1" x14ac:dyDescent="0.25">
      <c r="E44" s="143"/>
      <c r="F44" s="112"/>
      <c r="G44" s="146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51"/>
      <c r="X44" s="113"/>
      <c r="Y44" s="113"/>
      <c r="Z44" s="151"/>
      <c r="AA44" s="116"/>
      <c r="AG44" t="b">
        <v>0</v>
      </c>
      <c r="AH44" t="b">
        <v>0</v>
      </c>
    </row>
    <row r="45" spans="5:34" x14ac:dyDescent="0.25">
      <c r="E45" s="143"/>
      <c r="F45" s="112"/>
      <c r="G45" s="146"/>
      <c r="H45" s="113"/>
      <c r="I45" s="960" t="s">
        <v>155</v>
      </c>
      <c r="J45" s="961"/>
      <c r="K45" s="961"/>
      <c r="L45" s="961"/>
      <c r="M45" s="961"/>
      <c r="N45" s="962"/>
      <c r="O45" s="152"/>
      <c r="P45" s="153">
        <v>61779905.089999996</v>
      </c>
      <c r="Q45" s="153">
        <v>60327407.690000005</v>
      </c>
      <c r="R45" s="153">
        <v>64084936.010000005</v>
      </c>
      <c r="S45" s="153">
        <v>66828869.460000001</v>
      </c>
      <c r="T45" s="153">
        <v>60205000</v>
      </c>
      <c r="U45" s="152"/>
      <c r="V45" s="153">
        <v>2743933.4499999955</v>
      </c>
      <c r="W45" s="155">
        <v>1.0428171364573389</v>
      </c>
      <c r="X45" s="152"/>
      <c r="Y45" s="153">
        <v>6623869.4600000009</v>
      </c>
      <c r="Z45" s="155">
        <v>1.1100219161199236</v>
      </c>
      <c r="AA45" s="116"/>
      <c r="AG45" t="b">
        <v>0</v>
      </c>
      <c r="AH45" t="b">
        <v>0</v>
      </c>
    </row>
    <row r="46" spans="5:34" x14ac:dyDescent="0.25">
      <c r="E46" s="143" t="s">
        <v>156</v>
      </c>
      <c r="F46" s="112"/>
      <c r="G46" s="146"/>
      <c r="H46" s="113"/>
      <c r="I46" s="942" t="s">
        <v>157</v>
      </c>
      <c r="J46" s="943"/>
      <c r="K46" s="943"/>
      <c r="L46" s="943"/>
      <c r="M46" s="943"/>
      <c r="N46" s="944"/>
      <c r="O46" s="152"/>
      <c r="P46" s="156">
        <v>14324547.6</v>
      </c>
      <c r="Q46" s="156">
        <v>14170976.800000001</v>
      </c>
      <c r="R46" s="156">
        <v>15080239.85</v>
      </c>
      <c r="S46" s="156">
        <v>18013763.5</v>
      </c>
      <c r="T46" s="157">
        <v>17200000</v>
      </c>
      <c r="U46" s="152"/>
      <c r="V46" s="158">
        <v>2933523.6500000004</v>
      </c>
      <c r="W46" s="159">
        <v>1.1945276520253754</v>
      </c>
      <c r="X46" s="152"/>
      <c r="Y46" s="158">
        <v>813763.5</v>
      </c>
      <c r="Z46" s="159">
        <v>1.0473118313953489</v>
      </c>
      <c r="AA46" s="116"/>
      <c r="AG46" t="b">
        <v>0</v>
      </c>
      <c r="AH46" t="b">
        <v>0</v>
      </c>
    </row>
    <row r="47" spans="5:34" x14ac:dyDescent="0.25">
      <c r="E47" s="143" t="s">
        <v>158</v>
      </c>
      <c r="F47" s="112"/>
      <c r="G47" s="146"/>
      <c r="H47" s="113"/>
      <c r="I47" s="942" t="s">
        <v>159</v>
      </c>
      <c r="J47" s="943"/>
      <c r="K47" s="943"/>
      <c r="L47" s="943"/>
      <c r="M47" s="943"/>
      <c r="N47" s="944"/>
      <c r="O47" s="152"/>
      <c r="P47" s="156">
        <v>46207533.329999998</v>
      </c>
      <c r="Q47" s="156">
        <v>46135994.649999999</v>
      </c>
      <c r="R47" s="156">
        <v>48937735.200000003</v>
      </c>
      <c r="S47" s="156">
        <v>48726455.560000002</v>
      </c>
      <c r="T47" s="157">
        <v>43000000</v>
      </c>
      <c r="U47" s="152"/>
      <c r="V47" s="158">
        <v>-211279.6400000006</v>
      </c>
      <c r="W47" s="159">
        <v>0.99568268455545528</v>
      </c>
      <c r="X47" s="152"/>
      <c r="Y47" s="158">
        <v>5726455.5600000024</v>
      </c>
      <c r="Z47" s="159">
        <v>1.1331733851162791</v>
      </c>
      <c r="AA47" s="116"/>
      <c r="AG47" t="b">
        <v>0</v>
      </c>
      <c r="AH47" t="b">
        <v>0</v>
      </c>
    </row>
    <row r="48" spans="5:34" x14ac:dyDescent="0.25">
      <c r="E48" s="143" t="s">
        <v>160</v>
      </c>
      <c r="F48" s="112"/>
      <c r="G48" s="146"/>
      <c r="H48" s="113"/>
      <c r="I48" s="942" t="s">
        <v>161</v>
      </c>
      <c r="J48" s="943"/>
      <c r="K48" s="943"/>
      <c r="L48" s="943"/>
      <c r="M48" s="943"/>
      <c r="N48" s="944"/>
      <c r="O48" s="152"/>
      <c r="P48" s="156">
        <v>1247824.1599999999</v>
      </c>
      <c r="Q48" s="156">
        <v>20436.240000000002</v>
      </c>
      <c r="R48" s="156">
        <v>66960.960000000006</v>
      </c>
      <c r="S48" s="156">
        <v>88650.4</v>
      </c>
      <c r="T48" s="157">
        <v>5000</v>
      </c>
      <c r="U48" s="152"/>
      <c r="V48" s="158">
        <v>21689.439999999988</v>
      </c>
      <c r="W48" s="159">
        <v>1.3239117240851981</v>
      </c>
      <c r="X48" s="152"/>
      <c r="Y48" s="158">
        <v>83650.399999999994</v>
      </c>
      <c r="Z48" s="159">
        <v>17.730079999999997</v>
      </c>
      <c r="AA48" s="116"/>
      <c r="AG48" t="b">
        <v>0</v>
      </c>
      <c r="AH48" t="b">
        <v>0</v>
      </c>
    </row>
    <row r="49" spans="5:34" ht="5.0999999999999996" customHeight="1" x14ac:dyDescent="0.25">
      <c r="E49" s="143"/>
      <c r="F49" s="112"/>
      <c r="G49" s="113"/>
      <c r="H49" s="113"/>
      <c r="I49" s="113"/>
      <c r="J49" s="113"/>
      <c r="K49" s="113"/>
      <c r="L49" s="113"/>
      <c r="M49" s="113"/>
      <c r="N49" s="113"/>
      <c r="O49" s="152"/>
      <c r="P49" s="152"/>
      <c r="Q49" s="113"/>
      <c r="R49" s="113"/>
      <c r="S49" s="113"/>
      <c r="T49" s="113"/>
      <c r="U49" s="152"/>
      <c r="V49" s="113"/>
      <c r="W49" s="113"/>
      <c r="X49" s="113"/>
      <c r="Y49" s="113"/>
      <c r="Z49" s="113"/>
      <c r="AA49" s="116"/>
      <c r="AG49" t="b">
        <v>0</v>
      </c>
      <c r="AH49" t="b">
        <v>0</v>
      </c>
    </row>
    <row r="50" spans="5:34" ht="15.75" x14ac:dyDescent="0.25">
      <c r="E50" s="143"/>
      <c r="F50" s="112"/>
      <c r="G50" s="911" t="s">
        <v>162</v>
      </c>
      <c r="H50" s="912"/>
      <c r="I50" s="912"/>
      <c r="J50" s="912"/>
      <c r="K50" s="912"/>
      <c r="L50" s="912"/>
      <c r="M50" s="912"/>
      <c r="N50" s="912"/>
      <c r="O50" s="912"/>
      <c r="P50" s="912"/>
      <c r="Q50" s="912"/>
      <c r="R50" s="912"/>
      <c r="S50" s="912"/>
      <c r="T50" s="912"/>
      <c r="U50" s="912"/>
      <c r="V50" s="912"/>
      <c r="W50" s="912"/>
      <c r="X50" s="912"/>
      <c r="Y50" s="912"/>
      <c r="Z50" s="977"/>
      <c r="AA50" s="116"/>
    </row>
    <row r="51" spans="5:34" ht="5.0999999999999996" customHeight="1" x14ac:dyDescent="0.25">
      <c r="E51" s="143"/>
      <c r="F51" s="112"/>
      <c r="G51" s="198"/>
      <c r="H51" s="113"/>
      <c r="I51" s="113"/>
      <c r="J51" s="145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6"/>
    </row>
    <row r="52" spans="5:34" x14ac:dyDescent="0.25">
      <c r="E52" s="143"/>
      <c r="F52" s="112"/>
      <c r="G52" s="199"/>
      <c r="H52" s="113"/>
      <c r="I52" s="978" t="s">
        <v>163</v>
      </c>
      <c r="J52" s="979"/>
      <c r="K52" s="979"/>
      <c r="L52" s="979"/>
      <c r="M52" s="979"/>
      <c r="N52" s="979"/>
      <c r="O52" s="979"/>
      <c r="P52" s="979"/>
      <c r="Q52" s="979"/>
      <c r="R52" s="979"/>
      <c r="S52" s="979"/>
      <c r="T52" s="979"/>
      <c r="U52" s="979"/>
      <c r="V52" s="979"/>
      <c r="W52" s="979"/>
      <c r="X52" s="979"/>
      <c r="Y52" s="979"/>
      <c r="Z52" s="980"/>
      <c r="AA52" s="116"/>
      <c r="AD52" s="200" t="s">
        <v>164</v>
      </c>
    </row>
    <row r="53" spans="5:34" ht="5.0999999999999996" customHeight="1" x14ac:dyDescent="0.25">
      <c r="F53" s="112"/>
      <c r="G53" s="199"/>
      <c r="H53" s="113"/>
      <c r="I53" s="201"/>
      <c r="J53" s="145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6"/>
    </row>
    <row r="54" spans="5:34" x14ac:dyDescent="0.25">
      <c r="E54" s="143" t="s">
        <v>165</v>
      </c>
      <c r="F54" s="112"/>
      <c r="G54" s="199"/>
      <c r="H54" s="113"/>
      <c r="I54" s="202"/>
      <c r="J54" s="113"/>
      <c r="K54" s="203" t="s">
        <v>166</v>
      </c>
      <c r="L54" s="204"/>
      <c r="M54" s="204"/>
      <c r="N54" s="205"/>
      <c r="O54" s="131"/>
      <c r="P54" s="175">
        <v>1830174284</v>
      </c>
      <c r="Q54" s="175">
        <v>1915580507</v>
      </c>
      <c r="R54" s="175">
        <v>1958818869</v>
      </c>
      <c r="S54" s="176">
        <v>2140953675</v>
      </c>
      <c r="T54" s="175">
        <v>2002840448</v>
      </c>
      <c r="U54" s="206"/>
      <c r="V54" s="174">
        <v>182134806</v>
      </c>
      <c r="W54" s="207">
        <v>1.0929819540144525</v>
      </c>
      <c r="X54" s="131"/>
      <c r="Y54" s="174">
        <v>138113227</v>
      </c>
      <c r="Z54" s="207">
        <v>1.0689586767322965</v>
      </c>
      <c r="AA54" s="116"/>
      <c r="AB54" t="s">
        <v>47</v>
      </c>
      <c r="AE54" t="s">
        <v>167</v>
      </c>
    </row>
    <row r="55" spans="5:34" hidden="1" x14ac:dyDescent="0.25">
      <c r="E55" s="143" t="s">
        <v>168</v>
      </c>
      <c r="F55" s="112"/>
      <c r="G55" s="199"/>
      <c r="H55" s="113"/>
      <c r="I55" s="202"/>
      <c r="J55" s="113"/>
      <c r="K55" s="208" t="s">
        <v>169</v>
      </c>
      <c r="L55" s="209"/>
      <c r="M55" s="209"/>
      <c r="N55" s="210"/>
      <c r="O55" s="206"/>
      <c r="P55" s="175">
        <v>18763543</v>
      </c>
      <c r="Q55" s="175">
        <v>18608155</v>
      </c>
      <c r="R55" s="175">
        <v>21594798</v>
      </c>
      <c r="S55" s="176">
        <v>21422489</v>
      </c>
      <c r="T55" s="211">
        <v>21589665</v>
      </c>
      <c r="U55" s="206"/>
      <c r="V55" s="212">
        <v>-172309</v>
      </c>
      <c r="W55" s="213">
        <v>0.99202080982651475</v>
      </c>
      <c r="X55" s="131"/>
      <c r="Y55" s="212">
        <v>-167176</v>
      </c>
      <c r="Z55" s="213">
        <v>0.9922566653998568</v>
      </c>
      <c r="AA55" s="116"/>
      <c r="AB55" t="s">
        <v>170</v>
      </c>
      <c r="AD55" t="s">
        <v>171</v>
      </c>
      <c r="AE55" t="s">
        <v>167</v>
      </c>
    </row>
    <row r="56" spans="5:34" x14ac:dyDescent="0.25">
      <c r="E56" s="143" t="s">
        <v>172</v>
      </c>
      <c r="F56" s="112"/>
      <c r="G56" s="199"/>
      <c r="H56" s="113"/>
      <c r="I56" s="202"/>
      <c r="J56" s="113"/>
      <c r="K56" s="208" t="s">
        <v>173</v>
      </c>
      <c r="L56" s="214"/>
      <c r="M56" s="214"/>
      <c r="N56" s="215"/>
      <c r="O56" s="131"/>
      <c r="P56" s="175">
        <v>223822961.16</v>
      </c>
      <c r="Q56" s="175">
        <v>277262011.81</v>
      </c>
      <c r="R56" s="175">
        <v>277617056.02999997</v>
      </c>
      <c r="S56" s="176">
        <v>352677382.98000002</v>
      </c>
      <c r="T56" s="211">
        <v>276646017.72000003</v>
      </c>
      <c r="U56" s="206"/>
      <c r="V56" s="212">
        <v>75060326.950000048</v>
      </c>
      <c r="W56" s="213">
        <v>1.2703736147316858</v>
      </c>
      <c r="X56" s="131"/>
      <c r="Y56" s="212">
        <v>76031365.25999999</v>
      </c>
      <c r="Z56" s="213">
        <v>1.2748326756575732</v>
      </c>
      <c r="AA56" s="116"/>
      <c r="AB56" t="s">
        <v>174</v>
      </c>
      <c r="AD56" t="s">
        <v>175</v>
      </c>
      <c r="AE56" t="s">
        <v>167</v>
      </c>
    </row>
    <row r="57" spans="5:34" x14ac:dyDescent="0.25">
      <c r="E57" s="143" t="s">
        <v>172</v>
      </c>
      <c r="F57" s="112"/>
      <c r="G57" s="199"/>
      <c r="H57" s="113"/>
      <c r="I57" s="202"/>
      <c r="J57" s="113"/>
      <c r="K57" s="208" t="s">
        <v>176</v>
      </c>
      <c r="L57" s="214"/>
      <c r="M57" s="214"/>
      <c r="N57" s="215"/>
      <c r="O57" s="131"/>
      <c r="P57" s="175">
        <v>87915623</v>
      </c>
      <c r="Q57" s="175">
        <v>141433793</v>
      </c>
      <c r="R57" s="175">
        <v>99152274</v>
      </c>
      <c r="S57" s="176">
        <v>94653006</v>
      </c>
      <c r="T57" s="216">
        <v>102629935</v>
      </c>
      <c r="U57" s="206"/>
      <c r="V57" s="212">
        <v>-4499268</v>
      </c>
      <c r="W57" s="213">
        <v>0.95462264435811128</v>
      </c>
      <c r="X57" s="131"/>
      <c r="Y57" s="212">
        <v>-7976929</v>
      </c>
      <c r="Z57" s="213">
        <v>0.92227483141249189</v>
      </c>
      <c r="AA57" s="116"/>
      <c r="AB57" t="s">
        <v>46</v>
      </c>
      <c r="AD57" t="s">
        <v>175</v>
      </c>
      <c r="AE57" t="s">
        <v>167</v>
      </c>
    </row>
    <row r="58" spans="5:34" x14ac:dyDescent="0.25">
      <c r="E58" s="143" t="s">
        <v>177</v>
      </c>
      <c r="F58" s="112"/>
      <c r="G58" s="199"/>
      <c r="H58" s="113"/>
      <c r="I58" s="202"/>
      <c r="J58" s="113"/>
      <c r="K58" s="217" t="s">
        <v>178</v>
      </c>
      <c r="L58" s="214"/>
      <c r="M58" s="214"/>
      <c r="N58" s="210"/>
      <c r="O58" s="206"/>
      <c r="P58" s="212">
        <v>1984916875.4972401</v>
      </c>
      <c r="Q58" s="212">
        <v>2076369265.31144</v>
      </c>
      <c r="R58" s="218">
        <v>2183595154.3846502</v>
      </c>
      <c r="S58" s="219">
        <v>2565255603.7069998</v>
      </c>
      <c r="T58" s="211">
        <v>2182296164.7038898</v>
      </c>
      <c r="U58" s="206"/>
      <c r="V58" s="212">
        <v>381660449.32234955</v>
      </c>
      <c r="W58" s="213">
        <v>1.1747853527500174</v>
      </c>
      <c r="X58" s="131"/>
      <c r="Y58" s="212">
        <v>382959439.00310993</v>
      </c>
      <c r="Z58" s="213">
        <v>1.1754846318281793</v>
      </c>
      <c r="AA58" s="116"/>
      <c r="AB58" t="s">
        <v>179</v>
      </c>
    </row>
    <row r="59" spans="5:34" x14ac:dyDescent="0.25">
      <c r="E59" s="143" t="s">
        <v>180</v>
      </c>
      <c r="F59" s="112"/>
      <c r="G59" s="199"/>
      <c r="H59" s="113"/>
      <c r="I59" s="202"/>
      <c r="J59" s="113"/>
      <c r="K59" s="220" t="s">
        <v>181</v>
      </c>
      <c r="L59" s="221"/>
      <c r="M59" s="221"/>
      <c r="N59" s="222"/>
      <c r="O59" s="131"/>
      <c r="P59" s="223">
        <v>1195476</v>
      </c>
      <c r="Q59" s="223">
        <v>921927</v>
      </c>
      <c r="R59" s="224">
        <v>901055</v>
      </c>
      <c r="S59" s="225">
        <v>929364</v>
      </c>
      <c r="T59" s="226"/>
      <c r="U59" s="206"/>
      <c r="V59" s="223">
        <v>28309</v>
      </c>
      <c r="W59" s="227">
        <v>1.0314176160167803</v>
      </c>
      <c r="X59" s="131"/>
      <c r="Y59" s="223" t="s">
        <v>182</v>
      </c>
      <c r="Z59" s="227" t="s">
        <v>182</v>
      </c>
      <c r="AA59" s="116"/>
      <c r="AB59" t="s">
        <v>183</v>
      </c>
      <c r="AD59" t="s">
        <v>184</v>
      </c>
    </row>
    <row r="60" spans="5:34" x14ac:dyDescent="0.25">
      <c r="E60" s="143" t="s">
        <v>185</v>
      </c>
      <c r="F60" s="112"/>
      <c r="G60" s="199"/>
      <c r="H60" s="113"/>
      <c r="I60" s="202"/>
      <c r="J60" s="113"/>
      <c r="K60" s="220" t="s">
        <v>186</v>
      </c>
      <c r="L60" s="221"/>
      <c r="M60" s="228"/>
      <c r="N60" s="222"/>
      <c r="O60" s="131"/>
      <c r="P60" s="223">
        <v>293471</v>
      </c>
      <c r="Q60" s="223">
        <v>242613</v>
      </c>
      <c r="R60" s="224">
        <v>217255</v>
      </c>
      <c r="S60" s="225">
        <v>216832</v>
      </c>
      <c r="T60" s="226"/>
      <c r="U60" s="206"/>
      <c r="V60" s="223">
        <v>-423</v>
      </c>
      <c r="W60" s="227">
        <v>0.99805297921796965</v>
      </c>
      <c r="X60" s="131"/>
      <c r="Y60" s="223" t="s">
        <v>182</v>
      </c>
      <c r="Z60" s="227" t="s">
        <v>182</v>
      </c>
      <c r="AA60" s="116"/>
      <c r="AB60" t="s">
        <v>187</v>
      </c>
    </row>
    <row r="61" spans="5:34" hidden="1" x14ac:dyDescent="0.25">
      <c r="E61" s="143" t="s">
        <v>188</v>
      </c>
      <c r="F61" s="112"/>
      <c r="G61" s="199"/>
      <c r="H61" s="113"/>
      <c r="I61" s="202"/>
      <c r="J61" s="113"/>
      <c r="K61" s="229" t="s">
        <v>189</v>
      </c>
      <c r="L61" s="230"/>
      <c r="M61" s="230"/>
      <c r="N61" s="231"/>
      <c r="O61" s="131"/>
      <c r="P61" s="232">
        <v>1075257</v>
      </c>
      <c r="Q61" s="232" t="s">
        <v>182</v>
      </c>
      <c r="R61" s="233" t="s">
        <v>182</v>
      </c>
      <c r="S61" s="234" t="s">
        <v>182</v>
      </c>
      <c r="T61" s="235" t="s">
        <v>182</v>
      </c>
      <c r="U61" s="206"/>
      <c r="V61" s="232" t="s">
        <v>182</v>
      </c>
      <c r="W61" s="236" t="s">
        <v>182</v>
      </c>
      <c r="X61" s="131"/>
      <c r="Y61" s="232" t="s">
        <v>182</v>
      </c>
      <c r="Z61" s="236" t="s">
        <v>182</v>
      </c>
      <c r="AA61" s="116"/>
      <c r="AC61" t="s">
        <v>190</v>
      </c>
      <c r="AG61" t="b">
        <v>1</v>
      </c>
      <c r="AH61" t="b">
        <v>1</v>
      </c>
    </row>
    <row r="62" spans="5:34" ht="5.0999999999999996" customHeight="1" x14ac:dyDescent="0.25">
      <c r="F62" s="112"/>
      <c r="G62" s="199"/>
      <c r="H62" s="113"/>
      <c r="I62" s="113"/>
      <c r="J62" s="113"/>
      <c r="K62" s="206"/>
      <c r="L62" s="206"/>
      <c r="M62" s="206"/>
      <c r="N62" s="131"/>
      <c r="O62" s="131"/>
      <c r="P62" s="131"/>
      <c r="Q62" s="237"/>
      <c r="R62" s="237"/>
      <c r="S62" s="238"/>
      <c r="T62" s="238"/>
      <c r="U62" s="206"/>
      <c r="V62" s="237"/>
      <c r="W62" s="239"/>
      <c r="X62" s="131"/>
      <c r="Y62" s="237"/>
      <c r="Z62" s="239"/>
      <c r="AA62" s="116"/>
    </row>
    <row r="63" spans="5:34" hidden="1" x14ac:dyDescent="0.25">
      <c r="E63" s="143"/>
      <c r="F63" s="112"/>
      <c r="G63" s="199"/>
      <c r="H63" s="113"/>
      <c r="I63" s="202"/>
      <c r="J63" s="113"/>
      <c r="K63" s="240" t="s">
        <v>191</v>
      </c>
      <c r="L63" s="241"/>
      <c r="M63" s="242"/>
      <c r="N63" s="243"/>
      <c r="O63" s="131"/>
      <c r="P63" s="244">
        <v>0</v>
      </c>
      <c r="Q63" s="244">
        <v>0</v>
      </c>
      <c r="R63" s="245">
        <v>0</v>
      </c>
      <c r="S63" s="246">
        <v>0</v>
      </c>
      <c r="T63" s="247"/>
      <c r="U63" s="206"/>
      <c r="V63" s="244">
        <v>0</v>
      </c>
      <c r="W63" s="248" t="s">
        <v>182</v>
      </c>
      <c r="X63" s="131"/>
      <c r="Y63" s="244" t="s">
        <v>182</v>
      </c>
      <c r="Z63" s="248" t="s">
        <v>182</v>
      </c>
      <c r="AA63" s="116"/>
      <c r="AG63" t="b">
        <v>1</v>
      </c>
      <c r="AH63" t="b">
        <v>1</v>
      </c>
    </row>
    <row r="64" spans="5:34" hidden="1" x14ac:dyDescent="0.25">
      <c r="E64" s="143" t="s">
        <v>192</v>
      </c>
      <c r="F64" s="112"/>
      <c r="G64" s="199"/>
      <c r="H64" s="113"/>
      <c r="I64" s="202"/>
      <c r="J64" s="113"/>
      <c r="K64" s="249" t="s">
        <v>193</v>
      </c>
      <c r="L64" s="250"/>
      <c r="M64" s="251"/>
      <c r="N64" s="252"/>
      <c r="O64" s="131"/>
      <c r="P64" s="253">
        <v>0</v>
      </c>
      <c r="Q64" s="253">
        <v>0</v>
      </c>
      <c r="R64" s="254">
        <v>0</v>
      </c>
      <c r="S64" s="254">
        <v>0</v>
      </c>
      <c r="T64" s="255"/>
      <c r="U64" s="131"/>
      <c r="V64" s="253">
        <v>0</v>
      </c>
      <c r="W64" s="256" t="s">
        <v>182</v>
      </c>
      <c r="X64" s="131"/>
      <c r="Y64" s="253" t="s">
        <v>182</v>
      </c>
      <c r="Z64" s="256" t="s">
        <v>182</v>
      </c>
      <c r="AA64" s="116"/>
      <c r="AG64" t="b">
        <v>1</v>
      </c>
      <c r="AH64" t="b">
        <v>1</v>
      </c>
    </row>
    <row r="65" spans="5:34" hidden="1" x14ac:dyDescent="0.25">
      <c r="E65" s="143" t="s">
        <v>194</v>
      </c>
      <c r="F65" s="112"/>
      <c r="G65" s="199"/>
      <c r="H65" s="113"/>
      <c r="I65" s="202"/>
      <c r="J65" s="113"/>
      <c r="K65" s="249" t="s">
        <v>195</v>
      </c>
      <c r="L65" s="250"/>
      <c r="M65" s="251"/>
      <c r="N65" s="252"/>
      <c r="O65" s="131"/>
      <c r="P65" s="253">
        <v>0</v>
      </c>
      <c r="Q65" s="253">
        <v>0</v>
      </c>
      <c r="R65" s="254">
        <v>0</v>
      </c>
      <c r="S65" s="254">
        <v>0</v>
      </c>
      <c r="T65" s="255"/>
      <c r="U65" s="131"/>
      <c r="V65" s="253">
        <v>0</v>
      </c>
      <c r="W65" s="256" t="s">
        <v>182</v>
      </c>
      <c r="X65" s="131"/>
      <c r="Y65" s="253" t="s">
        <v>182</v>
      </c>
      <c r="Z65" s="256" t="s">
        <v>182</v>
      </c>
      <c r="AA65" s="116"/>
      <c r="AG65" t="b">
        <v>1</v>
      </c>
      <c r="AH65" t="b">
        <v>1</v>
      </c>
    </row>
    <row r="66" spans="5:34" hidden="1" x14ac:dyDescent="0.25">
      <c r="E66" s="143" t="s">
        <v>196</v>
      </c>
      <c r="F66" s="112"/>
      <c r="G66" s="199"/>
      <c r="H66" s="113"/>
      <c r="I66" s="202"/>
      <c r="J66" s="113"/>
      <c r="K66" s="257" t="s">
        <v>197</v>
      </c>
      <c r="L66" s="258"/>
      <c r="M66" s="259"/>
      <c r="N66" s="260"/>
      <c r="O66" s="131"/>
      <c r="P66" s="261">
        <v>0</v>
      </c>
      <c r="Q66" s="261">
        <v>0</v>
      </c>
      <c r="R66" s="262">
        <v>0</v>
      </c>
      <c r="S66" s="262">
        <v>0</v>
      </c>
      <c r="T66" s="263"/>
      <c r="U66" s="131"/>
      <c r="V66" s="261">
        <v>0</v>
      </c>
      <c r="W66" s="264" t="s">
        <v>182</v>
      </c>
      <c r="X66" s="131"/>
      <c r="Y66" s="261" t="s">
        <v>182</v>
      </c>
      <c r="Z66" s="264" t="s">
        <v>182</v>
      </c>
      <c r="AA66" s="116"/>
      <c r="AG66" t="b">
        <v>1</v>
      </c>
      <c r="AH66" t="b">
        <v>1</v>
      </c>
    </row>
    <row r="67" spans="5:34" hidden="1" x14ac:dyDescent="0.25">
      <c r="E67" s="143"/>
      <c r="F67" s="112"/>
      <c r="G67" s="199"/>
      <c r="H67" s="113"/>
      <c r="I67" s="202"/>
      <c r="J67" s="113"/>
      <c r="K67" s="265" t="s">
        <v>198</v>
      </c>
      <c r="L67" s="266"/>
      <c r="M67" s="267"/>
      <c r="N67" s="268"/>
      <c r="O67" s="206"/>
      <c r="P67" s="269">
        <v>0</v>
      </c>
      <c r="Q67" s="269">
        <v>0</v>
      </c>
      <c r="R67" s="270">
        <v>0</v>
      </c>
      <c r="S67" s="271">
        <v>0</v>
      </c>
      <c r="T67" s="272"/>
      <c r="U67" s="206"/>
      <c r="V67" s="269">
        <v>0</v>
      </c>
      <c r="W67" s="273" t="s">
        <v>182</v>
      </c>
      <c r="X67" s="131"/>
      <c r="Y67" s="269" t="s">
        <v>182</v>
      </c>
      <c r="Z67" s="273" t="s">
        <v>182</v>
      </c>
      <c r="AA67" s="116"/>
      <c r="AG67" t="b">
        <v>1</v>
      </c>
      <c r="AH67" t="b">
        <v>1</v>
      </c>
    </row>
    <row r="68" spans="5:34" hidden="1" x14ac:dyDescent="0.25">
      <c r="E68" s="143" t="s">
        <v>199</v>
      </c>
      <c r="F68" s="112"/>
      <c r="G68" s="199"/>
      <c r="H68" s="113"/>
      <c r="I68" s="202"/>
      <c r="J68" s="113"/>
      <c r="K68" s="249" t="s">
        <v>193</v>
      </c>
      <c r="L68" s="250"/>
      <c r="M68" s="251"/>
      <c r="N68" s="252"/>
      <c r="O68" s="131"/>
      <c r="P68" s="253">
        <v>0</v>
      </c>
      <c r="Q68" s="253">
        <v>0</v>
      </c>
      <c r="R68" s="254">
        <v>0</v>
      </c>
      <c r="S68" s="254">
        <v>0</v>
      </c>
      <c r="T68" s="255"/>
      <c r="U68" s="131"/>
      <c r="V68" s="253">
        <v>0</v>
      </c>
      <c r="W68" s="256" t="s">
        <v>182</v>
      </c>
      <c r="X68" s="131"/>
      <c r="Y68" s="253" t="s">
        <v>182</v>
      </c>
      <c r="Z68" s="256" t="s">
        <v>182</v>
      </c>
      <c r="AA68" s="116"/>
      <c r="AG68" t="b">
        <v>1</v>
      </c>
      <c r="AH68" t="b">
        <v>1</v>
      </c>
    </row>
    <row r="69" spans="5:34" hidden="1" x14ac:dyDescent="0.25">
      <c r="E69" s="143" t="s">
        <v>200</v>
      </c>
      <c r="F69" s="112"/>
      <c r="G69" s="199"/>
      <c r="H69" s="113"/>
      <c r="I69" s="202"/>
      <c r="J69" s="113"/>
      <c r="K69" s="249" t="s">
        <v>195</v>
      </c>
      <c r="L69" s="250"/>
      <c r="M69" s="251"/>
      <c r="N69" s="252"/>
      <c r="O69" s="131"/>
      <c r="P69" s="253">
        <v>0</v>
      </c>
      <c r="Q69" s="253">
        <v>0</v>
      </c>
      <c r="R69" s="254">
        <v>0</v>
      </c>
      <c r="S69" s="254">
        <v>0</v>
      </c>
      <c r="T69" s="255"/>
      <c r="U69" s="131"/>
      <c r="V69" s="274">
        <v>0</v>
      </c>
      <c r="W69" s="275" t="s">
        <v>182</v>
      </c>
      <c r="X69" s="131"/>
      <c r="Y69" s="253" t="s">
        <v>182</v>
      </c>
      <c r="Z69" s="256" t="s">
        <v>182</v>
      </c>
      <c r="AA69" s="116"/>
      <c r="AG69" t="b">
        <v>1</v>
      </c>
      <c r="AH69" t="b">
        <v>1</v>
      </c>
    </row>
    <row r="70" spans="5:34" hidden="1" x14ac:dyDescent="0.25">
      <c r="E70" s="143" t="s">
        <v>201</v>
      </c>
      <c r="F70" s="112"/>
      <c r="G70" s="199"/>
      <c r="H70" s="113"/>
      <c r="I70" s="202"/>
      <c r="J70" s="113"/>
      <c r="K70" s="276" t="s">
        <v>197</v>
      </c>
      <c r="L70" s="277"/>
      <c r="M70" s="278"/>
      <c r="N70" s="279"/>
      <c r="O70" s="131"/>
      <c r="P70" s="261">
        <v>0</v>
      </c>
      <c r="Q70" s="261">
        <v>0</v>
      </c>
      <c r="R70" s="262">
        <v>0</v>
      </c>
      <c r="S70" s="262">
        <v>0</v>
      </c>
      <c r="T70" s="280"/>
      <c r="U70" s="131"/>
      <c r="V70" s="281">
        <v>0</v>
      </c>
      <c r="W70" s="282" t="s">
        <v>182</v>
      </c>
      <c r="X70" s="131"/>
      <c r="Y70" s="274" t="s">
        <v>182</v>
      </c>
      <c r="Z70" s="275" t="s">
        <v>182</v>
      </c>
      <c r="AA70" s="116"/>
      <c r="AG70" t="b">
        <v>1</v>
      </c>
      <c r="AH70" t="b">
        <v>1</v>
      </c>
    </row>
    <row r="71" spans="5:34" hidden="1" x14ac:dyDescent="0.25">
      <c r="E71" s="143"/>
      <c r="F71" s="112"/>
      <c r="G71" s="199"/>
      <c r="H71" s="113"/>
      <c r="I71" s="202"/>
      <c r="J71" s="113"/>
      <c r="K71" s="131"/>
      <c r="L71" s="131"/>
      <c r="M71" s="131"/>
      <c r="N71" s="131"/>
      <c r="O71" s="131"/>
      <c r="P71" s="131"/>
      <c r="Q71" s="237"/>
      <c r="R71" s="237"/>
      <c r="S71" s="237"/>
      <c r="T71" s="237"/>
      <c r="U71" s="131"/>
      <c r="V71" s="237"/>
      <c r="W71" s="239"/>
      <c r="X71" s="131"/>
      <c r="Y71" s="237"/>
      <c r="Z71" s="239"/>
      <c r="AA71" s="116"/>
      <c r="AG71" t="b">
        <v>1</v>
      </c>
      <c r="AH71" t="b">
        <v>1</v>
      </c>
    </row>
    <row r="72" spans="5:34" x14ac:dyDescent="0.25">
      <c r="E72" s="143" t="s">
        <v>202</v>
      </c>
      <c r="F72" s="112"/>
      <c r="G72" s="199"/>
      <c r="H72" s="113"/>
      <c r="I72" s="283"/>
      <c r="J72" s="113"/>
      <c r="K72" s="284" t="s">
        <v>203</v>
      </c>
      <c r="L72" s="285"/>
      <c r="M72" s="285"/>
      <c r="N72" s="286"/>
      <c r="O72" s="131"/>
      <c r="P72" s="287">
        <v>1132274.02</v>
      </c>
      <c r="Q72" s="287">
        <v>1213047</v>
      </c>
      <c r="R72" s="287">
        <v>1256089</v>
      </c>
      <c r="S72" s="287">
        <v>1309920.3999999999</v>
      </c>
      <c r="T72" s="287"/>
      <c r="U72" s="131"/>
      <c r="V72" s="287"/>
      <c r="W72" s="288">
        <v>1.0428563581083823</v>
      </c>
      <c r="X72" s="131"/>
      <c r="Y72" s="287"/>
      <c r="Z72" s="288" t="s">
        <v>182</v>
      </c>
      <c r="AA72" s="116"/>
    </row>
    <row r="73" spans="5:34" x14ac:dyDescent="0.25">
      <c r="E73" s="143" t="s">
        <v>204</v>
      </c>
      <c r="F73" s="112"/>
      <c r="G73" s="199"/>
      <c r="H73" s="113"/>
      <c r="I73" s="283"/>
      <c r="J73" s="113"/>
      <c r="K73" s="289" t="s">
        <v>205</v>
      </c>
      <c r="L73" s="290"/>
      <c r="M73" s="290"/>
      <c r="N73" s="291"/>
      <c r="O73" s="131"/>
      <c r="P73" s="287">
        <v>625388</v>
      </c>
      <c r="Q73" s="287">
        <v>674459</v>
      </c>
      <c r="R73" s="287">
        <v>707984</v>
      </c>
      <c r="S73" s="287">
        <v>707540.4</v>
      </c>
      <c r="T73" s="287"/>
      <c r="U73" s="131"/>
      <c r="V73" s="287"/>
      <c r="W73" s="288">
        <v>0.9993734321679586</v>
      </c>
      <c r="X73" s="131"/>
      <c r="Y73" s="287"/>
      <c r="Z73" s="288" t="s">
        <v>182</v>
      </c>
      <c r="AA73" s="116"/>
    </row>
    <row r="74" spans="5:34" x14ac:dyDescent="0.25">
      <c r="F74" s="112"/>
      <c r="G74" s="199"/>
      <c r="H74" s="113"/>
      <c r="I74" s="283"/>
      <c r="J74" s="113"/>
      <c r="K74" s="292" t="s">
        <v>206</v>
      </c>
      <c r="L74" s="293"/>
      <c r="M74" s="293"/>
      <c r="N74" s="294"/>
      <c r="O74" s="206"/>
      <c r="P74" s="295">
        <v>0.55232919677870906</v>
      </c>
      <c r="Q74" s="295">
        <v>0.55600401303494429</v>
      </c>
      <c r="R74" s="296">
        <v>0.56364158909121886</v>
      </c>
      <c r="S74" s="296">
        <v>0.54013999629290455</v>
      </c>
      <c r="T74" s="297">
        <v>0.6</v>
      </c>
      <c r="U74" s="206"/>
      <c r="V74" s="298"/>
      <c r="W74" s="299">
        <v>0.95830401224259043</v>
      </c>
      <c r="X74" s="206"/>
      <c r="Y74" s="298"/>
      <c r="Z74" s="299">
        <v>0.90023332715484095</v>
      </c>
      <c r="AA74" s="116"/>
    </row>
    <row r="75" spans="5:34" x14ac:dyDescent="0.25">
      <c r="E75" s="143" t="s">
        <v>207</v>
      </c>
      <c r="F75" s="112"/>
      <c r="G75" s="199"/>
      <c r="H75" s="113"/>
      <c r="I75" s="283"/>
      <c r="J75" s="113"/>
      <c r="K75" s="289" t="s">
        <v>208</v>
      </c>
      <c r="L75" s="290"/>
      <c r="M75" s="290"/>
      <c r="N75" s="291"/>
      <c r="O75" s="131"/>
      <c r="P75" s="287">
        <v>600215057.92560101</v>
      </c>
      <c r="Q75" s="287">
        <v>654272957.17000699</v>
      </c>
      <c r="R75" s="287">
        <v>679746961.10001194</v>
      </c>
      <c r="S75" s="287">
        <v>706035278.710006</v>
      </c>
      <c r="T75" s="287"/>
      <c r="U75" s="131"/>
      <c r="V75" s="287"/>
      <c r="W75" s="288">
        <v>1.0386736816998086</v>
      </c>
      <c r="X75" s="131"/>
      <c r="Y75" s="287"/>
      <c r="Z75" s="288" t="s">
        <v>182</v>
      </c>
      <c r="AA75" s="116"/>
    </row>
    <row r="76" spans="5:34" x14ac:dyDescent="0.25">
      <c r="E76" s="143" t="s">
        <v>209</v>
      </c>
      <c r="F76" s="112"/>
      <c r="G76" s="199"/>
      <c r="H76" s="113"/>
      <c r="I76" s="283"/>
      <c r="J76" s="113"/>
      <c r="K76" s="289" t="s">
        <v>210</v>
      </c>
      <c r="L76" s="290"/>
      <c r="M76" s="290"/>
      <c r="N76" s="291"/>
      <c r="O76" s="131"/>
      <c r="P76" s="287">
        <v>321959659.01999903</v>
      </c>
      <c r="Q76" s="287">
        <v>348681481.450001</v>
      </c>
      <c r="R76" s="287">
        <v>367241470.730003</v>
      </c>
      <c r="S76" s="287">
        <v>365135103.19000298</v>
      </c>
      <c r="T76" s="287"/>
      <c r="U76" s="131"/>
      <c r="V76" s="287"/>
      <c r="W76" s="288">
        <v>0.99426435272734048</v>
      </c>
      <c r="X76" s="131"/>
      <c r="Y76" s="287"/>
      <c r="Z76" s="288" t="s">
        <v>182</v>
      </c>
      <c r="AA76" s="116"/>
    </row>
    <row r="77" spans="5:34" x14ac:dyDescent="0.25">
      <c r="F77" s="112"/>
      <c r="G77" s="199"/>
      <c r="H77" s="113"/>
      <c r="I77" s="283"/>
      <c r="J77" s="113"/>
      <c r="K77" s="300" t="s">
        <v>211</v>
      </c>
      <c r="L77" s="301"/>
      <c r="M77" s="301"/>
      <c r="N77" s="302"/>
      <c r="O77" s="206"/>
      <c r="P77" s="303">
        <v>0.5364071673455203</v>
      </c>
      <c r="Q77" s="303">
        <v>0.53292968573573374</v>
      </c>
      <c r="R77" s="304">
        <v>0.54026202652779542</v>
      </c>
      <c r="S77" s="304">
        <v>0.51716268889160855</v>
      </c>
      <c r="T77" s="305">
        <v>0.6</v>
      </c>
      <c r="U77" s="206"/>
      <c r="V77" s="306"/>
      <c r="W77" s="307">
        <v>0.95724419540524852</v>
      </c>
      <c r="X77" s="206"/>
      <c r="Y77" s="306"/>
      <c r="Z77" s="307">
        <v>0.86193781481934761</v>
      </c>
      <c r="AA77" s="116"/>
    </row>
    <row r="78" spans="5:34" ht="5.0999999999999996" customHeight="1" x14ac:dyDescent="0.25">
      <c r="F78" s="112"/>
      <c r="G78" s="199"/>
      <c r="H78" s="113"/>
      <c r="I78" s="28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6"/>
    </row>
    <row r="79" spans="5:34" x14ac:dyDescent="0.25">
      <c r="E79" s="143" t="s">
        <v>212</v>
      </c>
      <c r="F79" s="112"/>
      <c r="G79" s="199"/>
      <c r="H79" s="113"/>
      <c r="I79" s="283"/>
      <c r="J79" s="113"/>
      <c r="K79" s="203" t="s">
        <v>213</v>
      </c>
      <c r="L79" s="204"/>
      <c r="M79" s="204"/>
      <c r="N79" s="205"/>
      <c r="O79" s="131"/>
      <c r="P79" s="308">
        <v>4015880168</v>
      </c>
      <c r="Q79" s="308">
        <v>4034071128</v>
      </c>
      <c r="R79" s="308">
        <v>4170472022</v>
      </c>
      <c r="S79" s="309">
        <v>4363785785</v>
      </c>
      <c r="T79" s="177">
        <v>4109507560</v>
      </c>
      <c r="U79" s="206"/>
      <c r="V79" s="174">
        <v>193313763</v>
      </c>
      <c r="W79" s="207">
        <v>1.0463529696351479</v>
      </c>
      <c r="X79" s="131"/>
      <c r="Y79" s="174">
        <v>254278225</v>
      </c>
      <c r="Z79" s="207">
        <v>1.0618755948948784</v>
      </c>
      <c r="AA79" s="116"/>
      <c r="AB79" t="s">
        <v>47</v>
      </c>
      <c r="AE79" t="s">
        <v>214</v>
      </c>
      <c r="AG79" t="b">
        <v>0</v>
      </c>
      <c r="AH79" t="b">
        <v>0</v>
      </c>
    </row>
    <row r="80" spans="5:34" hidden="1" x14ac:dyDescent="0.25">
      <c r="E80" s="143" t="s">
        <v>215</v>
      </c>
      <c r="F80" s="112"/>
      <c r="G80" s="199"/>
      <c r="H80" s="113"/>
      <c r="I80" s="310"/>
      <c r="J80" s="113"/>
      <c r="K80" s="311" t="s">
        <v>216</v>
      </c>
      <c r="L80" s="312"/>
      <c r="M80" s="312"/>
      <c r="N80" s="313"/>
      <c r="O80" s="206"/>
      <c r="P80" s="314">
        <v>23374609</v>
      </c>
      <c r="Q80" s="314">
        <v>23030982</v>
      </c>
      <c r="R80" s="315">
        <v>26202105</v>
      </c>
      <c r="S80" s="316">
        <v>26218281</v>
      </c>
      <c r="T80" s="317">
        <v>26191774</v>
      </c>
      <c r="U80" s="206"/>
      <c r="V80" s="318">
        <v>16176</v>
      </c>
      <c r="W80" s="319">
        <v>1.0006173549796857</v>
      </c>
      <c r="X80" s="131"/>
      <c r="Y80" s="318">
        <v>26507</v>
      </c>
      <c r="Z80" s="319">
        <v>1.0010120353054359</v>
      </c>
      <c r="AA80" s="116"/>
      <c r="AB80" t="s">
        <v>170</v>
      </c>
      <c r="AD80" t="s">
        <v>171</v>
      </c>
      <c r="AE80" t="s">
        <v>214</v>
      </c>
      <c r="AG80" t="b">
        <v>1</v>
      </c>
      <c r="AH80" t="b">
        <v>0</v>
      </c>
    </row>
    <row r="81" spans="5:34" ht="5.0999999999999996" customHeight="1" x14ac:dyDescent="0.25">
      <c r="F81" s="112"/>
      <c r="G81" s="199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6"/>
    </row>
    <row r="82" spans="5:34" x14ac:dyDescent="0.25">
      <c r="F82" s="112"/>
      <c r="G82" s="199"/>
      <c r="H82" s="113"/>
      <c r="I82" s="981" t="s">
        <v>217</v>
      </c>
      <c r="J82" s="982"/>
      <c r="K82" s="982"/>
      <c r="L82" s="982"/>
      <c r="M82" s="982"/>
      <c r="N82" s="982"/>
      <c r="O82" s="982"/>
      <c r="P82" s="982"/>
      <c r="Q82" s="982"/>
      <c r="R82" s="982"/>
      <c r="S82" s="982"/>
      <c r="T82" s="982"/>
      <c r="U82" s="982"/>
      <c r="V82" s="982"/>
      <c r="W82" s="982"/>
      <c r="X82" s="982"/>
      <c r="Y82" s="982"/>
      <c r="Z82" s="983"/>
      <c r="AA82" s="116"/>
      <c r="AG82" t="b">
        <v>0</v>
      </c>
      <c r="AH82" t="b">
        <v>0</v>
      </c>
    </row>
    <row r="83" spans="5:34" ht="5.0999999999999996" customHeight="1" x14ac:dyDescent="0.25">
      <c r="F83" s="112"/>
      <c r="G83" s="199"/>
      <c r="H83" s="113"/>
      <c r="I83" s="320"/>
      <c r="J83" s="145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6"/>
      <c r="AG83" t="b">
        <v>0</v>
      </c>
      <c r="AH83" t="b">
        <v>0</v>
      </c>
    </row>
    <row r="84" spans="5:34" hidden="1" x14ac:dyDescent="0.25">
      <c r="E84" s="143" t="s">
        <v>218</v>
      </c>
      <c r="F84" s="112"/>
      <c r="G84" s="199"/>
      <c r="H84" s="113"/>
      <c r="I84" s="321"/>
      <c r="J84" s="113"/>
      <c r="K84" s="903" t="s">
        <v>219</v>
      </c>
      <c r="L84" s="892" t="s">
        <v>220</v>
      </c>
      <c r="M84" s="322" t="s">
        <v>221</v>
      </c>
      <c r="N84" s="323"/>
      <c r="O84" s="131"/>
      <c r="P84" s="324">
        <v>83138.140680000099</v>
      </c>
      <c r="Q84" s="324">
        <v>82920.062279999998</v>
      </c>
      <c r="R84" s="325">
        <v>0</v>
      </c>
      <c r="S84" s="326">
        <v>0</v>
      </c>
      <c r="T84" s="327">
        <v>82920.062279999998</v>
      </c>
      <c r="U84" s="206"/>
      <c r="V84" s="328">
        <v>0</v>
      </c>
      <c r="W84" s="329" t="s">
        <v>182</v>
      </c>
      <c r="X84" s="206"/>
      <c r="Y84" s="330">
        <v>-82920.062279999998</v>
      </c>
      <c r="Z84" s="331">
        <v>0</v>
      </c>
      <c r="AA84" s="116"/>
      <c r="AB84" t="s">
        <v>56</v>
      </c>
      <c r="AE84" t="s">
        <v>222</v>
      </c>
      <c r="AG84" t="b">
        <v>1</v>
      </c>
      <c r="AH84" t="b">
        <v>0</v>
      </c>
    </row>
    <row r="85" spans="5:34" hidden="1" x14ac:dyDescent="0.25">
      <c r="E85" s="143" t="s">
        <v>223</v>
      </c>
      <c r="F85" s="112"/>
      <c r="G85" s="199"/>
      <c r="H85" s="113"/>
      <c r="I85" s="321"/>
      <c r="J85" s="113"/>
      <c r="K85" s="904"/>
      <c r="L85" s="893"/>
      <c r="M85" s="332" t="s">
        <v>224</v>
      </c>
      <c r="N85" s="333"/>
      <c r="O85" s="131"/>
      <c r="P85" s="334">
        <v>45301</v>
      </c>
      <c r="Q85" s="334">
        <v>48119</v>
      </c>
      <c r="R85" s="335">
        <v>0</v>
      </c>
      <c r="S85" s="336">
        <v>0</v>
      </c>
      <c r="T85" s="337">
        <v>48119</v>
      </c>
      <c r="U85" s="206"/>
      <c r="V85" s="338">
        <v>0</v>
      </c>
      <c r="W85" s="339" t="s">
        <v>182</v>
      </c>
      <c r="X85" s="206"/>
      <c r="Y85" s="340">
        <v>-48119</v>
      </c>
      <c r="Z85" s="341">
        <v>0</v>
      </c>
      <c r="AA85" s="116"/>
      <c r="AB85" t="s">
        <v>225</v>
      </c>
      <c r="AE85" t="s">
        <v>222</v>
      </c>
      <c r="AG85" t="b">
        <v>1</v>
      </c>
      <c r="AH85" t="b">
        <v>0</v>
      </c>
    </row>
    <row r="86" spans="5:34" hidden="1" x14ac:dyDescent="0.25">
      <c r="E86" s="143"/>
      <c r="F86" s="112"/>
      <c r="G86" s="199"/>
      <c r="H86" s="113"/>
      <c r="I86" s="321"/>
      <c r="J86" s="113"/>
      <c r="K86" s="904"/>
      <c r="L86" s="894"/>
      <c r="M86" s="342" t="s">
        <v>226</v>
      </c>
      <c r="N86" s="343"/>
      <c r="O86" s="131"/>
      <c r="P86" s="344">
        <v>1.8352385307167633</v>
      </c>
      <c r="Q86" s="344">
        <v>1.723229125293543</v>
      </c>
      <c r="R86" s="345" t="s">
        <v>182</v>
      </c>
      <c r="S86" s="346" t="s">
        <v>182</v>
      </c>
      <c r="T86" s="347">
        <v>1.723229125293543</v>
      </c>
      <c r="U86" s="206"/>
      <c r="V86" s="348" t="s">
        <v>182</v>
      </c>
      <c r="W86" s="349" t="s">
        <v>182</v>
      </c>
      <c r="X86" s="206"/>
      <c r="Y86" s="350" t="s">
        <v>182</v>
      </c>
      <c r="Z86" s="351" t="e">
        <v>#VALUE!</v>
      </c>
      <c r="AA86" s="116"/>
      <c r="AE86" t="s">
        <v>222</v>
      </c>
      <c r="AG86" t="b">
        <v>1</v>
      </c>
      <c r="AH86" t="b">
        <v>0</v>
      </c>
    </row>
    <row r="87" spans="5:34" ht="21.75" hidden="1" customHeight="1" x14ac:dyDescent="0.25">
      <c r="E87" s="143" t="s">
        <v>227</v>
      </c>
      <c r="F87" s="112"/>
      <c r="G87" s="199"/>
      <c r="H87" s="113"/>
      <c r="I87" s="321"/>
      <c r="J87" s="113"/>
      <c r="K87" s="904"/>
      <c r="L87" s="906" t="s">
        <v>228</v>
      </c>
      <c r="M87" s="204" t="s">
        <v>221</v>
      </c>
      <c r="N87" s="352" t="s">
        <v>229</v>
      </c>
      <c r="O87" s="131"/>
      <c r="P87" s="174">
        <v>57042.61462</v>
      </c>
      <c r="Q87" s="174">
        <v>63959.716009999996</v>
      </c>
      <c r="R87" s="353">
        <v>67780.034669999994</v>
      </c>
      <c r="S87" s="354">
        <v>69529.320058679528</v>
      </c>
      <c r="T87" s="190">
        <v>68763.488100000002</v>
      </c>
      <c r="U87" s="206"/>
      <c r="V87" s="174">
        <v>1749.2853886795347</v>
      </c>
      <c r="W87" s="207">
        <v>1.025808269311107</v>
      </c>
      <c r="X87" s="206"/>
      <c r="Y87" s="355">
        <v>765.831958679526</v>
      </c>
      <c r="Z87" s="356">
        <v>1.0111371889332579</v>
      </c>
      <c r="AA87" s="116"/>
      <c r="AB87" t="s">
        <v>56</v>
      </c>
      <c r="AE87" t="s">
        <v>222</v>
      </c>
      <c r="AG87" t="b">
        <v>1</v>
      </c>
      <c r="AH87" t="b">
        <v>0</v>
      </c>
    </row>
    <row r="88" spans="5:34" hidden="1" x14ac:dyDescent="0.25">
      <c r="E88" s="143" t="s">
        <v>230</v>
      </c>
      <c r="F88" s="112"/>
      <c r="G88" s="199"/>
      <c r="H88" s="113"/>
      <c r="I88" s="321"/>
      <c r="J88" s="113"/>
      <c r="K88" s="904"/>
      <c r="L88" s="907"/>
      <c r="M88" s="214" t="s">
        <v>224</v>
      </c>
      <c r="N88" s="352" t="s">
        <v>229</v>
      </c>
      <c r="O88" s="131"/>
      <c r="P88" s="174">
        <v>45466</v>
      </c>
      <c r="Q88" s="174">
        <v>48906</v>
      </c>
      <c r="R88" s="353">
        <v>51357</v>
      </c>
      <c r="S88" s="354">
        <v>52288</v>
      </c>
      <c r="T88" s="190">
        <v>53038</v>
      </c>
      <c r="U88" s="206"/>
      <c r="V88" s="212">
        <v>931</v>
      </c>
      <c r="W88" s="213">
        <v>1.0181280059193489</v>
      </c>
      <c r="X88" s="206"/>
      <c r="Y88" s="357">
        <v>-750</v>
      </c>
      <c r="Z88" s="358">
        <v>0.98585919529394017</v>
      </c>
      <c r="AA88" s="116"/>
      <c r="AB88" t="s">
        <v>225</v>
      </c>
      <c r="AE88" t="s">
        <v>222</v>
      </c>
      <c r="AG88" t="b">
        <v>1</v>
      </c>
      <c r="AH88" t="b">
        <v>0</v>
      </c>
    </row>
    <row r="89" spans="5:34" ht="18" hidden="1" customHeight="1" x14ac:dyDescent="0.25">
      <c r="E89" s="143"/>
      <c r="F89" s="112"/>
      <c r="G89" s="199"/>
      <c r="H89" s="113"/>
      <c r="I89" s="321"/>
      <c r="J89" s="113"/>
      <c r="K89" s="904"/>
      <c r="L89" s="908"/>
      <c r="M89" s="359" t="s">
        <v>226</v>
      </c>
      <c r="N89" s="360"/>
      <c r="O89" s="131"/>
      <c r="P89" s="361">
        <v>1.25462135705802</v>
      </c>
      <c r="Q89" s="361">
        <v>1.3078091851715501</v>
      </c>
      <c r="R89" s="362">
        <v>1.3197818149424601</v>
      </c>
      <c r="S89" s="363">
        <v>1.3297376082213801</v>
      </c>
      <c r="T89" s="364">
        <v>1.2964947415060899</v>
      </c>
      <c r="U89" s="206"/>
      <c r="V89" s="365">
        <v>9.9557932789200443E-3</v>
      </c>
      <c r="W89" s="319">
        <v>1.0075435145159612</v>
      </c>
      <c r="X89" s="206"/>
      <c r="Y89" s="366">
        <v>3.3242866715290198E-2</v>
      </c>
      <c r="Z89" s="367">
        <v>1.0256405719599551</v>
      </c>
      <c r="AA89" s="116"/>
      <c r="AB89" t="s">
        <v>231</v>
      </c>
      <c r="AE89" t="s">
        <v>222</v>
      </c>
      <c r="AG89" t="b">
        <v>1</v>
      </c>
      <c r="AH89" t="b">
        <v>0</v>
      </c>
    </row>
    <row r="90" spans="5:34" hidden="1" x14ac:dyDescent="0.25">
      <c r="E90" s="143" t="s">
        <v>232</v>
      </c>
      <c r="F90" s="112"/>
      <c r="G90" s="199"/>
      <c r="H90" s="113"/>
      <c r="I90" s="321"/>
      <c r="J90" s="113"/>
      <c r="K90" s="904"/>
      <c r="L90" s="909" t="s">
        <v>233</v>
      </c>
      <c r="M90" s="368" t="s">
        <v>234</v>
      </c>
      <c r="N90" s="369"/>
      <c r="O90" s="131"/>
      <c r="P90" s="370">
        <v>6.6893502837285004</v>
      </c>
      <c r="Q90" s="370">
        <v>6.4352022246759102</v>
      </c>
      <c r="R90" s="371">
        <v>6.4537648227116096</v>
      </c>
      <c r="S90" s="372">
        <v>6.3256401423814399</v>
      </c>
      <c r="T90" s="373">
        <v>6.2414118179418603</v>
      </c>
      <c r="U90" s="206"/>
      <c r="V90" s="370">
        <v>-0.12812468033016966</v>
      </c>
      <c r="W90" s="374">
        <v>0.98014729636889109</v>
      </c>
      <c r="X90" s="206"/>
      <c r="Y90" s="375">
        <v>8.4228324439579616E-2</v>
      </c>
      <c r="Z90" s="376">
        <v>1.0134950756169385</v>
      </c>
      <c r="AA90" s="116"/>
      <c r="AB90" t="s">
        <v>60</v>
      </c>
      <c r="AE90" t="s">
        <v>222</v>
      </c>
      <c r="AG90" t="b">
        <v>1</v>
      </c>
      <c r="AH90" t="b">
        <v>0</v>
      </c>
    </row>
    <row r="91" spans="5:34" hidden="1" x14ac:dyDescent="0.25">
      <c r="E91" s="143" t="s">
        <v>235</v>
      </c>
      <c r="F91" s="112"/>
      <c r="G91" s="199"/>
      <c r="H91" s="113"/>
      <c r="I91" s="321"/>
      <c r="J91" s="113"/>
      <c r="K91" s="904"/>
      <c r="L91" s="910"/>
      <c r="M91" s="377" t="s">
        <v>236</v>
      </c>
      <c r="N91" s="378"/>
      <c r="O91" s="131"/>
      <c r="P91" s="370">
        <v>6.06774292878195</v>
      </c>
      <c r="Q91" s="370">
        <v>6.4579601684864798</v>
      </c>
      <c r="R91" s="371">
        <v>6.4410304340206803</v>
      </c>
      <c r="S91" s="372">
        <v>6.4775710950357901</v>
      </c>
      <c r="T91" s="373">
        <v>6.0339379312945498</v>
      </c>
      <c r="U91" s="206"/>
      <c r="V91" s="379">
        <v>3.6540661015109777E-2</v>
      </c>
      <c r="W91" s="380">
        <v>1.0056731079583332</v>
      </c>
      <c r="X91" s="206"/>
      <c r="Y91" s="381">
        <v>0.44363316374124029</v>
      </c>
      <c r="Z91" s="382">
        <v>1.0735229909211315</v>
      </c>
      <c r="AA91" s="116"/>
      <c r="AB91" t="s">
        <v>237</v>
      </c>
      <c r="AE91" t="s">
        <v>222</v>
      </c>
      <c r="AG91" t="b">
        <v>1</v>
      </c>
      <c r="AH91" t="b">
        <v>0</v>
      </c>
    </row>
    <row r="92" spans="5:34" hidden="1" x14ac:dyDescent="0.25">
      <c r="E92" s="143" t="s">
        <v>238</v>
      </c>
      <c r="F92" s="112"/>
      <c r="G92" s="199"/>
      <c r="H92" s="113"/>
      <c r="I92" s="321"/>
      <c r="J92" s="113"/>
      <c r="K92" s="904"/>
      <c r="L92" s="895" t="s">
        <v>239</v>
      </c>
      <c r="M92" s="383" t="s">
        <v>240</v>
      </c>
      <c r="N92" s="384"/>
      <c r="O92" s="131"/>
      <c r="P92" s="385">
        <v>0.64325290832431958</v>
      </c>
      <c r="Q92" s="385">
        <v>0.67933664456867349</v>
      </c>
      <c r="R92" s="386" t="s">
        <v>182</v>
      </c>
      <c r="S92" s="387" t="s">
        <v>182</v>
      </c>
      <c r="T92" s="388">
        <v>0.67933664456867349</v>
      </c>
      <c r="U92" s="206"/>
      <c r="V92" s="385" t="s">
        <v>182</v>
      </c>
      <c r="W92" s="389" t="s">
        <v>182</v>
      </c>
      <c r="X92" s="206"/>
      <c r="Y92" s="390" t="s">
        <v>182</v>
      </c>
      <c r="Z92" s="391" t="e">
        <v>#VALUE!</v>
      </c>
      <c r="AA92" s="116"/>
      <c r="AB92" t="s">
        <v>225</v>
      </c>
      <c r="AE92" t="s">
        <v>222</v>
      </c>
      <c r="AG92" t="b">
        <v>1</v>
      </c>
      <c r="AH92" t="b">
        <v>0</v>
      </c>
    </row>
    <row r="93" spans="5:34" hidden="1" x14ac:dyDescent="0.25">
      <c r="E93" s="143" t="s">
        <v>241</v>
      </c>
      <c r="F93" s="112"/>
      <c r="G93" s="199"/>
      <c r="H93" s="113"/>
      <c r="I93" s="321"/>
      <c r="J93" s="113"/>
      <c r="K93" s="904"/>
      <c r="L93" s="896"/>
      <c r="M93" s="214" t="s">
        <v>242</v>
      </c>
      <c r="N93" s="210"/>
      <c r="O93" s="131"/>
      <c r="P93" s="392">
        <v>0.23354892827972892</v>
      </c>
      <c r="Q93" s="392">
        <v>0.22887009289469856</v>
      </c>
      <c r="R93" s="393" t="s">
        <v>182</v>
      </c>
      <c r="S93" s="394" t="s">
        <v>182</v>
      </c>
      <c r="T93" s="395">
        <v>0.22887009289469856</v>
      </c>
      <c r="U93" s="206"/>
      <c r="V93" s="392" t="s">
        <v>182</v>
      </c>
      <c r="W93" s="213" t="s">
        <v>182</v>
      </c>
      <c r="X93" s="206"/>
      <c r="Y93" s="212" t="s">
        <v>182</v>
      </c>
      <c r="Z93" s="213" t="e">
        <v>#VALUE!</v>
      </c>
      <c r="AA93" s="116"/>
      <c r="AB93" t="s">
        <v>225</v>
      </c>
      <c r="AE93" t="s">
        <v>222</v>
      </c>
      <c r="AG93" t="b">
        <v>1</v>
      </c>
      <c r="AH93" t="b">
        <v>0</v>
      </c>
    </row>
    <row r="94" spans="5:34" hidden="1" x14ac:dyDescent="0.25">
      <c r="E94" s="143" t="s">
        <v>243</v>
      </c>
      <c r="F94" s="112"/>
      <c r="G94" s="199"/>
      <c r="H94" s="113"/>
      <c r="I94" s="321"/>
      <c r="J94" s="113"/>
      <c r="K94" s="905"/>
      <c r="L94" s="897"/>
      <c r="M94" s="396" t="s">
        <v>244</v>
      </c>
      <c r="N94" s="397"/>
      <c r="O94" s="131"/>
      <c r="P94" s="398">
        <v>0.12319816339595152</v>
      </c>
      <c r="Q94" s="398">
        <v>9.1793262536627937E-2</v>
      </c>
      <c r="R94" s="399" t="s">
        <v>182</v>
      </c>
      <c r="S94" s="400" t="s">
        <v>182</v>
      </c>
      <c r="T94" s="401">
        <v>9.1793262536627937E-2</v>
      </c>
      <c r="U94" s="206"/>
      <c r="V94" s="398" t="s">
        <v>182</v>
      </c>
      <c r="W94" s="319" t="s">
        <v>182</v>
      </c>
      <c r="X94" s="206"/>
      <c r="Y94" s="318" t="s">
        <v>182</v>
      </c>
      <c r="Z94" s="319" t="e">
        <v>#VALUE!</v>
      </c>
      <c r="AA94" s="116"/>
      <c r="AB94" t="s">
        <v>225</v>
      </c>
      <c r="AE94" t="s">
        <v>222</v>
      </c>
      <c r="AG94" t="b">
        <v>1</v>
      </c>
      <c r="AH94" t="b">
        <v>0</v>
      </c>
    </row>
    <row r="95" spans="5:34" hidden="1" x14ac:dyDescent="0.25">
      <c r="E95" s="143"/>
      <c r="F95" s="112"/>
      <c r="G95" s="199"/>
      <c r="H95" s="113"/>
      <c r="I95" s="321"/>
      <c r="J95" s="113"/>
      <c r="K95" s="402"/>
      <c r="L95" s="403"/>
      <c r="M95" s="152"/>
      <c r="N95" s="160"/>
      <c r="O95" s="131"/>
      <c r="P95" s="131"/>
      <c r="Q95" s="404"/>
      <c r="R95" s="404"/>
      <c r="S95" s="404"/>
      <c r="T95" s="404"/>
      <c r="U95" s="206"/>
      <c r="V95" s="404"/>
      <c r="W95" s="405"/>
      <c r="X95" s="206"/>
      <c r="Y95" s="404"/>
      <c r="Z95" s="405"/>
      <c r="AA95" s="116"/>
      <c r="AG95" t="b">
        <v>1</v>
      </c>
      <c r="AH95" t="b">
        <v>0</v>
      </c>
    </row>
    <row r="96" spans="5:34" hidden="1" x14ac:dyDescent="0.25">
      <c r="E96" s="143" t="s">
        <v>245</v>
      </c>
      <c r="F96" s="112"/>
      <c r="G96" s="199"/>
      <c r="H96" s="113"/>
      <c r="I96" s="321"/>
      <c r="J96" s="113"/>
      <c r="K96" s="903" t="s">
        <v>182</v>
      </c>
      <c r="L96" s="892" t="s">
        <v>220</v>
      </c>
      <c r="M96" s="322" t="s">
        <v>221</v>
      </c>
      <c r="N96" s="323"/>
      <c r="O96" s="131"/>
      <c r="P96" s="324">
        <v>83138.140680000099</v>
      </c>
      <c r="Q96" s="324">
        <v>82920.0622800001</v>
      </c>
      <c r="R96" s="325">
        <v>0</v>
      </c>
      <c r="S96" s="326">
        <v>0</v>
      </c>
      <c r="T96" s="327">
        <v>82920.0622800001</v>
      </c>
      <c r="U96" s="206"/>
      <c r="V96" s="328">
        <v>0</v>
      </c>
      <c r="W96" s="329" t="s">
        <v>182</v>
      </c>
      <c r="X96" s="206"/>
      <c r="Y96" s="330">
        <v>-82920.0622800001</v>
      </c>
      <c r="Z96" s="331">
        <v>0</v>
      </c>
      <c r="AA96" s="116"/>
      <c r="AB96" t="s">
        <v>246</v>
      </c>
      <c r="AE96" t="s">
        <v>247</v>
      </c>
      <c r="AG96" t="b">
        <v>1</v>
      </c>
      <c r="AH96" t="b">
        <v>0</v>
      </c>
    </row>
    <row r="97" spans="2:34" hidden="1" x14ac:dyDescent="0.25">
      <c r="E97" s="143" t="s">
        <v>248</v>
      </c>
      <c r="F97" s="112"/>
      <c r="G97" s="199"/>
      <c r="H97" s="113"/>
      <c r="I97" s="321"/>
      <c r="J97" s="113"/>
      <c r="K97" s="904"/>
      <c r="L97" s="893"/>
      <c r="M97" s="332" t="s">
        <v>224</v>
      </c>
      <c r="N97" s="333"/>
      <c r="O97" s="131"/>
      <c r="P97" s="334">
        <v>45301</v>
      </c>
      <c r="Q97" s="334">
        <v>48119</v>
      </c>
      <c r="R97" s="335">
        <v>0</v>
      </c>
      <c r="S97" s="336">
        <v>0</v>
      </c>
      <c r="T97" s="337">
        <v>48119</v>
      </c>
      <c r="U97" s="206"/>
      <c r="V97" s="338">
        <v>0</v>
      </c>
      <c r="W97" s="339" t="s">
        <v>182</v>
      </c>
      <c r="X97" s="206"/>
      <c r="Y97" s="340">
        <v>-48119</v>
      </c>
      <c r="Z97" s="341">
        <v>0</v>
      </c>
      <c r="AA97" s="116"/>
      <c r="AB97" t="s">
        <v>106</v>
      </c>
      <c r="AE97" t="s">
        <v>247</v>
      </c>
      <c r="AG97" t="b">
        <v>1</v>
      </c>
      <c r="AH97" t="b">
        <v>0</v>
      </c>
    </row>
    <row r="98" spans="2:34" hidden="1" x14ac:dyDescent="0.25">
      <c r="E98" s="143"/>
      <c r="F98" s="112"/>
      <c r="G98" s="199"/>
      <c r="H98" s="113"/>
      <c r="I98" s="321"/>
      <c r="J98" s="113"/>
      <c r="K98" s="904"/>
      <c r="L98" s="894"/>
      <c r="M98" s="342" t="s">
        <v>226</v>
      </c>
      <c r="N98" s="343"/>
      <c r="O98" s="131"/>
      <c r="P98" s="344">
        <v>1.8352385307167633</v>
      </c>
      <c r="Q98" s="344">
        <v>1.7232291252935452</v>
      </c>
      <c r="R98" s="345" t="s">
        <v>182</v>
      </c>
      <c r="S98" s="346" t="s">
        <v>182</v>
      </c>
      <c r="T98" s="347">
        <v>1.7232291252935452</v>
      </c>
      <c r="U98" s="206"/>
      <c r="V98" s="348" t="s">
        <v>182</v>
      </c>
      <c r="W98" s="349" t="s">
        <v>182</v>
      </c>
      <c r="X98" s="206"/>
      <c r="Y98" s="350" t="s">
        <v>182</v>
      </c>
      <c r="Z98" s="351" t="e">
        <v>#VALUE!</v>
      </c>
      <c r="AA98" s="116"/>
      <c r="AE98" t="s">
        <v>247</v>
      </c>
      <c r="AG98" t="b">
        <v>1</v>
      </c>
      <c r="AH98" t="b">
        <v>0</v>
      </c>
    </row>
    <row r="99" spans="2:34" ht="24" customHeight="1" x14ac:dyDescent="0.25">
      <c r="E99" s="143" t="s">
        <v>249</v>
      </c>
      <c r="F99" s="112"/>
      <c r="G99" s="199"/>
      <c r="H99" s="113"/>
      <c r="I99" s="321"/>
      <c r="J99" s="113"/>
      <c r="K99" s="904"/>
      <c r="L99" s="906" t="s">
        <v>228</v>
      </c>
      <c r="M99" s="204" t="s">
        <v>221</v>
      </c>
      <c r="N99" s="352" t="s">
        <v>229</v>
      </c>
      <c r="O99" s="131"/>
      <c r="P99" s="174">
        <v>57042.61462</v>
      </c>
      <c r="Q99" s="174">
        <v>63959.716009999996</v>
      </c>
      <c r="R99" s="353">
        <v>67780.034669999994</v>
      </c>
      <c r="S99" s="354">
        <v>69529.320058679528</v>
      </c>
      <c r="T99" s="190">
        <v>68775.724759999997</v>
      </c>
      <c r="U99" s="206"/>
      <c r="V99" s="174">
        <v>1749.2853886795347</v>
      </c>
      <c r="W99" s="207">
        <v>1.025808269311107</v>
      </c>
      <c r="X99" s="206"/>
      <c r="Y99" s="355">
        <v>753.59529867953097</v>
      </c>
      <c r="Z99" s="356">
        <v>1.0109572861835958</v>
      </c>
      <c r="AA99" s="116"/>
      <c r="AB99" t="s">
        <v>246</v>
      </c>
      <c r="AE99" t="s">
        <v>247</v>
      </c>
      <c r="AG99" t="b">
        <v>0</v>
      </c>
      <c r="AH99" t="b">
        <v>0</v>
      </c>
    </row>
    <row r="100" spans="2:34" ht="21" customHeight="1" x14ac:dyDescent="0.25">
      <c r="E100" s="143" t="s">
        <v>250</v>
      </c>
      <c r="F100" s="112"/>
      <c r="G100" s="199"/>
      <c r="H100" s="113"/>
      <c r="I100" s="321"/>
      <c r="J100" s="113"/>
      <c r="K100" s="904"/>
      <c r="L100" s="907"/>
      <c r="M100" s="214" t="s">
        <v>224</v>
      </c>
      <c r="N100" s="352" t="s">
        <v>229</v>
      </c>
      <c r="O100" s="131"/>
      <c r="P100" s="212">
        <v>45466</v>
      </c>
      <c r="Q100" s="212">
        <v>48906</v>
      </c>
      <c r="R100" s="218">
        <v>51357</v>
      </c>
      <c r="S100" s="354">
        <v>52288</v>
      </c>
      <c r="T100" s="211">
        <v>52995</v>
      </c>
      <c r="U100" s="206"/>
      <c r="V100" s="212">
        <v>931</v>
      </c>
      <c r="W100" s="213">
        <v>1.0181280059193489</v>
      </c>
      <c r="X100" s="206"/>
      <c r="Y100" s="357">
        <v>-707</v>
      </c>
      <c r="Z100" s="358">
        <v>0.98665911878479107</v>
      </c>
      <c r="AA100" s="116"/>
      <c r="AB100" t="s">
        <v>106</v>
      </c>
      <c r="AE100" t="s">
        <v>247</v>
      </c>
      <c r="AG100" t="b">
        <v>0</v>
      </c>
      <c r="AH100" t="b">
        <v>0</v>
      </c>
    </row>
    <row r="101" spans="2:34" ht="24.75" customHeight="1" x14ac:dyDescent="0.25">
      <c r="E101" s="143"/>
      <c r="F101" s="112"/>
      <c r="G101" s="199"/>
      <c r="H101" s="113"/>
      <c r="I101" s="321"/>
      <c r="J101" s="113"/>
      <c r="K101" s="904"/>
      <c r="L101" s="908"/>
      <c r="M101" s="359" t="s">
        <v>226</v>
      </c>
      <c r="N101" s="360"/>
      <c r="O101" s="131"/>
      <c r="P101" s="361">
        <v>1.25462135705802</v>
      </c>
      <c r="Q101" s="361">
        <v>1.3078091851715501</v>
      </c>
      <c r="R101" s="406">
        <v>1.3197818149424601</v>
      </c>
      <c r="S101" s="407">
        <v>1.3297376082213801</v>
      </c>
      <c r="T101" s="408">
        <v>1.29777761600151</v>
      </c>
      <c r="U101" s="206"/>
      <c r="V101" s="365">
        <v>9.9557932789200443E-3</v>
      </c>
      <c r="W101" s="319">
        <v>1.0075435145159612</v>
      </c>
      <c r="X101" s="206"/>
      <c r="Y101" s="366">
        <v>3.1959992219870115E-2</v>
      </c>
      <c r="Z101" s="367">
        <v>1.0246267094036803</v>
      </c>
      <c r="AA101" s="116"/>
      <c r="AB101" t="s">
        <v>251</v>
      </c>
      <c r="AE101" t="s">
        <v>247</v>
      </c>
      <c r="AG101" t="b">
        <v>0</v>
      </c>
      <c r="AH101" t="b">
        <v>0</v>
      </c>
    </row>
    <row r="102" spans="2:34" x14ac:dyDescent="0.25">
      <c r="E102" s="143" t="s">
        <v>252</v>
      </c>
      <c r="F102" s="112"/>
      <c r="G102" s="199"/>
      <c r="H102" s="113"/>
      <c r="I102" s="321"/>
      <c r="J102" s="113"/>
      <c r="K102" s="904"/>
      <c r="L102" s="909" t="s">
        <v>233</v>
      </c>
      <c r="M102" s="368" t="s">
        <v>234</v>
      </c>
      <c r="N102" s="369"/>
      <c r="O102" s="131"/>
      <c r="P102" s="370">
        <v>6.6893502837285004</v>
      </c>
      <c r="Q102" s="370">
        <v>6.4352022246759102</v>
      </c>
      <c r="R102" s="371">
        <v>6.4537648227116096</v>
      </c>
      <c r="S102" s="409">
        <v>6.3256401423814399</v>
      </c>
      <c r="T102" s="373">
        <v>6.24647608264931</v>
      </c>
      <c r="U102" s="206"/>
      <c r="V102" s="370">
        <v>-0.12812468033016966</v>
      </c>
      <c r="W102" s="374">
        <v>0.98014729636889109</v>
      </c>
      <c r="X102" s="206"/>
      <c r="Y102" s="375">
        <v>7.9164059732129921E-2</v>
      </c>
      <c r="Z102" s="376">
        <v>1.0126733951566744</v>
      </c>
      <c r="AA102" s="116"/>
      <c r="AB102" t="s">
        <v>253</v>
      </c>
      <c r="AE102" t="s">
        <v>247</v>
      </c>
      <c r="AG102" t="b">
        <v>0</v>
      </c>
      <c r="AH102" t="b">
        <v>0</v>
      </c>
    </row>
    <row r="103" spans="2:34" x14ac:dyDescent="0.25">
      <c r="E103" s="143" t="s">
        <v>254</v>
      </c>
      <c r="F103" s="112"/>
      <c r="G103" s="199"/>
      <c r="H103" s="113"/>
      <c r="I103" s="321"/>
      <c r="J103" s="113"/>
      <c r="K103" s="904"/>
      <c r="L103" s="910"/>
      <c r="M103" s="377" t="s">
        <v>236</v>
      </c>
      <c r="N103" s="378"/>
      <c r="O103" s="131"/>
      <c r="P103" s="370">
        <v>6.06774292878195</v>
      </c>
      <c r="Q103" s="370">
        <v>6.4579601684864798</v>
      </c>
      <c r="R103" s="371">
        <v>6.4410304340206803</v>
      </c>
      <c r="S103" s="409">
        <v>6.4775710950357901</v>
      </c>
      <c r="T103" s="373">
        <v>6.0388338522502201</v>
      </c>
      <c r="U103" s="206"/>
      <c r="V103" s="379">
        <v>3.6540661015109777E-2</v>
      </c>
      <c r="W103" s="380">
        <v>1.0056731079583332</v>
      </c>
      <c r="X103" s="206"/>
      <c r="Y103" s="381">
        <v>0.43873724278557003</v>
      </c>
      <c r="Z103" s="382">
        <v>1.0726526434606387</v>
      </c>
      <c r="AA103" s="116"/>
      <c r="AB103" t="s">
        <v>255</v>
      </c>
      <c r="AE103" t="s">
        <v>247</v>
      </c>
      <c r="AG103" t="b">
        <v>0</v>
      </c>
      <c r="AH103" t="b">
        <v>0</v>
      </c>
    </row>
    <row r="104" spans="2:34" hidden="1" x14ac:dyDescent="0.25">
      <c r="E104" s="143" t="s">
        <v>256</v>
      </c>
      <c r="F104" s="112"/>
      <c r="G104" s="199"/>
      <c r="H104" s="113"/>
      <c r="I104" s="321"/>
      <c r="J104" s="113"/>
      <c r="K104" s="904"/>
      <c r="L104" s="895" t="s">
        <v>239</v>
      </c>
      <c r="M104" s="383" t="s">
        <v>257</v>
      </c>
      <c r="N104" s="384"/>
      <c r="O104" s="131"/>
      <c r="P104" s="385">
        <v>0.64325290832431958</v>
      </c>
      <c r="Q104" s="385">
        <v>0.67933664456867349</v>
      </c>
      <c r="R104" s="386" t="s">
        <v>182</v>
      </c>
      <c r="S104" s="387" t="s">
        <v>182</v>
      </c>
      <c r="T104" s="388">
        <v>0.67933664456867349</v>
      </c>
      <c r="U104" s="206"/>
      <c r="V104" s="385" t="s">
        <v>182</v>
      </c>
      <c r="W104" s="389" t="s">
        <v>182</v>
      </c>
      <c r="X104" s="206"/>
      <c r="Y104" s="390" t="s">
        <v>182</v>
      </c>
      <c r="Z104" s="391" t="e">
        <v>#VALUE!</v>
      </c>
      <c r="AA104" s="116"/>
      <c r="AB104" t="s">
        <v>106</v>
      </c>
      <c r="AE104" t="s">
        <v>247</v>
      </c>
      <c r="AG104" t="b">
        <v>1</v>
      </c>
      <c r="AH104" t="b">
        <v>0</v>
      </c>
    </row>
    <row r="105" spans="2:34" hidden="1" x14ac:dyDescent="0.25">
      <c r="E105" s="143" t="s">
        <v>258</v>
      </c>
      <c r="F105" s="112"/>
      <c r="G105" s="199"/>
      <c r="H105" s="113"/>
      <c r="I105" s="321"/>
      <c r="J105" s="113"/>
      <c r="K105" s="904"/>
      <c r="L105" s="896"/>
      <c r="M105" s="214" t="s">
        <v>259</v>
      </c>
      <c r="N105" s="210"/>
      <c r="O105" s="131"/>
      <c r="P105" s="392">
        <v>0.23354892827972892</v>
      </c>
      <c r="Q105" s="392">
        <v>0.22887009289469856</v>
      </c>
      <c r="R105" s="393" t="s">
        <v>182</v>
      </c>
      <c r="S105" s="394" t="s">
        <v>182</v>
      </c>
      <c r="T105" s="395">
        <v>0.22887009289469856</v>
      </c>
      <c r="U105" s="206"/>
      <c r="V105" s="392" t="s">
        <v>182</v>
      </c>
      <c r="W105" s="213" t="s">
        <v>182</v>
      </c>
      <c r="X105" s="206"/>
      <c r="Y105" s="212" t="s">
        <v>182</v>
      </c>
      <c r="Z105" s="213" t="e">
        <v>#VALUE!</v>
      </c>
      <c r="AA105" s="116"/>
      <c r="AB105" t="s">
        <v>106</v>
      </c>
      <c r="AE105" t="s">
        <v>247</v>
      </c>
      <c r="AG105" t="b">
        <v>1</v>
      </c>
      <c r="AH105" t="b">
        <v>0</v>
      </c>
    </row>
    <row r="106" spans="2:34" hidden="1" x14ac:dyDescent="0.25">
      <c r="E106" s="143" t="s">
        <v>260</v>
      </c>
      <c r="F106" s="112"/>
      <c r="G106" s="199"/>
      <c r="H106" s="113"/>
      <c r="I106" s="321"/>
      <c r="J106" s="113"/>
      <c r="K106" s="905"/>
      <c r="L106" s="897"/>
      <c r="M106" s="396" t="s">
        <v>261</v>
      </c>
      <c r="N106" s="397"/>
      <c r="O106" s="131"/>
      <c r="P106" s="398">
        <v>0.12319816339595152</v>
      </c>
      <c r="Q106" s="398">
        <v>9.1793262536627937E-2</v>
      </c>
      <c r="R106" s="399" t="s">
        <v>182</v>
      </c>
      <c r="S106" s="400" t="s">
        <v>182</v>
      </c>
      <c r="T106" s="401">
        <v>9.1793262536627937E-2</v>
      </c>
      <c r="U106" s="206"/>
      <c r="V106" s="398" t="s">
        <v>182</v>
      </c>
      <c r="W106" s="319" t="s">
        <v>182</v>
      </c>
      <c r="X106" s="131"/>
      <c r="Y106" s="318" t="s">
        <v>182</v>
      </c>
      <c r="Z106" s="319" t="e">
        <v>#VALUE!</v>
      </c>
      <c r="AA106" s="116"/>
      <c r="AB106" t="s">
        <v>106</v>
      </c>
      <c r="AE106" t="s">
        <v>247</v>
      </c>
      <c r="AG106" t="b">
        <v>1</v>
      </c>
      <c r="AH106" t="b">
        <v>0</v>
      </c>
    </row>
    <row r="107" spans="2:34" ht="5.0999999999999996" customHeight="1" x14ac:dyDescent="0.25">
      <c r="F107" s="112"/>
      <c r="G107" s="199"/>
      <c r="H107" s="113"/>
      <c r="I107" s="321"/>
      <c r="J107" s="113"/>
      <c r="K107" s="402"/>
      <c r="L107" s="403"/>
      <c r="M107" s="152"/>
      <c r="N107" s="160"/>
      <c r="O107" s="152"/>
      <c r="P107" s="152"/>
      <c r="Q107" s="404"/>
      <c r="R107" s="404"/>
      <c r="S107" s="404"/>
      <c r="T107" s="404"/>
      <c r="U107" s="152"/>
      <c r="V107" s="404"/>
      <c r="W107" s="405"/>
      <c r="X107" s="152"/>
      <c r="Y107" s="404"/>
      <c r="Z107" s="405"/>
      <c r="AA107" s="116"/>
      <c r="AG107" t="b">
        <v>0</v>
      </c>
      <c r="AH107" t="b">
        <v>0</v>
      </c>
    </row>
    <row r="108" spans="2:34" x14ac:dyDescent="0.25">
      <c r="E108" s="143" t="s">
        <v>262</v>
      </c>
      <c r="F108" s="112"/>
      <c r="G108" s="199"/>
      <c r="H108" s="113"/>
      <c r="I108" s="321"/>
      <c r="J108" s="113"/>
      <c r="K108" s="410" t="s">
        <v>263</v>
      </c>
      <c r="L108" s="204"/>
      <c r="M108" s="204"/>
      <c r="N108" s="411" t="s">
        <v>264</v>
      </c>
      <c r="O108" s="131"/>
      <c r="P108" s="131"/>
      <c r="Q108" s="237"/>
      <c r="R108" s="237"/>
      <c r="S108" s="412">
        <v>34</v>
      </c>
      <c r="T108" s="237"/>
      <c r="U108" s="131"/>
      <c r="V108" s="237"/>
      <c r="W108" s="413"/>
      <c r="X108" s="131"/>
      <c r="Y108" s="237"/>
      <c r="Z108" s="413"/>
      <c r="AA108" s="116"/>
      <c r="AG108" t="b">
        <v>0</v>
      </c>
      <c r="AH108" t="b">
        <v>0</v>
      </c>
    </row>
    <row r="109" spans="2:34" x14ac:dyDescent="0.25">
      <c r="E109" s="143" t="s">
        <v>265</v>
      </c>
      <c r="F109" s="112"/>
      <c r="G109" s="199"/>
      <c r="H109" s="113"/>
      <c r="I109" s="321"/>
      <c r="J109" s="113"/>
      <c r="K109" s="414"/>
      <c r="L109" s="415"/>
      <c r="M109" s="415"/>
      <c r="N109" s="416" t="s">
        <v>266</v>
      </c>
      <c r="O109" s="131"/>
      <c r="P109" s="131"/>
      <c r="Q109" s="237"/>
      <c r="R109" s="237"/>
      <c r="S109" s="417">
        <v>45.211078679526921</v>
      </c>
      <c r="T109" s="418"/>
      <c r="U109" s="131"/>
      <c r="V109" s="237"/>
      <c r="W109" s="413"/>
      <c r="X109" s="131"/>
      <c r="Y109" s="237"/>
      <c r="Z109" s="413"/>
      <c r="AA109" s="116"/>
      <c r="AG109" t="b">
        <v>0</v>
      </c>
      <c r="AH109" t="b">
        <v>0</v>
      </c>
    </row>
    <row r="110" spans="2:34" ht="5.0999999999999996" customHeight="1" x14ac:dyDescent="0.25">
      <c r="F110" s="112"/>
      <c r="G110" s="199"/>
      <c r="H110" s="113"/>
      <c r="I110" s="321"/>
      <c r="J110" s="113"/>
      <c r="K110" s="206"/>
      <c r="L110" s="206"/>
      <c r="M110" s="206"/>
      <c r="N110" s="206"/>
      <c r="O110" s="131"/>
      <c r="P110" s="131"/>
      <c r="Q110" s="237"/>
      <c r="R110" s="237"/>
      <c r="S110" s="238"/>
      <c r="T110" s="237"/>
      <c r="U110" s="131"/>
      <c r="V110" s="237"/>
      <c r="W110" s="413"/>
      <c r="X110" s="131"/>
      <c r="Y110" s="237"/>
      <c r="Z110" s="413"/>
      <c r="AA110" s="116"/>
      <c r="AG110" t="b">
        <v>0</v>
      </c>
      <c r="AH110" t="b">
        <v>0</v>
      </c>
    </row>
    <row r="111" spans="2:34" x14ac:dyDescent="0.25">
      <c r="F111" s="112"/>
      <c r="G111" s="199"/>
      <c r="H111" s="113"/>
      <c r="I111" s="321"/>
      <c r="J111" s="113"/>
      <c r="K111" s="419" t="s">
        <v>267</v>
      </c>
      <c r="L111" s="206"/>
      <c r="M111" s="206"/>
      <c r="N111" s="131"/>
      <c r="O111" s="131"/>
      <c r="P111" s="131"/>
      <c r="Q111" s="237"/>
      <c r="R111" s="237"/>
      <c r="S111" s="238"/>
      <c r="T111" s="237"/>
      <c r="U111" s="131"/>
      <c r="V111" s="237"/>
      <c r="W111" s="413"/>
      <c r="X111" s="131"/>
      <c r="Y111" s="237"/>
      <c r="Z111" s="413"/>
      <c r="AA111" s="116"/>
      <c r="AG111" t="b">
        <v>0</v>
      </c>
      <c r="AH111" t="b">
        <v>0</v>
      </c>
    </row>
    <row r="112" spans="2:34" x14ac:dyDescent="0.25">
      <c r="B112" t="s">
        <v>70</v>
      </c>
      <c r="C112" t="s">
        <v>72</v>
      </c>
      <c r="D112" t="s">
        <v>268</v>
      </c>
      <c r="E112" s="143" t="s">
        <v>269</v>
      </c>
      <c r="F112" s="112"/>
      <c r="G112" s="199"/>
      <c r="H112" s="113"/>
      <c r="I112" s="321"/>
      <c r="J112" s="113"/>
      <c r="K112" s="963" t="s">
        <v>270</v>
      </c>
      <c r="L112" s="420" t="s">
        <v>271</v>
      </c>
      <c r="M112" s="420"/>
      <c r="N112" s="421"/>
      <c r="O112" s="131"/>
      <c r="P112" s="174">
        <v>1120.9938709677419</v>
      </c>
      <c r="Q112" s="174">
        <v>1170</v>
      </c>
      <c r="R112" s="174">
        <v>1170</v>
      </c>
      <c r="S112" s="355">
        <v>1190</v>
      </c>
      <c r="T112" s="190"/>
      <c r="U112" s="131"/>
      <c r="V112" s="174">
        <v>20</v>
      </c>
      <c r="W112" s="207">
        <v>1.017094017094017</v>
      </c>
      <c r="X112" s="131"/>
      <c r="Y112" s="174" t="s">
        <v>182</v>
      </c>
      <c r="Z112" s="207" t="s">
        <v>182</v>
      </c>
      <c r="AA112" s="116"/>
      <c r="AG112" t="b">
        <v>0</v>
      </c>
      <c r="AH112" t="b">
        <v>0</v>
      </c>
    </row>
    <row r="113" spans="2:34" hidden="1" x14ac:dyDescent="0.25">
      <c r="B113" t="s">
        <v>70</v>
      </c>
      <c r="C113" t="s">
        <v>72</v>
      </c>
      <c r="E113" s="143" t="s">
        <v>91</v>
      </c>
      <c r="F113" s="112"/>
      <c r="G113" s="199"/>
      <c r="H113" s="113"/>
      <c r="I113" s="321"/>
      <c r="J113" s="113"/>
      <c r="K113" s="964"/>
      <c r="L113" s="422" t="s">
        <v>272</v>
      </c>
      <c r="M113" s="422"/>
      <c r="N113" s="423"/>
      <c r="O113" s="422"/>
      <c r="P113" s="424">
        <v>366822.87</v>
      </c>
      <c r="Q113" s="424">
        <v>385942.99</v>
      </c>
      <c r="R113" s="425">
        <v>403780.93</v>
      </c>
      <c r="S113" s="426">
        <v>410363.85</v>
      </c>
      <c r="T113" s="427">
        <v>0</v>
      </c>
      <c r="U113" s="422"/>
      <c r="V113" s="424"/>
      <c r="W113" s="428"/>
      <c r="X113" s="422"/>
      <c r="Y113" s="424"/>
      <c r="Z113" s="428"/>
      <c r="AA113" s="116"/>
      <c r="AG113" t="b">
        <v>1</v>
      </c>
      <c r="AH113" t="b">
        <v>1</v>
      </c>
    </row>
    <row r="114" spans="2:34" x14ac:dyDescent="0.25">
      <c r="B114" t="s">
        <v>70</v>
      </c>
      <c r="C114" t="s">
        <v>72</v>
      </c>
      <c r="D114" t="s">
        <v>273</v>
      </c>
      <c r="E114" s="143" t="s">
        <v>91</v>
      </c>
      <c r="F114" s="112"/>
      <c r="G114" s="199"/>
      <c r="H114" s="113"/>
      <c r="I114" s="321"/>
      <c r="J114" s="113"/>
      <c r="K114" s="964"/>
      <c r="L114" s="429" t="s">
        <v>274</v>
      </c>
      <c r="M114" s="429"/>
      <c r="N114" s="430"/>
      <c r="O114" s="131"/>
      <c r="P114" s="212">
        <v>1004.9941643835616</v>
      </c>
      <c r="Q114" s="212">
        <v>1154.3333333333301</v>
      </c>
      <c r="R114" s="218">
        <v>1158.8333333333301</v>
      </c>
      <c r="S114" s="219">
        <v>1172.9166666666699</v>
      </c>
      <c r="T114" s="211"/>
      <c r="U114" s="131"/>
      <c r="V114" s="212">
        <v>14.083333333339851</v>
      </c>
      <c r="W114" s="213">
        <v>1.0121530274701624</v>
      </c>
      <c r="X114" s="131"/>
      <c r="Y114" s="212" t="s">
        <v>182</v>
      </c>
      <c r="Z114" s="213" t="s">
        <v>182</v>
      </c>
      <c r="AA114" s="116"/>
      <c r="AG114" t="b">
        <v>0</v>
      </c>
      <c r="AH114" t="b">
        <v>0</v>
      </c>
    </row>
    <row r="115" spans="2:34" x14ac:dyDescent="0.25">
      <c r="B115" t="s">
        <v>70</v>
      </c>
      <c r="C115" t="s">
        <v>72</v>
      </c>
      <c r="D115" t="s">
        <v>73</v>
      </c>
      <c r="E115" s="143" t="s">
        <v>275</v>
      </c>
      <c r="F115" s="112"/>
      <c r="G115" s="199"/>
      <c r="H115" s="113"/>
      <c r="I115" s="321"/>
      <c r="J115" s="113"/>
      <c r="K115" s="964"/>
      <c r="L115" s="429" t="s">
        <v>276</v>
      </c>
      <c r="M115" s="429"/>
      <c r="N115" s="430"/>
      <c r="O115" s="131"/>
      <c r="P115" s="212">
        <v>265921.96999999997</v>
      </c>
      <c r="Q115" s="212">
        <v>280329</v>
      </c>
      <c r="R115" s="218">
        <v>293070</v>
      </c>
      <c r="S115" s="219">
        <v>292279</v>
      </c>
      <c r="T115" s="211"/>
      <c r="U115" s="131"/>
      <c r="V115" s="212">
        <v>-791</v>
      </c>
      <c r="W115" s="213">
        <v>0.99730098611253282</v>
      </c>
      <c r="X115" s="131"/>
      <c r="Y115" s="212" t="s">
        <v>182</v>
      </c>
      <c r="Z115" s="213" t="s">
        <v>182</v>
      </c>
      <c r="AA115" s="116"/>
      <c r="AG115" t="b">
        <v>0</v>
      </c>
      <c r="AH115" t="b">
        <v>0</v>
      </c>
    </row>
    <row r="116" spans="2:34" x14ac:dyDescent="0.25">
      <c r="B116" t="s">
        <v>70</v>
      </c>
      <c r="C116" t="s">
        <v>72</v>
      </c>
      <c r="D116" t="s">
        <v>277</v>
      </c>
      <c r="E116" s="143" t="s">
        <v>278</v>
      </c>
      <c r="F116" s="112"/>
      <c r="G116" s="199"/>
      <c r="H116" s="113"/>
      <c r="I116" s="321"/>
      <c r="J116" s="113"/>
      <c r="K116" s="964"/>
      <c r="L116" s="420" t="s">
        <v>279</v>
      </c>
      <c r="M116" s="420"/>
      <c r="N116" s="421"/>
      <c r="O116" s="131"/>
      <c r="P116" s="212">
        <v>52350.98</v>
      </c>
      <c r="Q116" s="212">
        <v>52269</v>
      </c>
      <c r="R116" s="218">
        <v>53916</v>
      </c>
      <c r="S116" s="219">
        <v>54807</v>
      </c>
      <c r="T116" s="211"/>
      <c r="U116" s="131"/>
      <c r="V116" s="212">
        <v>891</v>
      </c>
      <c r="W116" s="213">
        <v>1.0165257066547964</v>
      </c>
      <c r="X116" s="131"/>
      <c r="Y116" s="212" t="s">
        <v>182</v>
      </c>
      <c r="Z116" s="213" t="s">
        <v>182</v>
      </c>
      <c r="AA116" s="116"/>
      <c r="AG116" t="b">
        <v>0</v>
      </c>
      <c r="AH116" t="b">
        <v>0</v>
      </c>
    </row>
    <row r="117" spans="2:34" hidden="1" x14ac:dyDescent="0.25">
      <c r="B117" t="s">
        <v>70</v>
      </c>
      <c r="C117" t="s">
        <v>72</v>
      </c>
      <c r="E117" s="143" t="s">
        <v>280</v>
      </c>
      <c r="F117" s="112"/>
      <c r="G117" s="199"/>
      <c r="H117" s="113"/>
      <c r="I117" s="321"/>
      <c r="J117" s="113"/>
      <c r="K117" s="964"/>
      <c r="L117" s="422" t="s">
        <v>281</v>
      </c>
      <c r="M117" s="131"/>
      <c r="N117" s="431"/>
      <c r="O117" s="131"/>
      <c r="P117" s="212">
        <v>5233.2700000000004</v>
      </c>
      <c r="Q117" s="212">
        <v>4639.2700000000004</v>
      </c>
      <c r="R117" s="218">
        <v>4715.3</v>
      </c>
      <c r="S117" s="219">
        <v>4984.1100000000006</v>
      </c>
      <c r="T117" s="211">
        <v>0</v>
      </c>
      <c r="U117" s="131"/>
      <c r="V117" s="212"/>
      <c r="W117" s="213"/>
      <c r="X117" s="131"/>
      <c r="Y117" s="212"/>
      <c r="Z117" s="213"/>
      <c r="AA117" s="116"/>
      <c r="AG117" t="b">
        <v>1</v>
      </c>
      <c r="AH117" t="b">
        <v>1</v>
      </c>
    </row>
    <row r="118" spans="2:34" x14ac:dyDescent="0.25">
      <c r="D118" t="s">
        <v>90</v>
      </c>
      <c r="F118" s="112"/>
      <c r="G118" s="199"/>
      <c r="H118" s="113"/>
      <c r="I118" s="321"/>
      <c r="J118" s="113"/>
      <c r="K118" s="964"/>
      <c r="L118" s="420" t="s">
        <v>282</v>
      </c>
      <c r="M118" s="420"/>
      <c r="N118" s="421"/>
      <c r="O118" s="131"/>
      <c r="P118" s="392">
        <v>0.72493290835437818</v>
      </c>
      <c r="Q118" s="392">
        <v>0.72306581204297204</v>
      </c>
      <c r="R118" s="393">
        <v>0.73161598586046706</v>
      </c>
      <c r="S118" s="394">
        <v>0.71878542848640903</v>
      </c>
      <c r="T118" s="211" t="s">
        <v>182</v>
      </c>
      <c r="U118" s="131"/>
      <c r="V118" s="432">
        <v>-1.2830557374058027E-2</v>
      </c>
      <c r="W118" s="213">
        <v>0.98246271593017775</v>
      </c>
      <c r="X118" s="131"/>
      <c r="Y118" s="212" t="s">
        <v>182</v>
      </c>
      <c r="Z118" s="213" t="s">
        <v>182</v>
      </c>
      <c r="AA118" s="116"/>
      <c r="AG118" t="b">
        <v>0</v>
      </c>
      <c r="AH118" t="b">
        <v>0</v>
      </c>
    </row>
    <row r="119" spans="2:34" x14ac:dyDescent="0.25">
      <c r="D119" t="s">
        <v>283</v>
      </c>
      <c r="F119" s="112"/>
      <c r="G119" s="199"/>
      <c r="H119" s="113"/>
      <c r="I119" s="321"/>
      <c r="J119" s="113"/>
      <c r="K119" s="965"/>
      <c r="L119" s="433" t="s">
        <v>284</v>
      </c>
      <c r="M119" s="433"/>
      <c r="N119" s="434"/>
      <c r="O119" s="131"/>
      <c r="P119" s="365">
        <v>5.6437795894579752</v>
      </c>
      <c r="Q119" s="365">
        <v>5.3631980715146597</v>
      </c>
      <c r="R119" s="435">
        <v>5.4356777208991804</v>
      </c>
      <c r="S119" s="436">
        <v>5.3328771872206104</v>
      </c>
      <c r="T119" s="317" t="s">
        <v>182</v>
      </c>
      <c r="U119" s="131"/>
      <c r="V119" s="365">
        <v>-0.10280053367857001</v>
      </c>
      <c r="W119" s="319">
        <v>0.98108781665194744</v>
      </c>
      <c r="X119" s="131"/>
      <c r="Y119" s="318" t="s">
        <v>182</v>
      </c>
      <c r="Z119" s="319" t="s">
        <v>182</v>
      </c>
      <c r="AA119" s="116"/>
      <c r="AG119" t="b">
        <v>0</v>
      </c>
      <c r="AH119" t="b">
        <v>0</v>
      </c>
    </row>
    <row r="120" spans="2:34" ht="5.0999999999999996" customHeight="1" x14ac:dyDescent="0.25">
      <c r="F120" s="112"/>
      <c r="G120" s="199"/>
      <c r="H120" s="113"/>
      <c r="I120" s="321"/>
      <c r="J120" s="113"/>
      <c r="K120" s="206"/>
      <c r="L120" s="206"/>
      <c r="M120" s="206"/>
      <c r="N120" s="131"/>
      <c r="O120" s="131"/>
      <c r="P120" s="238"/>
      <c r="Q120" s="238"/>
      <c r="R120" s="238"/>
      <c r="S120" s="238"/>
      <c r="T120" s="238"/>
      <c r="U120" s="206"/>
      <c r="V120" s="238"/>
      <c r="W120" s="413"/>
      <c r="X120" s="206"/>
      <c r="Y120" s="238"/>
      <c r="Z120" s="413"/>
      <c r="AA120" s="116"/>
      <c r="AG120" t="b">
        <v>0</v>
      </c>
      <c r="AH120" t="b">
        <v>0</v>
      </c>
    </row>
    <row r="121" spans="2:34" x14ac:dyDescent="0.25">
      <c r="E121" t="s">
        <v>100</v>
      </c>
      <c r="F121" s="112"/>
      <c r="G121" s="199"/>
      <c r="H121" s="113"/>
      <c r="I121" s="321"/>
      <c r="J121" s="113"/>
      <c r="K121" s="966" t="s">
        <v>285</v>
      </c>
      <c r="L121" s="967"/>
      <c r="M121" s="967"/>
      <c r="N121" s="968"/>
      <c r="O121" s="113"/>
      <c r="P121" s="437" t="s">
        <v>286</v>
      </c>
      <c r="Q121" s="437">
        <v>22117.499999999101</v>
      </c>
      <c r="R121" s="438">
        <v>23388</v>
      </c>
      <c r="S121" s="439">
        <v>25417</v>
      </c>
      <c r="T121" s="440"/>
      <c r="U121" s="113"/>
      <c r="V121" s="437">
        <v>2029</v>
      </c>
      <c r="W121" s="441">
        <v>1.086753890884214</v>
      </c>
      <c r="X121" s="113"/>
      <c r="Y121" s="437" t="s">
        <v>182</v>
      </c>
      <c r="Z121" s="441" t="s">
        <v>182</v>
      </c>
      <c r="AA121" s="116"/>
      <c r="AB121" t="s">
        <v>170</v>
      </c>
      <c r="AE121" t="s">
        <v>287</v>
      </c>
      <c r="AG121" t="b">
        <v>0</v>
      </c>
      <c r="AH121" t="b">
        <v>0</v>
      </c>
    </row>
    <row r="122" spans="2:34" ht="5.0999999999999996" customHeight="1" x14ac:dyDescent="0.25">
      <c r="F122" s="112"/>
      <c r="G122" s="199"/>
      <c r="H122" s="113"/>
      <c r="I122" s="321"/>
      <c r="J122" s="113"/>
      <c r="K122" s="442"/>
      <c r="L122" s="442"/>
      <c r="M122" s="442"/>
      <c r="N122" s="443"/>
      <c r="O122" s="131"/>
      <c r="P122" s="444"/>
      <c r="Q122" s="444"/>
      <c r="R122" s="444"/>
      <c r="S122" s="444"/>
      <c r="T122" s="444"/>
      <c r="U122" s="206"/>
      <c r="V122" s="444"/>
      <c r="W122" s="445"/>
      <c r="X122" s="206"/>
      <c r="Y122" s="444"/>
      <c r="Z122" s="445"/>
      <c r="AA122" s="116"/>
      <c r="AG122" t="b">
        <v>0</v>
      </c>
      <c r="AH122" t="b">
        <v>0</v>
      </c>
    </row>
    <row r="123" spans="2:34" hidden="1" x14ac:dyDescent="0.25">
      <c r="E123" t="s">
        <v>288</v>
      </c>
      <c r="F123" s="112"/>
      <c r="G123" s="199"/>
      <c r="H123" s="113"/>
      <c r="I123" s="321"/>
      <c r="J123" s="113"/>
      <c r="K123" s="969" t="s">
        <v>289</v>
      </c>
      <c r="L123" s="970"/>
      <c r="M123" s="970"/>
      <c r="N123" s="971"/>
      <c r="O123" s="113"/>
      <c r="P123" s="446">
        <v>32070</v>
      </c>
      <c r="Q123" s="447">
        <v>34914</v>
      </c>
      <c r="R123" s="447">
        <v>34516</v>
      </c>
      <c r="S123" s="447">
        <v>29900</v>
      </c>
      <c r="T123" s="448"/>
      <c r="U123" s="113"/>
      <c r="V123" s="437">
        <v>-4616</v>
      </c>
      <c r="W123" s="441">
        <v>0.86626492061652571</v>
      </c>
      <c r="X123" s="113"/>
      <c r="Y123" s="437" t="s">
        <v>182</v>
      </c>
      <c r="Z123" s="441" t="s">
        <v>182</v>
      </c>
      <c r="AA123" s="116"/>
      <c r="AB123" t="s">
        <v>290</v>
      </c>
      <c r="AC123" t="s">
        <v>291</v>
      </c>
      <c r="AD123" t="s">
        <v>102</v>
      </c>
      <c r="AF123" t="s">
        <v>292</v>
      </c>
      <c r="AG123" t="b">
        <v>1</v>
      </c>
      <c r="AH123" t="b">
        <v>1</v>
      </c>
    </row>
    <row r="124" spans="2:34" hidden="1" x14ac:dyDescent="0.25">
      <c r="E124" t="s">
        <v>288</v>
      </c>
      <c r="F124" s="112"/>
      <c r="G124" s="199"/>
      <c r="H124" s="113"/>
      <c r="I124" s="321"/>
      <c r="J124" s="113"/>
      <c r="K124" s="972" t="s">
        <v>293</v>
      </c>
      <c r="L124" s="973"/>
      <c r="M124" s="973"/>
      <c r="N124" s="974"/>
      <c r="O124" s="113"/>
      <c r="P124" s="449">
        <v>13556</v>
      </c>
      <c r="Q124" s="450">
        <v>16131</v>
      </c>
      <c r="R124" s="450">
        <v>16908</v>
      </c>
      <c r="S124" s="450">
        <v>16920</v>
      </c>
      <c r="T124" s="448"/>
      <c r="U124" s="113"/>
      <c r="V124" s="437">
        <v>12</v>
      </c>
      <c r="W124" s="441">
        <v>1.0007097232079489</v>
      </c>
      <c r="X124" s="113"/>
      <c r="Y124" s="437" t="s">
        <v>182</v>
      </c>
      <c r="Z124" s="441" t="s">
        <v>182</v>
      </c>
      <c r="AA124" s="116"/>
      <c r="AB124" t="s">
        <v>294</v>
      </c>
      <c r="AC124" t="s">
        <v>291</v>
      </c>
      <c r="AD124" t="s">
        <v>102</v>
      </c>
      <c r="AF124" t="s">
        <v>292</v>
      </c>
      <c r="AG124" t="b">
        <v>1</v>
      </c>
      <c r="AH124" t="b">
        <v>1</v>
      </c>
    </row>
    <row r="125" spans="2:34" ht="5.0999999999999996" hidden="1" customHeight="1" x14ac:dyDescent="0.25">
      <c r="F125" s="112"/>
      <c r="G125" s="199"/>
      <c r="H125" s="113"/>
      <c r="I125" s="321"/>
      <c r="J125" s="113"/>
      <c r="K125" s="442"/>
      <c r="L125" s="442"/>
      <c r="M125" s="442"/>
      <c r="N125" s="443"/>
      <c r="O125" s="131"/>
      <c r="P125" s="444"/>
      <c r="Q125" s="444"/>
      <c r="R125" s="444"/>
      <c r="S125" s="444"/>
      <c r="T125" s="444"/>
      <c r="U125" s="206"/>
      <c r="V125" s="444"/>
      <c r="W125" s="445"/>
      <c r="X125" s="206"/>
      <c r="Y125" s="444"/>
      <c r="Z125" s="445"/>
      <c r="AA125" s="116"/>
      <c r="AG125" t="b">
        <v>1</v>
      </c>
      <c r="AH125" t="b">
        <v>1</v>
      </c>
    </row>
    <row r="126" spans="2:34" ht="5.0999999999999996" customHeight="1" x14ac:dyDescent="0.25">
      <c r="F126" s="112"/>
      <c r="G126" s="199"/>
      <c r="H126" s="113"/>
      <c r="I126" s="321"/>
      <c r="J126" s="113"/>
      <c r="K126" s="442"/>
      <c r="L126" s="442"/>
      <c r="M126" s="442"/>
      <c r="N126" s="443"/>
      <c r="O126" s="131"/>
      <c r="P126" s="444"/>
      <c r="Q126" s="444"/>
      <c r="R126" s="444"/>
      <c r="S126" s="444"/>
      <c r="T126" s="444"/>
      <c r="U126" s="206"/>
      <c r="V126" s="444"/>
      <c r="W126" s="445"/>
      <c r="X126" s="206"/>
      <c r="Y126" s="444"/>
      <c r="Z126" s="445"/>
      <c r="AA126" s="116"/>
      <c r="AG126" t="b">
        <v>0</v>
      </c>
      <c r="AH126" t="b">
        <v>0</v>
      </c>
    </row>
    <row r="127" spans="2:34" x14ac:dyDescent="0.25">
      <c r="E127" s="143" t="s">
        <v>295</v>
      </c>
      <c r="F127" s="112"/>
      <c r="G127" s="199"/>
      <c r="H127" s="113"/>
      <c r="I127" s="321"/>
      <c r="J127" s="113"/>
      <c r="K127" s="451" t="s">
        <v>296</v>
      </c>
      <c r="L127" s="452"/>
      <c r="M127" s="452"/>
      <c r="N127" s="453"/>
      <c r="O127" s="113"/>
      <c r="P127" s="454">
        <v>669075617</v>
      </c>
      <c r="Q127" s="454">
        <v>608303435</v>
      </c>
      <c r="R127" s="455">
        <v>641035881</v>
      </c>
      <c r="S127" s="456">
        <v>754497932</v>
      </c>
      <c r="T127" s="457"/>
      <c r="U127" s="113"/>
      <c r="V127" s="458">
        <v>113462051</v>
      </c>
      <c r="W127" s="459">
        <v>1.1769979721306738</v>
      </c>
      <c r="X127" s="131"/>
      <c r="Y127" s="178" t="s">
        <v>182</v>
      </c>
      <c r="Z127" s="179" t="s">
        <v>182</v>
      </c>
      <c r="AA127" s="116"/>
      <c r="AE127" t="s">
        <v>297</v>
      </c>
      <c r="AG127" t="b">
        <v>0</v>
      </c>
      <c r="AH127" t="b">
        <v>0</v>
      </c>
    </row>
    <row r="128" spans="2:34" ht="5.0999999999999996" customHeight="1" x14ac:dyDescent="0.25">
      <c r="F128" s="112"/>
      <c r="G128" s="199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6"/>
      <c r="AG128" t="b">
        <v>0</v>
      </c>
      <c r="AH128" t="b">
        <v>0</v>
      </c>
    </row>
    <row r="129" spans="2:34" ht="14.45" customHeight="1" x14ac:dyDescent="0.25">
      <c r="F129" s="112"/>
      <c r="G129" s="199"/>
      <c r="H129" s="113"/>
      <c r="I129" s="975" t="s">
        <v>298</v>
      </c>
      <c r="J129" s="886"/>
      <c r="K129" s="886"/>
      <c r="L129" s="886"/>
      <c r="M129" s="886"/>
      <c r="N129" s="886"/>
      <c r="O129" s="886"/>
      <c r="P129" s="886"/>
      <c r="Q129" s="886"/>
      <c r="R129" s="886"/>
      <c r="S129" s="886"/>
      <c r="T129" s="886"/>
      <c r="U129" s="886"/>
      <c r="V129" s="886"/>
      <c r="W129" s="886"/>
      <c r="X129" s="886"/>
      <c r="Y129" s="886"/>
      <c r="Z129" s="976"/>
      <c r="AA129" s="116"/>
      <c r="AG129" t="b">
        <v>0</v>
      </c>
      <c r="AH129" t="b">
        <v>0</v>
      </c>
    </row>
    <row r="130" spans="2:34" ht="5.0999999999999996" customHeight="1" x14ac:dyDescent="0.25">
      <c r="F130" s="112"/>
      <c r="G130" s="199"/>
      <c r="H130" s="113"/>
      <c r="I130" s="460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6"/>
      <c r="AG130" t="b">
        <v>0</v>
      </c>
      <c r="AH130" t="b">
        <v>0</v>
      </c>
    </row>
    <row r="131" spans="2:34" ht="14.45" customHeight="1" x14ac:dyDescent="0.25">
      <c r="F131" s="112"/>
      <c r="G131" s="199"/>
      <c r="H131" s="113"/>
      <c r="I131" s="461"/>
      <c r="J131" s="113"/>
      <c r="K131" s="419" t="s">
        <v>267</v>
      </c>
      <c r="L131" s="206"/>
      <c r="M131" s="206"/>
      <c r="N131" s="131"/>
      <c r="O131" s="131"/>
      <c r="P131" s="131"/>
      <c r="Q131" s="237"/>
      <c r="R131" s="237"/>
      <c r="S131" s="238"/>
      <c r="T131" s="237"/>
      <c r="U131" s="131"/>
      <c r="V131" s="237"/>
      <c r="W131" s="413"/>
      <c r="X131" s="131"/>
      <c r="Y131" s="237"/>
      <c r="Z131" s="413"/>
      <c r="AA131" s="116"/>
      <c r="AG131" t="b">
        <v>0</v>
      </c>
      <c r="AH131" t="b">
        <v>0</v>
      </c>
    </row>
    <row r="132" spans="2:34" ht="14.45" customHeight="1" x14ac:dyDescent="0.25">
      <c r="B132" s="462" t="s">
        <v>74</v>
      </c>
      <c r="C132" t="s">
        <v>77</v>
      </c>
      <c r="D132" t="s">
        <v>78</v>
      </c>
      <c r="E132" s="143" t="s">
        <v>269</v>
      </c>
      <c r="F132" s="112"/>
      <c r="G132" s="199"/>
      <c r="H132" s="113"/>
      <c r="I132" s="461"/>
      <c r="J132" s="113"/>
      <c r="K132" s="948" t="s">
        <v>299</v>
      </c>
      <c r="L132" s="463" t="s">
        <v>271</v>
      </c>
      <c r="M132" s="463"/>
      <c r="N132" s="205"/>
      <c r="O132" s="131"/>
      <c r="P132" s="174">
        <v>39</v>
      </c>
      <c r="Q132" s="174">
        <v>39</v>
      </c>
      <c r="R132" s="353">
        <v>39</v>
      </c>
      <c r="S132" s="354">
        <v>39</v>
      </c>
      <c r="T132" s="190"/>
      <c r="U132" s="131"/>
      <c r="V132" s="174">
        <v>0</v>
      </c>
      <c r="W132" s="207">
        <v>1</v>
      </c>
      <c r="X132" s="131"/>
      <c r="Y132" s="174" t="s">
        <v>182</v>
      </c>
      <c r="Z132" s="207" t="s">
        <v>182</v>
      </c>
      <c r="AA132" s="116"/>
      <c r="AG132" t="b">
        <v>0</v>
      </c>
      <c r="AH132" t="b">
        <v>0</v>
      </c>
    </row>
    <row r="133" spans="2:34" ht="14.45" hidden="1" customHeight="1" x14ac:dyDescent="0.25">
      <c r="B133" s="462" t="s">
        <v>74</v>
      </c>
      <c r="C133" t="s">
        <v>77</v>
      </c>
      <c r="D133" t="s">
        <v>78</v>
      </c>
      <c r="E133" s="143" t="s">
        <v>91</v>
      </c>
      <c r="F133" s="112"/>
      <c r="G133" s="199"/>
      <c r="H133" s="113"/>
      <c r="I133" s="461"/>
      <c r="J133" s="113"/>
      <c r="K133" s="949"/>
      <c r="L133" s="422" t="s">
        <v>272</v>
      </c>
      <c r="M133" s="422"/>
      <c r="N133" s="464"/>
      <c r="O133" s="422"/>
      <c r="P133" s="424">
        <v>8637</v>
      </c>
      <c r="Q133" s="424">
        <v>12549</v>
      </c>
      <c r="R133" s="425">
        <v>13471</v>
      </c>
      <c r="S133" s="426">
        <v>14155</v>
      </c>
      <c r="T133" s="427">
        <v>0</v>
      </c>
      <c r="U133" s="422"/>
      <c r="V133" s="424"/>
      <c r="W133" s="428"/>
      <c r="X133" s="422"/>
      <c r="Y133" s="424"/>
      <c r="Z133" s="428"/>
      <c r="AA133" s="116"/>
      <c r="AG133" t="b">
        <v>1</v>
      </c>
      <c r="AH133" t="b">
        <v>1</v>
      </c>
    </row>
    <row r="134" spans="2:34" ht="14.45" customHeight="1" x14ac:dyDescent="0.25">
      <c r="B134" s="462" t="s">
        <v>74</v>
      </c>
      <c r="C134" t="s">
        <v>77</v>
      </c>
      <c r="D134" t="s">
        <v>78</v>
      </c>
      <c r="E134" s="143" t="s">
        <v>91</v>
      </c>
      <c r="F134" s="112"/>
      <c r="G134" s="199"/>
      <c r="H134" s="113"/>
      <c r="I134" s="461"/>
      <c r="J134" s="113"/>
      <c r="K134" s="949"/>
      <c r="L134" s="429" t="s">
        <v>274</v>
      </c>
      <c r="M134" s="429"/>
      <c r="N134" s="465"/>
      <c r="O134" s="131"/>
      <c r="P134" s="212">
        <v>25.25</v>
      </c>
      <c r="Q134" s="212">
        <v>39</v>
      </c>
      <c r="R134" s="218">
        <v>39</v>
      </c>
      <c r="S134" s="219">
        <v>39</v>
      </c>
      <c r="T134" s="211"/>
      <c r="U134" s="131"/>
      <c r="V134" s="212">
        <v>0</v>
      </c>
      <c r="W134" s="213">
        <v>1</v>
      </c>
      <c r="X134" s="131"/>
      <c r="Y134" s="212" t="s">
        <v>182</v>
      </c>
      <c r="Z134" s="213" t="s">
        <v>182</v>
      </c>
      <c r="AA134" s="116"/>
      <c r="AG134" t="b">
        <v>0</v>
      </c>
      <c r="AH134" t="b">
        <v>0</v>
      </c>
    </row>
    <row r="135" spans="2:34" ht="14.45" customHeight="1" x14ac:dyDescent="0.25">
      <c r="B135" s="462" t="s">
        <v>74</v>
      </c>
      <c r="C135" t="s">
        <v>77</v>
      </c>
      <c r="D135" t="s">
        <v>78</v>
      </c>
      <c r="E135" s="143" t="s">
        <v>275</v>
      </c>
      <c r="F135" s="112"/>
      <c r="G135" s="199"/>
      <c r="H135" s="113"/>
      <c r="I135" s="461"/>
      <c r="J135" s="113"/>
      <c r="K135" s="949"/>
      <c r="L135" s="429" t="s">
        <v>276</v>
      </c>
      <c r="M135" s="429"/>
      <c r="N135" s="465"/>
      <c r="O135" s="131"/>
      <c r="P135" s="212">
        <v>7435</v>
      </c>
      <c r="Q135" s="212">
        <v>10822</v>
      </c>
      <c r="R135" s="218">
        <v>11906</v>
      </c>
      <c r="S135" s="219">
        <v>12936</v>
      </c>
      <c r="T135" s="211"/>
      <c r="U135" s="131"/>
      <c r="V135" s="212">
        <v>1030</v>
      </c>
      <c r="W135" s="213">
        <v>1.086511002855703</v>
      </c>
      <c r="X135" s="131"/>
      <c r="Y135" s="212" t="s">
        <v>182</v>
      </c>
      <c r="Z135" s="213" t="s">
        <v>182</v>
      </c>
      <c r="AA135" s="116"/>
      <c r="AG135" t="b">
        <v>0</v>
      </c>
      <c r="AH135" t="b">
        <v>0</v>
      </c>
    </row>
    <row r="136" spans="2:34" ht="14.45" customHeight="1" x14ac:dyDescent="0.25">
      <c r="B136" s="462" t="s">
        <v>74</v>
      </c>
      <c r="C136" t="s">
        <v>77</v>
      </c>
      <c r="D136" t="s">
        <v>78</v>
      </c>
      <c r="E136" s="143" t="s">
        <v>278</v>
      </c>
      <c r="F136" s="112"/>
      <c r="G136" s="199"/>
      <c r="H136" s="113"/>
      <c r="I136" s="461"/>
      <c r="J136" s="113"/>
      <c r="K136" s="949"/>
      <c r="L136" s="420" t="s">
        <v>279</v>
      </c>
      <c r="M136" s="420"/>
      <c r="N136" s="466"/>
      <c r="O136" s="131"/>
      <c r="P136" s="212">
        <v>216</v>
      </c>
      <c r="Q136" s="212">
        <v>284</v>
      </c>
      <c r="R136" s="218">
        <v>268</v>
      </c>
      <c r="S136" s="219">
        <v>274</v>
      </c>
      <c r="T136" s="211"/>
      <c r="U136" s="131"/>
      <c r="V136" s="212">
        <v>6</v>
      </c>
      <c r="W136" s="213">
        <v>1.0223880597014925</v>
      </c>
      <c r="X136" s="131"/>
      <c r="Y136" s="212" t="s">
        <v>182</v>
      </c>
      <c r="Z136" s="213" t="s">
        <v>182</v>
      </c>
      <c r="AA136" s="116"/>
      <c r="AG136" t="b">
        <v>0</v>
      </c>
      <c r="AH136" t="b">
        <v>0</v>
      </c>
    </row>
    <row r="137" spans="2:34" ht="14.45" hidden="1" customHeight="1" x14ac:dyDescent="0.25">
      <c r="B137" s="462" t="s">
        <v>74</v>
      </c>
      <c r="C137" t="s">
        <v>77</v>
      </c>
      <c r="D137" t="s">
        <v>78</v>
      </c>
      <c r="E137" s="143" t="s">
        <v>280</v>
      </c>
      <c r="F137" s="112"/>
      <c r="G137" s="199"/>
      <c r="H137" s="113"/>
      <c r="I137" s="461"/>
      <c r="J137" s="113"/>
      <c r="K137" s="949"/>
      <c r="L137" s="422" t="s">
        <v>281</v>
      </c>
      <c r="M137" s="131"/>
      <c r="N137" s="467"/>
      <c r="O137" s="131"/>
      <c r="P137" s="212">
        <v>2</v>
      </c>
      <c r="Q137" s="212">
        <v>0</v>
      </c>
      <c r="R137" s="218">
        <v>1</v>
      </c>
      <c r="S137" s="219">
        <v>1</v>
      </c>
      <c r="T137" s="211">
        <v>0</v>
      </c>
      <c r="U137" s="131"/>
      <c r="V137" s="212"/>
      <c r="W137" s="213"/>
      <c r="X137" s="131"/>
      <c r="Y137" s="212"/>
      <c r="Z137" s="213"/>
      <c r="AA137" s="116"/>
      <c r="AG137" t="b">
        <v>1</v>
      </c>
      <c r="AH137" t="b">
        <v>1</v>
      </c>
    </row>
    <row r="138" spans="2:34" ht="14.45" customHeight="1" x14ac:dyDescent="0.25">
      <c r="F138" s="112"/>
      <c r="G138" s="199"/>
      <c r="H138" s="113"/>
      <c r="I138" s="461"/>
      <c r="J138" s="113"/>
      <c r="K138" s="949"/>
      <c r="L138" s="429" t="s">
        <v>282</v>
      </c>
      <c r="M138" s="429"/>
      <c r="N138" s="465"/>
      <c r="O138" s="131"/>
      <c r="P138" s="392">
        <v>0.92280004964627005</v>
      </c>
      <c r="Q138" s="392">
        <v>0.86237947246792601</v>
      </c>
      <c r="R138" s="393">
        <v>0.88382451191448297</v>
      </c>
      <c r="S138" s="394">
        <v>0.91388202048746003</v>
      </c>
      <c r="T138" s="468" t="s">
        <v>182</v>
      </c>
      <c r="U138" s="131"/>
      <c r="V138" s="432">
        <v>3.0057508572977065E-2</v>
      </c>
      <c r="W138" s="213">
        <v>1.034008457751266</v>
      </c>
      <c r="X138" s="131"/>
      <c r="Y138" s="212" t="s">
        <v>182</v>
      </c>
      <c r="Z138" s="213" t="s">
        <v>182</v>
      </c>
      <c r="AA138" s="116"/>
      <c r="AG138" t="b">
        <v>0</v>
      </c>
      <c r="AH138" t="b">
        <v>0</v>
      </c>
    </row>
    <row r="139" spans="2:34" ht="14.45" customHeight="1" x14ac:dyDescent="0.25">
      <c r="F139" s="112"/>
      <c r="G139" s="469"/>
      <c r="H139" s="113"/>
      <c r="I139" s="470"/>
      <c r="J139" s="113"/>
      <c r="K139" s="950"/>
      <c r="L139" s="471" t="s">
        <v>284</v>
      </c>
      <c r="M139" s="471"/>
      <c r="N139" s="472"/>
      <c r="O139" s="131"/>
      <c r="P139" s="435">
        <v>34.421296296296298</v>
      </c>
      <c r="Q139" s="435">
        <v>38.105633802816897</v>
      </c>
      <c r="R139" s="435">
        <v>44.425373134328403</v>
      </c>
      <c r="S139" s="473">
        <v>47.211678832116803</v>
      </c>
      <c r="T139" s="474" t="s">
        <v>182</v>
      </c>
      <c r="U139" s="131"/>
      <c r="V139" s="365">
        <v>2.7863056977884</v>
      </c>
      <c r="W139" s="319">
        <v>1.0627187911143365</v>
      </c>
      <c r="X139" s="131"/>
      <c r="Y139" s="318" t="s">
        <v>182</v>
      </c>
      <c r="Z139" s="319" t="s">
        <v>182</v>
      </c>
      <c r="AA139" s="116"/>
      <c r="AG139" t="b">
        <v>0</v>
      </c>
      <c r="AH139" t="b">
        <v>0</v>
      </c>
    </row>
    <row r="140" spans="2:34" ht="5.0999999999999996" customHeight="1" x14ac:dyDescent="0.25">
      <c r="F140" s="475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6"/>
      <c r="AG140" t="b">
        <v>0</v>
      </c>
      <c r="AH140" t="b">
        <v>0</v>
      </c>
    </row>
    <row r="141" spans="2:34" ht="15.75" x14ac:dyDescent="0.25">
      <c r="F141" s="112"/>
      <c r="G141" s="890" t="s">
        <v>300</v>
      </c>
      <c r="H141" s="891"/>
      <c r="I141" s="891"/>
      <c r="J141" s="891"/>
      <c r="K141" s="891"/>
      <c r="L141" s="891"/>
      <c r="M141" s="891"/>
      <c r="N141" s="891"/>
      <c r="O141" s="891"/>
      <c r="P141" s="891"/>
      <c r="Q141" s="891"/>
      <c r="R141" s="891"/>
      <c r="S141" s="891"/>
      <c r="T141" s="891"/>
      <c r="U141" s="891"/>
      <c r="V141" s="891"/>
      <c r="W141" s="891"/>
      <c r="X141" s="891"/>
      <c r="Y141" s="891"/>
      <c r="Z141" s="951"/>
      <c r="AA141" s="476"/>
    </row>
    <row r="142" spans="2:34" x14ac:dyDescent="0.25">
      <c r="F142" s="112"/>
      <c r="G142" s="477"/>
      <c r="H142" s="113"/>
      <c r="I142" s="875" t="s">
        <v>301</v>
      </c>
      <c r="J142" s="875"/>
      <c r="K142" s="875"/>
      <c r="L142" s="875"/>
      <c r="M142" s="875"/>
      <c r="N142" s="875"/>
      <c r="O142" s="478"/>
      <c r="P142" s="479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6"/>
    </row>
    <row r="143" spans="2:34" x14ac:dyDescent="0.25">
      <c r="F143" s="112"/>
      <c r="G143" s="480"/>
      <c r="H143" s="113"/>
      <c r="I143" s="113"/>
      <c r="J143" s="145"/>
      <c r="K143" s="113"/>
      <c r="L143" s="113"/>
      <c r="M143" s="113"/>
      <c r="N143" s="481" t="s">
        <v>302</v>
      </c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6"/>
    </row>
    <row r="144" spans="2:34" x14ac:dyDescent="0.25">
      <c r="B144" t="s">
        <v>303</v>
      </c>
      <c r="C144" t="s">
        <v>304</v>
      </c>
      <c r="E144" t="s">
        <v>305</v>
      </c>
      <c r="F144" s="112"/>
      <c r="G144" s="480"/>
      <c r="H144" s="113"/>
      <c r="I144" s="113"/>
      <c r="J144" s="113"/>
      <c r="K144" s="482" t="s">
        <v>306</v>
      </c>
      <c r="L144" s="483"/>
      <c r="M144" s="483"/>
      <c r="N144" s="484">
        <v>4251.3585999999996</v>
      </c>
      <c r="O144" s="131"/>
      <c r="P144" s="485">
        <v>3979.2700029462599</v>
      </c>
      <c r="Q144" s="485">
        <v>4082.4700031429502</v>
      </c>
      <c r="R144" s="485">
        <v>4210.4200033694497</v>
      </c>
      <c r="S144" s="486">
        <v>4320.2500040493896</v>
      </c>
      <c r="T144" s="487">
        <v>4330.6391000000003</v>
      </c>
      <c r="U144" s="206"/>
      <c r="V144" s="486">
        <v>109.83000067993999</v>
      </c>
      <c r="W144" s="488">
        <v>1.0260852837940269</v>
      </c>
      <c r="X144" s="206"/>
      <c r="Y144" s="486">
        <v>-10.389095950610681</v>
      </c>
      <c r="Z144" s="488">
        <v>0.99760102476546464</v>
      </c>
      <c r="AA144" s="116"/>
    </row>
    <row r="145" spans="2:27" x14ac:dyDescent="0.25">
      <c r="B145" t="s">
        <v>303</v>
      </c>
      <c r="C145" t="s">
        <v>304</v>
      </c>
      <c r="E145" t="s">
        <v>307</v>
      </c>
      <c r="F145" s="112"/>
      <c r="G145" s="480"/>
      <c r="H145" s="113"/>
      <c r="I145" s="113"/>
      <c r="J145" s="113"/>
      <c r="K145" s="489" t="s">
        <v>308</v>
      </c>
      <c r="L145" s="490"/>
      <c r="M145" s="490"/>
      <c r="N145" s="491">
        <v>746.45150000000001</v>
      </c>
      <c r="O145" s="206"/>
      <c r="P145" s="492">
        <v>692.65000193566095</v>
      </c>
      <c r="Q145" s="492">
        <v>726.70000202208803</v>
      </c>
      <c r="R145" s="492">
        <v>757.75000247359299</v>
      </c>
      <c r="S145" s="493">
        <v>781.05000267177797</v>
      </c>
      <c r="T145" s="494">
        <v>778.75019999999995</v>
      </c>
      <c r="U145" s="206"/>
      <c r="V145" s="493">
        <v>23.300000198184989</v>
      </c>
      <c r="W145" s="495">
        <v>1.0307489279077857</v>
      </c>
      <c r="X145" s="206"/>
      <c r="Y145" s="493">
        <v>2.2998026717780249</v>
      </c>
      <c r="Z145" s="495">
        <v>1.002953196893918</v>
      </c>
      <c r="AA145" s="116"/>
    </row>
    <row r="146" spans="2:27" x14ac:dyDescent="0.25">
      <c r="B146" t="s">
        <v>303</v>
      </c>
      <c r="C146" t="s">
        <v>304</v>
      </c>
      <c r="E146" t="s">
        <v>309</v>
      </c>
      <c r="F146" s="112"/>
      <c r="G146" s="480"/>
      <c r="H146" s="113"/>
      <c r="I146" s="113"/>
      <c r="J146" s="113"/>
      <c r="K146" s="496" t="s">
        <v>310</v>
      </c>
      <c r="L146" s="131"/>
      <c r="M146" s="131"/>
      <c r="N146" s="497">
        <v>135.75</v>
      </c>
      <c r="O146" s="131"/>
      <c r="P146" s="498">
        <v>140.45000015199199</v>
      </c>
      <c r="Q146" s="498">
        <v>149.80000013485599</v>
      </c>
      <c r="R146" s="498">
        <v>132.25000014528601</v>
      </c>
      <c r="S146" s="499">
        <v>140.45000011101399</v>
      </c>
      <c r="T146" s="500">
        <v>146.25</v>
      </c>
      <c r="U146" s="131"/>
      <c r="V146" s="499">
        <v>8.199999965727983</v>
      </c>
      <c r="W146" s="501">
        <v>1.0620037803910753</v>
      </c>
      <c r="X146" s="131"/>
      <c r="Y146" s="499">
        <v>-5.799999888986008</v>
      </c>
      <c r="Z146" s="501">
        <v>0.96034188110095042</v>
      </c>
      <c r="AA146" s="116"/>
    </row>
    <row r="147" spans="2:27" x14ac:dyDescent="0.25">
      <c r="B147" t="s">
        <v>303</v>
      </c>
      <c r="C147" t="s">
        <v>304</v>
      </c>
      <c r="E147" t="s">
        <v>311</v>
      </c>
      <c r="F147" s="112"/>
      <c r="G147" s="480"/>
      <c r="H147" s="113"/>
      <c r="I147" s="113"/>
      <c r="J147" s="113"/>
      <c r="K147" s="496" t="s">
        <v>312</v>
      </c>
      <c r="L147" s="502"/>
      <c r="M147" s="502"/>
      <c r="N147" s="497">
        <v>77.500200000000007</v>
      </c>
      <c r="O147" s="131"/>
      <c r="P147" s="498">
        <v>65.850000236183405</v>
      </c>
      <c r="Q147" s="498">
        <v>72.650000233203201</v>
      </c>
      <c r="R147" s="498">
        <v>103.000000257045</v>
      </c>
      <c r="S147" s="499">
        <v>113.200000289828</v>
      </c>
      <c r="T147" s="500">
        <v>110.0001</v>
      </c>
      <c r="U147" s="131"/>
      <c r="V147" s="499">
        <v>10.200000032782995</v>
      </c>
      <c r="W147" s="501">
        <v>1.0990291262847385</v>
      </c>
      <c r="X147" s="131"/>
      <c r="Y147" s="499">
        <v>3.199900289827994</v>
      </c>
      <c r="Z147" s="501">
        <v>1.029089976189367</v>
      </c>
      <c r="AA147" s="116"/>
    </row>
    <row r="148" spans="2:27" x14ac:dyDescent="0.25">
      <c r="B148" t="s">
        <v>303</v>
      </c>
      <c r="C148" t="s">
        <v>304</v>
      </c>
      <c r="E148" t="s">
        <v>313</v>
      </c>
      <c r="F148" s="112"/>
      <c r="G148" s="480"/>
      <c r="H148" s="113"/>
      <c r="I148" s="113"/>
      <c r="J148" s="113"/>
      <c r="K148" s="496" t="s">
        <v>314</v>
      </c>
      <c r="L148" s="131"/>
      <c r="M148" s="131"/>
      <c r="N148" s="497">
        <v>533.20129999999995</v>
      </c>
      <c r="O148" s="131"/>
      <c r="P148" s="498">
        <v>486.35000154748599</v>
      </c>
      <c r="Q148" s="498">
        <v>504.25000165402901</v>
      </c>
      <c r="R148" s="498">
        <v>522.50000207126095</v>
      </c>
      <c r="S148" s="499">
        <v>527.40000227093697</v>
      </c>
      <c r="T148" s="500">
        <v>522.50009999999997</v>
      </c>
      <c r="U148" s="131"/>
      <c r="V148" s="499">
        <v>4.9000001996760147</v>
      </c>
      <c r="W148" s="501">
        <v>1.0093779907756015</v>
      </c>
      <c r="X148" s="131"/>
      <c r="Y148" s="499">
        <v>4.899902270936991</v>
      </c>
      <c r="Z148" s="501">
        <v>1.0093778015945585</v>
      </c>
      <c r="AA148" s="116"/>
    </row>
    <row r="149" spans="2:27" x14ac:dyDescent="0.25">
      <c r="B149" t="s">
        <v>303</v>
      </c>
      <c r="C149" t="s">
        <v>304</v>
      </c>
      <c r="E149" t="s">
        <v>315</v>
      </c>
      <c r="F149" s="112"/>
      <c r="G149" s="480"/>
      <c r="H149" s="113"/>
      <c r="I149" s="113"/>
      <c r="J149" s="113"/>
      <c r="K149" s="503" t="s">
        <v>316</v>
      </c>
      <c r="L149" s="504"/>
      <c r="M149" s="504"/>
      <c r="N149" s="505">
        <v>2687.5531999999998</v>
      </c>
      <c r="O149" s="206"/>
      <c r="P149" s="506">
        <v>2535.5000002756701</v>
      </c>
      <c r="Q149" s="506">
        <v>2583.0000004097801</v>
      </c>
      <c r="R149" s="507">
        <v>2653.4000004753502</v>
      </c>
      <c r="S149" s="507">
        <v>2704.15000075847</v>
      </c>
      <c r="T149" s="508">
        <v>2710.4187999999999</v>
      </c>
      <c r="U149" s="206"/>
      <c r="V149" s="509">
        <v>50.750000283119789</v>
      </c>
      <c r="W149" s="358">
        <v>1.0191264039624739</v>
      </c>
      <c r="X149" s="206"/>
      <c r="Y149" s="509">
        <v>-6.268799241529905</v>
      </c>
      <c r="Z149" s="358">
        <v>0.99768714737311814</v>
      </c>
      <c r="AA149" s="116"/>
    </row>
    <row r="150" spans="2:27" x14ac:dyDescent="0.25">
      <c r="B150" t="s">
        <v>303</v>
      </c>
      <c r="C150" t="s">
        <v>304</v>
      </c>
      <c r="E150" t="s">
        <v>317</v>
      </c>
      <c r="F150" s="112"/>
      <c r="G150" s="480"/>
      <c r="H150" s="113"/>
      <c r="I150" s="113"/>
      <c r="J150" s="113"/>
      <c r="K150" s="503" t="s">
        <v>318</v>
      </c>
      <c r="L150" s="209"/>
      <c r="M150" s="209"/>
      <c r="N150" s="505">
        <v>37</v>
      </c>
      <c r="O150" s="131"/>
      <c r="P150" s="506">
        <v>33.020000025629997</v>
      </c>
      <c r="Q150" s="506">
        <v>34.670000016689301</v>
      </c>
      <c r="R150" s="507">
        <v>35.170000016689301</v>
      </c>
      <c r="S150" s="507">
        <v>36.100000083446503</v>
      </c>
      <c r="T150" s="508">
        <v>35.170099999999998</v>
      </c>
      <c r="U150" s="131"/>
      <c r="V150" s="506">
        <v>0.93000006675720215</v>
      </c>
      <c r="W150" s="213">
        <v>1.0264429930712506</v>
      </c>
      <c r="X150" s="131"/>
      <c r="Y150" s="506">
        <v>0.92990008344650477</v>
      </c>
      <c r="Z150" s="213">
        <v>1.0264400750480238</v>
      </c>
      <c r="AA150" s="116"/>
    </row>
    <row r="151" spans="2:27" x14ac:dyDescent="0.25">
      <c r="B151" t="s">
        <v>303</v>
      </c>
      <c r="C151" t="s">
        <v>304</v>
      </c>
      <c r="E151" t="s">
        <v>319</v>
      </c>
      <c r="F151" s="112"/>
      <c r="G151" s="480"/>
      <c r="H151" s="113"/>
      <c r="I151" s="113"/>
      <c r="J151" s="113"/>
      <c r="K151" s="503" t="s">
        <v>320</v>
      </c>
      <c r="L151" s="510"/>
      <c r="M151" s="510"/>
      <c r="N151" s="505">
        <v>3.95</v>
      </c>
      <c r="O151" s="131"/>
      <c r="P151" s="506">
        <v>5.8500000536441901</v>
      </c>
      <c r="Q151" s="506">
        <v>5.00000003352761</v>
      </c>
      <c r="R151" s="507">
        <v>1.3000000268220899</v>
      </c>
      <c r="S151" s="507">
        <v>2.9000000432133701</v>
      </c>
      <c r="T151" s="508">
        <v>1.3</v>
      </c>
      <c r="U151" s="131"/>
      <c r="V151" s="506">
        <v>1.6000000163912802</v>
      </c>
      <c r="W151" s="213">
        <v>2.2307692179842133</v>
      </c>
      <c r="X151" s="131"/>
      <c r="Y151" s="506">
        <v>1.6000000432133701</v>
      </c>
      <c r="Z151" s="213">
        <v>2.2307692640102847</v>
      </c>
      <c r="AA151" s="116"/>
    </row>
    <row r="152" spans="2:27" x14ac:dyDescent="0.25">
      <c r="B152" t="s">
        <v>303</v>
      </c>
      <c r="C152" t="s">
        <v>304</v>
      </c>
      <c r="E152" t="s">
        <v>321</v>
      </c>
      <c r="F152" s="112"/>
      <c r="G152" s="480"/>
      <c r="H152" s="113"/>
      <c r="I152" s="113"/>
      <c r="J152" s="113"/>
      <c r="K152" s="503" t="s">
        <v>322</v>
      </c>
      <c r="L152" s="510"/>
      <c r="M152" s="510"/>
      <c r="N152" s="505">
        <v>149.35390000000001</v>
      </c>
      <c r="O152" s="131"/>
      <c r="P152" s="506">
        <v>118.75000022351701</v>
      </c>
      <c r="Q152" s="506">
        <v>119.050000220537</v>
      </c>
      <c r="R152" s="507">
        <v>133.45000010356301</v>
      </c>
      <c r="S152" s="507">
        <v>146.900000117719</v>
      </c>
      <c r="T152" s="508">
        <v>133.44999999999999</v>
      </c>
      <c r="U152" s="131"/>
      <c r="V152" s="506">
        <v>13.450000014155989</v>
      </c>
      <c r="W152" s="213">
        <v>1.1007868115677648</v>
      </c>
      <c r="X152" s="131"/>
      <c r="Y152" s="506">
        <v>13.450000117719014</v>
      </c>
      <c r="Z152" s="213">
        <v>1.1007868124220233</v>
      </c>
      <c r="AA152" s="116"/>
    </row>
    <row r="153" spans="2:27" x14ac:dyDescent="0.25">
      <c r="B153" t="s">
        <v>303</v>
      </c>
      <c r="C153" t="s">
        <v>304</v>
      </c>
      <c r="E153" t="s">
        <v>323</v>
      </c>
      <c r="F153" s="112"/>
      <c r="G153" s="480"/>
      <c r="H153" s="113"/>
      <c r="I153" s="113"/>
      <c r="J153" s="113"/>
      <c r="K153" s="511" t="s">
        <v>324</v>
      </c>
      <c r="L153" s="510"/>
      <c r="M153" s="510"/>
      <c r="N153" s="505">
        <v>454.8</v>
      </c>
      <c r="O153" s="131"/>
      <c r="P153" s="506">
        <v>425.25000040233101</v>
      </c>
      <c r="Q153" s="506">
        <v>441.80000041052699</v>
      </c>
      <c r="R153" s="507">
        <v>452.800000231713</v>
      </c>
      <c r="S153" s="507">
        <v>471.400000344962</v>
      </c>
      <c r="T153" s="508">
        <v>495</v>
      </c>
      <c r="U153" s="131"/>
      <c r="V153" s="506">
        <v>18.600000113248996</v>
      </c>
      <c r="W153" s="213">
        <v>1.0410777387449883</v>
      </c>
      <c r="X153" s="131"/>
      <c r="Y153" s="506">
        <v>-23.599999655038005</v>
      </c>
      <c r="Z153" s="213">
        <v>0.95232323302012523</v>
      </c>
      <c r="AA153" s="116"/>
    </row>
    <row r="154" spans="2:27" x14ac:dyDescent="0.25">
      <c r="B154" t="s">
        <v>303</v>
      </c>
      <c r="C154" t="s">
        <v>304</v>
      </c>
      <c r="E154" t="s">
        <v>325</v>
      </c>
      <c r="F154" s="112"/>
      <c r="G154" s="480"/>
      <c r="H154" s="113"/>
      <c r="I154" s="113"/>
      <c r="J154" s="113"/>
      <c r="K154" s="503" t="s">
        <v>326</v>
      </c>
      <c r="L154" s="209"/>
      <c r="M154" s="209"/>
      <c r="N154" s="505">
        <v>172.25</v>
      </c>
      <c r="O154" s="131"/>
      <c r="P154" s="506">
        <v>168.25000002980201</v>
      </c>
      <c r="Q154" s="506">
        <v>172.25000002980201</v>
      </c>
      <c r="R154" s="507">
        <v>176.550000041723</v>
      </c>
      <c r="S154" s="507">
        <v>177.75000002980201</v>
      </c>
      <c r="T154" s="508">
        <v>176.55</v>
      </c>
      <c r="U154" s="131"/>
      <c r="V154" s="506">
        <v>1.1999999880790142</v>
      </c>
      <c r="W154" s="213">
        <v>1.0067969413072524</v>
      </c>
      <c r="X154" s="131"/>
      <c r="Y154" s="506">
        <v>1.2000000298019984</v>
      </c>
      <c r="Z154" s="213">
        <v>1.0067969415451827</v>
      </c>
      <c r="AA154" s="116"/>
    </row>
    <row r="155" spans="2:27" ht="5.0999999999999996" customHeight="1" x14ac:dyDescent="0.25">
      <c r="F155" s="475"/>
      <c r="G155" s="512"/>
      <c r="H155" s="478"/>
      <c r="I155" s="478"/>
      <c r="J155" s="478"/>
      <c r="K155" s="478"/>
      <c r="L155" s="478"/>
      <c r="M155" s="478"/>
      <c r="N155" s="478"/>
      <c r="O155" s="478"/>
      <c r="P155" s="478"/>
      <c r="Q155" s="478"/>
      <c r="R155" s="478"/>
      <c r="S155" s="478"/>
      <c r="T155" s="478"/>
      <c r="U155" s="478"/>
      <c r="V155" s="478"/>
      <c r="W155" s="478"/>
      <c r="X155" s="478"/>
      <c r="Y155" s="478"/>
      <c r="Z155" s="478"/>
      <c r="AA155" s="116"/>
    </row>
    <row r="156" spans="2:27" ht="5.0999999999999996" customHeight="1" x14ac:dyDescent="0.25">
      <c r="F156" s="132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5"/>
    </row>
  </sheetData>
  <mergeCells count="53">
    <mergeCell ref="I40:N40"/>
    <mergeCell ref="I41:N41"/>
    <mergeCell ref="I45:N45"/>
    <mergeCell ref="I46:N46"/>
    <mergeCell ref="I47:N47"/>
    <mergeCell ref="I48:N48"/>
    <mergeCell ref="G50:Z50"/>
    <mergeCell ref="I52:Z52"/>
    <mergeCell ref="I82:Z82"/>
    <mergeCell ref="L84:L86"/>
    <mergeCell ref="K84:K94"/>
    <mergeCell ref="L87:L89"/>
    <mergeCell ref="L90:L91"/>
    <mergeCell ref="L92:L94"/>
    <mergeCell ref="K96:K106"/>
    <mergeCell ref="L96:L98"/>
    <mergeCell ref="L99:L101"/>
    <mergeCell ref="L102:L103"/>
    <mergeCell ref="L104:L106"/>
    <mergeCell ref="K112:K119"/>
    <mergeCell ref="K121:N121"/>
    <mergeCell ref="K123:N123"/>
    <mergeCell ref="K124:N124"/>
    <mergeCell ref="I129:Z129"/>
    <mergeCell ref="K132:K139"/>
    <mergeCell ref="G141:Z141"/>
    <mergeCell ref="I142:N142"/>
    <mergeCell ref="F7:AA7"/>
    <mergeCell ref="W13:W14"/>
    <mergeCell ref="V13:V14"/>
    <mergeCell ref="T13:T14"/>
    <mergeCell ref="S13:S14"/>
    <mergeCell ref="R13:R14"/>
    <mergeCell ref="Q13:Q14"/>
    <mergeCell ref="P13:P14"/>
    <mergeCell ref="Y13:Y14"/>
    <mergeCell ref="Z13:Z14"/>
    <mergeCell ref="G18:Z18"/>
    <mergeCell ref="I20:N20"/>
    <mergeCell ref="I22:N22"/>
    <mergeCell ref="I33:N33"/>
    <mergeCell ref="P10:P11"/>
    <mergeCell ref="Q10:Q11"/>
    <mergeCell ref="I28:N28"/>
    <mergeCell ref="I29:N29"/>
    <mergeCell ref="I30:N30"/>
    <mergeCell ref="I31:N31"/>
    <mergeCell ref="I32:N32"/>
    <mergeCell ref="I23:N23"/>
    <mergeCell ref="I24:N24"/>
    <mergeCell ref="I25:N25"/>
    <mergeCell ref="I26:N26"/>
    <mergeCell ref="I27:N27"/>
  </mergeCells>
  <conditionalFormatting sqref="Q121:S121">
    <cfRule type="expression" dxfId="42" priority="3">
      <formula>$K121="OPtotal"</formula>
    </cfRule>
  </conditionalFormatting>
  <conditionalFormatting sqref="P20 R20">
    <cfRule type="expression" dxfId="41" priority="6">
      <formula>AND($F20=0,$E20=1,LEFT($G20,1)="A")</formula>
    </cfRule>
    <cfRule type="expression" dxfId="40" priority="9">
      <formula>$E20=4</formula>
    </cfRule>
    <cfRule type="expression" dxfId="39" priority="11">
      <formula>$E20=3</formula>
    </cfRule>
    <cfRule type="expression" dxfId="38" priority="13">
      <formula>$E20=2</formula>
    </cfRule>
    <cfRule type="expression" dxfId="37" priority="14">
      <formula>AND($E20=1,OR($F20&lt;&gt;0,LEFT($G20,1)="I",LEFT($G20,1)="C",RIGHT($G20,1)="X"))</formula>
    </cfRule>
    <cfRule type="expression" dxfId="36" priority="17">
      <formula>$E20=0</formula>
    </cfRule>
  </conditionalFormatting>
  <conditionalFormatting sqref="T20">
    <cfRule type="expression" dxfId="35" priority="20">
      <formula>AND($F20=0,$E20=1,LEFT($G20,1)="A")</formula>
    </cfRule>
    <cfRule type="expression" dxfId="34" priority="21">
      <formula>$E20=4</formula>
    </cfRule>
    <cfRule type="expression" dxfId="33" priority="23">
      <formula>$E20=3</formula>
    </cfRule>
    <cfRule type="expression" dxfId="32" priority="24">
      <formula>$E20=2</formula>
    </cfRule>
    <cfRule type="expression" dxfId="31" priority="25">
      <formula>AND($E20=1,OR($F20&lt;&gt;0,LEFT($G20,1)="I",LEFT($G20,1)="C",RIGHT($G20,1)="X"))</formula>
    </cfRule>
    <cfRule type="expression" dxfId="30" priority="26">
      <formula>$E20=0</formula>
    </cfRule>
  </conditionalFormatting>
  <conditionalFormatting sqref="J20">
    <cfRule type="expression" dxfId="29" priority="33">
      <formula>AND($F20=0,$E20=1,LEFT($G20,1)="A")</formula>
    </cfRule>
    <cfRule type="expression" dxfId="28" priority="35">
      <formula>$E20=4</formula>
    </cfRule>
    <cfRule type="expression" dxfId="27" priority="36">
      <formula>$E20=3</formula>
    </cfRule>
    <cfRule type="expression" dxfId="26" priority="38">
      <formula>$E20=2</formula>
    </cfRule>
    <cfRule type="expression" dxfId="25" priority="40">
      <formula>AND($E20=1,OR($F20&lt;&gt;0,LEFT($G20,1)="I",LEFT($G20,1)="C",RIGHT($G20,1)="X"))</formula>
    </cfRule>
    <cfRule type="expression" dxfId="24" priority="41">
      <formula>$E20=0</formula>
    </cfRule>
  </conditionalFormatting>
  <conditionalFormatting sqref="I20">
    <cfRule type="expression" dxfId="23" priority="69">
      <formula>AND($F20=0,$E20=1,LEFT($G20,1)="A")</formula>
    </cfRule>
    <cfRule type="expression" dxfId="22" priority="71">
      <formula>$E20=4</formula>
    </cfRule>
    <cfRule type="expression" dxfId="21" priority="73">
      <formula>$E20=3</formula>
    </cfRule>
    <cfRule type="expression" dxfId="20" priority="75">
      <formula>$E20=2</formula>
    </cfRule>
    <cfRule type="expression" dxfId="19" priority="78">
      <formula>AND($E20=1,OR($F20&lt;&gt;0,LEFT($G20,1)="I",LEFT($G20,1)="C",RIGHT($G20,1)="X"))</formula>
    </cfRule>
    <cfRule type="expression" dxfId="18" priority="79">
      <formula>$E20=0</formula>
    </cfRule>
  </conditionalFormatting>
  <conditionalFormatting sqref="Z20">
    <cfRule type="expression" dxfId="17" priority="81">
      <formula>AND($F20=0,$E20=1,LEFT($G20,1)="A")</formula>
    </cfRule>
    <cfRule type="expression" dxfId="16" priority="83">
      <formula>$E20=4</formula>
    </cfRule>
    <cfRule type="expression" dxfId="15" priority="85">
      <formula>$E20=3</formula>
    </cfRule>
    <cfRule type="expression" dxfId="14" priority="86">
      <formula>$E20=2</formula>
    </cfRule>
    <cfRule type="expression" dxfId="13" priority="87">
      <formula>AND($E20=1,OR($F20&lt;&gt;0,LEFT($G20,1)="I",LEFT($G20,1)="C",RIGHT($G20,1)="X"))</formula>
    </cfRule>
    <cfRule type="expression" dxfId="12" priority="89">
      <formula>$E20=0</formula>
    </cfRule>
  </conditionalFormatting>
  <conditionalFormatting sqref="W20">
    <cfRule type="expression" dxfId="11" priority="92">
      <formula>AND($F20=0,$E20=1,LEFT($G20,1)="A")</formula>
    </cfRule>
    <cfRule type="expression" dxfId="10" priority="94">
      <formula>$E20=4</formula>
    </cfRule>
    <cfRule type="expression" dxfId="9" priority="96">
      <formula>$E20=3</formula>
    </cfRule>
    <cfRule type="expression" dxfId="8" priority="98">
      <formula>$E20=2</formula>
    </cfRule>
    <cfRule type="expression" dxfId="7" priority="100">
      <formula>AND($E20=1,OR($F20&lt;&gt;0,LEFT($G20,1)="I",LEFT($G20,1)="C",RIGHT($G20,1)="X"))</formula>
    </cfRule>
    <cfRule type="expression" dxfId="6" priority="101">
      <formula>$E20=0</formula>
    </cfRule>
  </conditionalFormatting>
  <conditionalFormatting sqref="V20 Y20 Q20 S20">
    <cfRule type="expression" dxfId="5" priority="104">
      <formula>AND($F20=0,$E20=1,LEFT($G20,1)="A")</formula>
    </cfRule>
    <cfRule type="expression" dxfId="4" priority="106">
      <formula>$E20=4</formula>
    </cfRule>
    <cfRule type="expression" dxfId="3" priority="107">
      <formula>$E20=3</formula>
    </cfRule>
    <cfRule type="expression" dxfId="2" priority="110">
      <formula>$E20=2</formula>
    </cfRule>
    <cfRule type="expression" dxfId="1" priority="112">
      <formula>AND($E20=1,OR($F20&lt;&gt;0,LEFT($G20,1)="I",LEFT($G20,1)="C",RIGHT($G20,1)="X"))</formula>
    </cfRule>
    <cfRule type="expression" dxfId="0" priority="113">
      <formula>$E20=0</formula>
    </cfRule>
  </conditionalFormatting>
  <printOptions horizontalCentered="1" verticalCentered="1"/>
  <pageMargins left="9.8611110000000002E-2" right="9.8611110000000002E-2" top="0" bottom="0" header="0" footer="0"/>
  <pageSetup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7543-5EDB-4C27-BCD8-B75AF05E081F}">
  <sheetPr>
    <tabColor theme="5" tint="-0.499984740745262"/>
  </sheetPr>
  <dimension ref="C2:T24"/>
  <sheetViews>
    <sheetView topLeftCell="E1" workbookViewId="0">
      <selection activeCell="R20" sqref="R20"/>
    </sheetView>
  </sheetViews>
  <sheetFormatPr defaultRowHeight="15" x14ac:dyDescent="0.25"/>
  <cols>
    <col min="1" max="1" width="9.140625" style="516"/>
    <col min="2" max="2" width="19.140625" style="516" customWidth="1"/>
    <col min="3" max="3" width="4" style="516" customWidth="1"/>
    <col min="4" max="4" width="69.7109375" style="516" bestFit="1" customWidth="1"/>
    <col min="5" max="17" width="13.7109375" style="516" customWidth="1"/>
    <col min="18" max="18" width="14" style="516" bestFit="1" customWidth="1"/>
    <col min="19" max="16384" width="9.140625" style="516"/>
  </cols>
  <sheetData>
    <row r="2" spans="3:20" ht="21" x14ac:dyDescent="0.35">
      <c r="D2" s="517" t="s">
        <v>541</v>
      </c>
    </row>
    <row r="4" spans="3:20" ht="15.75" thickBot="1" x14ac:dyDescent="0.3"/>
    <row r="5" spans="3:20" ht="15.75" x14ac:dyDescent="0.25">
      <c r="C5" s="518"/>
      <c r="D5" s="519" t="s">
        <v>542</v>
      </c>
      <c r="E5" s="520">
        <v>2011</v>
      </c>
      <c r="F5" s="520">
        <v>2012</v>
      </c>
      <c r="G5" s="520">
        <v>2013</v>
      </c>
      <c r="H5" s="520">
        <v>2014</v>
      </c>
      <c r="I5" s="520">
        <v>2015</v>
      </c>
      <c r="J5" s="520">
        <v>2016</v>
      </c>
      <c r="K5" s="520">
        <v>2017</v>
      </c>
      <c r="L5" s="521">
        <v>2018</v>
      </c>
      <c r="M5" s="522">
        <v>2019</v>
      </c>
      <c r="N5" s="522">
        <v>2020</v>
      </c>
      <c r="O5" s="522">
        <v>2021</v>
      </c>
      <c r="P5" s="522">
        <v>2022</v>
      </c>
      <c r="Q5" s="522">
        <v>2023</v>
      </c>
      <c r="R5" s="522">
        <v>2024</v>
      </c>
    </row>
    <row r="6" spans="3:20" ht="32.25" customHeight="1" thickBot="1" x14ac:dyDescent="0.35">
      <c r="C6" s="990" t="s">
        <v>543</v>
      </c>
      <c r="D6" s="523" t="s">
        <v>544</v>
      </c>
      <c r="E6" s="524">
        <v>4751187.1940000001</v>
      </c>
      <c r="F6" s="524">
        <v>4705753.682</v>
      </c>
      <c r="G6" s="524">
        <v>4831427.9826800004</v>
      </c>
      <c r="H6" s="524">
        <v>5240641.0710000005</v>
      </c>
      <c r="I6" s="524">
        <v>5623509.398</v>
      </c>
      <c r="J6" s="524">
        <v>5741727.5130000003</v>
      </c>
      <c r="K6" s="524">
        <v>6165569.0369999995</v>
      </c>
      <c r="L6" s="524">
        <v>6702755</v>
      </c>
      <c r="M6" s="524">
        <v>7378050.9376304299</v>
      </c>
      <c r="N6" s="524">
        <v>8633018.9463900197</v>
      </c>
      <c r="O6" s="524">
        <v>9646192.2297599297</v>
      </c>
      <c r="P6" s="524">
        <v>9920034.4594599996</v>
      </c>
      <c r="Q6" s="525">
        <v>10975163.98552</v>
      </c>
      <c r="R6" s="525">
        <v>12091901</v>
      </c>
    </row>
    <row r="7" spans="3:20" ht="32.25" customHeight="1" thickTop="1" x14ac:dyDescent="0.3">
      <c r="C7" s="991"/>
      <c r="D7" s="526" t="s">
        <v>545</v>
      </c>
      <c r="E7" s="527">
        <v>3808653</v>
      </c>
      <c r="F7" s="527">
        <v>3723697</v>
      </c>
      <c r="G7" s="527">
        <v>3888819</v>
      </c>
      <c r="H7" s="527">
        <v>4417754</v>
      </c>
      <c r="I7" s="527">
        <v>4763956</v>
      </c>
      <c r="J7" s="527">
        <v>4937764</v>
      </c>
      <c r="K7" s="527">
        <v>5267158</v>
      </c>
      <c r="L7" s="527">
        <v>5786253.8849999998</v>
      </c>
      <c r="M7" s="527">
        <v>6398991.7680000002</v>
      </c>
      <c r="N7" s="527">
        <v>7364723.6169999996</v>
      </c>
      <c r="O7" s="527">
        <v>8283606.9479999999</v>
      </c>
      <c r="P7" s="527">
        <v>8864794.6910100002</v>
      </c>
      <c r="Q7" s="528">
        <v>9859924.8532299995</v>
      </c>
      <c r="R7" s="528">
        <v>10952290</v>
      </c>
    </row>
    <row r="9" spans="3:20" ht="19.5" thickBot="1" x14ac:dyDescent="0.3">
      <c r="C9" s="992" t="s">
        <v>546</v>
      </c>
      <c r="D9" s="529" t="s">
        <v>547</v>
      </c>
      <c r="E9" s="530">
        <v>461677</v>
      </c>
      <c r="F9" s="530">
        <v>534120</v>
      </c>
      <c r="G9" s="530">
        <v>645403</v>
      </c>
      <c r="H9" s="530">
        <v>763102</v>
      </c>
      <c r="I9" s="530">
        <v>870510.20204</v>
      </c>
      <c r="J9" s="530">
        <v>953488</v>
      </c>
      <c r="K9" s="530">
        <v>975065</v>
      </c>
      <c r="L9" s="531">
        <v>1120479</v>
      </c>
      <c r="M9" s="532">
        <v>1277490.3511100002</v>
      </c>
      <c r="N9" s="533">
        <v>1437312.7328699999</v>
      </c>
      <c r="O9" s="533">
        <v>1579766.8985499998</v>
      </c>
      <c r="P9" s="534">
        <v>1902896</v>
      </c>
      <c r="Q9" s="535">
        <v>2049535</v>
      </c>
      <c r="R9" s="535">
        <v>2278183</v>
      </c>
    </row>
    <row r="10" spans="3:20" ht="19.5" thickBot="1" x14ac:dyDescent="0.3">
      <c r="C10" s="993"/>
      <c r="D10" s="536" t="s">
        <v>548</v>
      </c>
      <c r="E10" s="537">
        <v>740430</v>
      </c>
      <c r="F10" s="537">
        <v>795836</v>
      </c>
      <c r="G10" s="537">
        <v>781452</v>
      </c>
      <c r="H10" s="537">
        <v>813929</v>
      </c>
      <c r="I10" s="537">
        <v>826605</v>
      </c>
      <c r="J10" s="537">
        <v>849005</v>
      </c>
      <c r="K10" s="537">
        <v>906182</v>
      </c>
      <c r="L10" s="537">
        <v>926475</v>
      </c>
      <c r="M10" s="538">
        <v>985907.21756999998</v>
      </c>
      <c r="N10" s="539">
        <v>1110789.6656299999</v>
      </c>
      <c r="O10" s="539">
        <v>1116172.5409299999</v>
      </c>
      <c r="P10" s="539">
        <v>1182411.2281099998</v>
      </c>
      <c r="Q10" s="539">
        <v>1349039.80452</v>
      </c>
      <c r="R10" s="539">
        <v>1446086</v>
      </c>
    </row>
    <row r="11" spans="3:20" ht="19.5" thickTop="1" x14ac:dyDescent="0.25">
      <c r="C11" s="994"/>
      <c r="D11" s="540" t="s">
        <v>549</v>
      </c>
      <c r="E11" s="541">
        <v>1837297</v>
      </c>
      <c r="F11" s="541">
        <v>1904703</v>
      </c>
      <c r="G11" s="541">
        <v>1945190</v>
      </c>
      <c r="H11" s="541">
        <v>2023375</v>
      </c>
      <c r="I11" s="541">
        <v>2156156</v>
      </c>
      <c r="J11" s="541">
        <v>2324804</v>
      </c>
      <c r="K11" s="541">
        <v>2579570</v>
      </c>
      <c r="L11" s="542">
        <v>2922903</v>
      </c>
      <c r="M11" s="543">
        <v>3255993.7532700002</v>
      </c>
      <c r="N11" s="544">
        <v>3792977.0520000001</v>
      </c>
      <c r="O11" s="544">
        <v>4341774.4450000003</v>
      </c>
      <c r="P11" s="544">
        <v>4094082.9948400003</v>
      </c>
      <c r="Q11" s="544">
        <v>4341473.4358599996</v>
      </c>
      <c r="R11" s="544">
        <v>4842686</v>
      </c>
    </row>
    <row r="13" spans="3:20" ht="22.5" customHeight="1" thickBot="1" x14ac:dyDescent="0.3">
      <c r="C13" s="995" t="s">
        <v>550</v>
      </c>
      <c r="D13" s="545" t="s">
        <v>551</v>
      </c>
      <c r="E13" s="546">
        <v>3564</v>
      </c>
      <c r="F13" s="546">
        <v>3610</v>
      </c>
      <c r="G13" s="546">
        <v>3662</v>
      </c>
      <c r="H13" s="546">
        <v>3792</v>
      </c>
      <c r="I13" s="546">
        <v>3873</v>
      </c>
      <c r="J13" s="546">
        <v>3965</v>
      </c>
      <c r="K13" s="546">
        <v>4083</v>
      </c>
      <c r="L13" s="547">
        <v>4198</v>
      </c>
      <c r="M13" s="548">
        <v>4227</v>
      </c>
      <c r="N13" s="549">
        <v>4309</v>
      </c>
      <c r="O13" s="549">
        <v>4402</v>
      </c>
      <c r="P13" s="548">
        <v>4522</v>
      </c>
      <c r="Q13" s="549">
        <v>4681</v>
      </c>
      <c r="R13" s="549">
        <v>4809</v>
      </c>
    </row>
    <row r="14" spans="3:20" ht="22.5" customHeight="1" thickBot="1" x14ac:dyDescent="0.3">
      <c r="C14" s="996"/>
      <c r="D14" s="550" t="s">
        <v>552</v>
      </c>
      <c r="E14" s="551">
        <v>705</v>
      </c>
      <c r="F14" s="551">
        <v>722</v>
      </c>
      <c r="G14" s="551">
        <v>727</v>
      </c>
      <c r="H14" s="551">
        <v>766</v>
      </c>
      <c r="I14" s="551">
        <v>792</v>
      </c>
      <c r="J14" s="551">
        <v>800</v>
      </c>
      <c r="K14" s="551">
        <v>813</v>
      </c>
      <c r="L14" s="552">
        <v>832</v>
      </c>
      <c r="M14" s="553">
        <v>837</v>
      </c>
      <c r="N14" s="554">
        <v>854</v>
      </c>
      <c r="O14" s="554">
        <v>871</v>
      </c>
      <c r="P14" s="553">
        <v>906</v>
      </c>
      <c r="Q14" s="554">
        <v>948</v>
      </c>
      <c r="R14" s="554">
        <v>979</v>
      </c>
    </row>
    <row r="15" spans="3:20" ht="22.5" customHeight="1" thickBot="1" x14ac:dyDescent="0.3">
      <c r="C15" s="996"/>
      <c r="D15" s="550" t="s">
        <v>553</v>
      </c>
      <c r="E15" s="555">
        <v>2312</v>
      </c>
      <c r="F15" s="555">
        <v>2341</v>
      </c>
      <c r="G15" s="555">
        <v>2385</v>
      </c>
      <c r="H15" s="555">
        <v>2479</v>
      </c>
      <c r="I15" s="555">
        <v>2504</v>
      </c>
      <c r="J15" s="555">
        <v>2555</v>
      </c>
      <c r="K15" s="555">
        <v>2646</v>
      </c>
      <c r="L15" s="556">
        <v>2739</v>
      </c>
      <c r="M15" s="557">
        <v>2795</v>
      </c>
      <c r="N15" s="558">
        <v>2844</v>
      </c>
      <c r="O15" s="558">
        <v>2894</v>
      </c>
      <c r="P15" s="557">
        <v>2956</v>
      </c>
      <c r="Q15" s="558">
        <v>3053</v>
      </c>
      <c r="R15" s="558">
        <v>3128</v>
      </c>
      <c r="T15" s="559"/>
    </row>
    <row r="16" spans="3:20" ht="22.5" customHeight="1" x14ac:dyDescent="0.25">
      <c r="C16" s="997"/>
      <c r="D16" s="560" t="s">
        <v>554</v>
      </c>
      <c r="E16" s="561">
        <v>3276.53</v>
      </c>
      <c r="F16" s="561">
        <v>3291.6</v>
      </c>
      <c r="G16" s="561">
        <v>3356.14</v>
      </c>
      <c r="H16" s="561">
        <v>3431.27</v>
      </c>
      <c r="I16" s="561">
        <v>3511.1977999999999</v>
      </c>
      <c r="J16" s="561">
        <v>3578.5432999999998</v>
      </c>
      <c r="K16" s="561">
        <v>3648.2939999999999</v>
      </c>
      <c r="L16" s="562">
        <v>3756.16</v>
      </c>
      <c r="M16" s="563">
        <v>3812.4430000000002</v>
      </c>
      <c r="N16" s="564">
        <v>3848.61</v>
      </c>
      <c r="O16" s="564">
        <v>3934.12</v>
      </c>
      <c r="P16" s="563">
        <v>4020.3841075429318</v>
      </c>
      <c r="Q16" s="564">
        <v>4138.9653401295618</v>
      </c>
      <c r="R16" s="564">
        <v>4243</v>
      </c>
    </row>
    <row r="17" spans="3:18" ht="15.75" x14ac:dyDescent="0.25">
      <c r="D17" s="565" t="s">
        <v>555</v>
      </c>
    </row>
    <row r="19" spans="3:18" ht="19.5" customHeight="1" thickBot="1" x14ac:dyDescent="0.3">
      <c r="C19" s="998" t="s">
        <v>556</v>
      </c>
      <c r="D19" s="566" t="s">
        <v>557</v>
      </c>
      <c r="E19" s="567">
        <v>46230</v>
      </c>
      <c r="F19" s="567">
        <v>48394</v>
      </c>
      <c r="G19" s="567">
        <v>47594</v>
      </c>
      <c r="H19" s="567">
        <v>50468</v>
      </c>
      <c r="I19" s="567">
        <v>50852</v>
      </c>
      <c r="J19" s="567">
        <v>51753</v>
      </c>
      <c r="K19" s="567">
        <v>52870</v>
      </c>
      <c r="L19" s="568">
        <v>53633</v>
      </c>
      <c r="M19" s="568">
        <v>54922</v>
      </c>
      <c r="N19" s="568">
        <v>48205</v>
      </c>
      <c r="O19" s="569">
        <v>48226</v>
      </c>
      <c r="P19" s="568">
        <v>52553</v>
      </c>
      <c r="Q19" s="569">
        <v>54184</v>
      </c>
      <c r="R19" s="569">
        <v>55081</v>
      </c>
    </row>
    <row r="20" spans="3:18" ht="19.5" customHeight="1" thickBot="1" x14ac:dyDescent="0.3">
      <c r="C20" s="999"/>
      <c r="D20" s="570" t="s">
        <v>558</v>
      </c>
      <c r="E20" s="571">
        <v>0.75700000000000001</v>
      </c>
      <c r="F20" s="571">
        <v>0.77300000000000002</v>
      </c>
      <c r="G20" s="571">
        <v>0.745</v>
      </c>
      <c r="H20" s="571">
        <v>0.76600000000000001</v>
      </c>
      <c r="I20" s="571">
        <v>0.76</v>
      </c>
      <c r="J20" s="571">
        <v>0.76500000000000001</v>
      </c>
      <c r="K20" s="571">
        <v>0.75600000000000001</v>
      </c>
      <c r="L20" s="572">
        <v>0.75929999999999997</v>
      </c>
      <c r="M20" s="572">
        <v>0.75319999999999998</v>
      </c>
      <c r="N20" s="573">
        <v>0.70839844459788492</v>
      </c>
      <c r="O20" s="574">
        <v>0.72703711355843992</v>
      </c>
      <c r="P20" s="573">
        <v>0.72089999999999999</v>
      </c>
      <c r="Q20" s="574">
        <v>0.73089999999999999</v>
      </c>
      <c r="R20" s="574">
        <v>0.72530000000000006</v>
      </c>
    </row>
    <row r="21" spans="3:18" ht="19.5" customHeight="1" x14ac:dyDescent="0.25">
      <c r="C21" s="1000"/>
      <c r="D21" s="575" t="s">
        <v>559</v>
      </c>
      <c r="E21" s="576">
        <v>6.8</v>
      </c>
      <c r="F21" s="576">
        <v>6.4</v>
      </c>
      <c r="G21" s="576">
        <v>6.1</v>
      </c>
      <c r="H21" s="577">
        <v>6</v>
      </c>
      <c r="I21" s="577">
        <v>5.9</v>
      </c>
      <c r="J21" s="577">
        <v>5.82</v>
      </c>
      <c r="K21" s="577">
        <v>5.7</v>
      </c>
      <c r="L21" s="578">
        <v>5.6</v>
      </c>
      <c r="M21" s="578">
        <v>5.5</v>
      </c>
      <c r="N21" s="579">
        <v>5.5</v>
      </c>
      <c r="O21" s="580">
        <v>5.7</v>
      </c>
      <c r="P21" s="579">
        <v>5.4</v>
      </c>
      <c r="Q21" s="580">
        <v>5.4</v>
      </c>
      <c r="R21" s="580">
        <v>5.3</v>
      </c>
    </row>
    <row r="23" spans="3:18" ht="18.75" customHeight="1" thickBot="1" x14ac:dyDescent="0.35">
      <c r="C23" s="1001" t="s">
        <v>560</v>
      </c>
      <c r="D23" s="581" t="s">
        <v>561</v>
      </c>
      <c r="E23" s="582">
        <v>1293</v>
      </c>
      <c r="F23" s="582">
        <v>1153</v>
      </c>
      <c r="G23" s="582">
        <v>1137</v>
      </c>
      <c r="H23" s="582">
        <v>1149</v>
      </c>
      <c r="I23" s="582">
        <v>1150</v>
      </c>
      <c r="J23" s="582">
        <v>1155</v>
      </c>
      <c r="K23" s="582">
        <v>1174</v>
      </c>
      <c r="L23" s="582">
        <v>1198</v>
      </c>
      <c r="M23" s="582">
        <v>1193</v>
      </c>
      <c r="N23" s="582">
        <v>1223</v>
      </c>
      <c r="O23" s="582">
        <v>1215</v>
      </c>
      <c r="P23" s="582">
        <v>1209</v>
      </c>
      <c r="Q23" s="583">
        <v>1209</v>
      </c>
      <c r="R23" s="583">
        <v>1229</v>
      </c>
    </row>
    <row r="24" spans="3:18" ht="18.75" customHeight="1" thickTop="1" x14ac:dyDescent="0.3">
      <c r="C24" s="1002"/>
      <c r="D24" s="584" t="s">
        <v>562</v>
      </c>
      <c r="E24" s="585">
        <v>152</v>
      </c>
      <c r="F24" s="585">
        <v>140</v>
      </c>
      <c r="G24" s="585">
        <v>148</v>
      </c>
      <c r="H24" s="585">
        <v>148</v>
      </c>
      <c r="I24" s="585">
        <v>149</v>
      </c>
      <c r="J24" s="585">
        <v>152</v>
      </c>
      <c r="K24" s="585">
        <v>152</v>
      </c>
      <c r="L24" s="585">
        <v>152</v>
      </c>
      <c r="M24" s="585">
        <v>152</v>
      </c>
      <c r="N24" s="585">
        <v>155</v>
      </c>
      <c r="O24" s="585">
        <v>153</v>
      </c>
      <c r="P24" s="585">
        <v>152</v>
      </c>
      <c r="Q24" s="586">
        <v>152</v>
      </c>
      <c r="R24" s="586">
        <v>152</v>
      </c>
    </row>
  </sheetData>
  <mergeCells count="5">
    <mergeCell ref="C6:C7"/>
    <mergeCell ref="C9:C11"/>
    <mergeCell ref="C13:C16"/>
    <mergeCell ref="C19:C21"/>
    <mergeCell ref="C23:C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1BA0-2856-4CBA-BD43-9CE8C19FFDF6}">
  <dimension ref="D20:R22"/>
  <sheetViews>
    <sheetView topLeftCell="C1" workbookViewId="0">
      <selection activeCell="D2" sqref="D2"/>
    </sheetView>
  </sheetViews>
  <sheetFormatPr defaultRowHeight="15" x14ac:dyDescent="0.25"/>
  <cols>
    <col min="1" max="3" width="9.140625" style="516"/>
    <col min="4" max="4" width="48.7109375" style="516" customWidth="1"/>
    <col min="5" max="15" width="10.42578125" style="516" bestFit="1" customWidth="1"/>
    <col min="16" max="16" width="12.42578125" style="516" bestFit="1" customWidth="1"/>
    <col min="17" max="18" width="10.42578125" style="516" bestFit="1" customWidth="1"/>
    <col min="19" max="16384" width="9.140625" style="516"/>
  </cols>
  <sheetData>
    <row r="20" spans="4:18" ht="16.5" thickBot="1" x14ac:dyDescent="0.3">
      <c r="D20" s="587" t="s">
        <v>563</v>
      </c>
      <c r="E20" s="588">
        <v>2011</v>
      </c>
      <c r="F20" s="589">
        <v>2012</v>
      </c>
      <c r="G20" s="589">
        <v>2013</v>
      </c>
      <c r="H20" s="589">
        <v>2014</v>
      </c>
      <c r="I20" s="589">
        <v>2015</v>
      </c>
      <c r="J20" s="589">
        <v>2016</v>
      </c>
      <c r="K20" s="589">
        <v>2017</v>
      </c>
      <c r="L20" s="590">
        <v>2018</v>
      </c>
      <c r="M20" s="591">
        <v>2019</v>
      </c>
      <c r="N20" s="591">
        <v>2020</v>
      </c>
      <c r="O20" s="591">
        <v>2021</v>
      </c>
      <c r="P20" s="591">
        <v>2022</v>
      </c>
      <c r="Q20" s="592">
        <v>2023</v>
      </c>
      <c r="R20" s="592">
        <v>2024</v>
      </c>
    </row>
    <row r="21" spans="4:18" ht="19.5" thickBot="1" x14ac:dyDescent="0.35">
      <c r="D21" s="593" t="s">
        <v>564</v>
      </c>
      <c r="E21" s="594">
        <v>311049</v>
      </c>
      <c r="F21" s="524">
        <v>315594</v>
      </c>
      <c r="G21" s="524">
        <v>242975</v>
      </c>
      <c r="H21" s="524">
        <v>304362</v>
      </c>
      <c r="I21" s="524">
        <v>337088</v>
      </c>
      <c r="J21" s="524">
        <v>249366</v>
      </c>
      <c r="K21" s="524">
        <v>475431</v>
      </c>
      <c r="L21" s="524">
        <v>632455</v>
      </c>
      <c r="M21" s="524">
        <v>348064</v>
      </c>
      <c r="N21" s="524">
        <v>431479.55599999998</v>
      </c>
      <c r="O21" s="524">
        <v>907520.58461999998</v>
      </c>
      <c r="P21" s="524">
        <v>1105718.43282</v>
      </c>
      <c r="Q21" s="525">
        <v>864582.44775000005</v>
      </c>
      <c r="R21" s="525">
        <v>906647</v>
      </c>
    </row>
    <row r="22" spans="4:18" ht="19.5" thickTop="1" x14ac:dyDescent="0.3">
      <c r="D22" s="595" t="s">
        <v>565</v>
      </c>
      <c r="E22" s="596">
        <v>41838</v>
      </c>
      <c r="F22" s="597">
        <v>79582</v>
      </c>
      <c r="G22" s="597">
        <v>47573</v>
      </c>
      <c r="H22" s="597">
        <v>198558</v>
      </c>
      <c r="I22" s="597">
        <v>299416</v>
      </c>
      <c r="J22" s="597">
        <v>143018</v>
      </c>
      <c r="K22" s="597">
        <v>186175</v>
      </c>
      <c r="L22" s="597">
        <v>150988</v>
      </c>
      <c r="M22" s="597">
        <v>181164.39892044012</v>
      </c>
      <c r="N22" s="597">
        <v>383600.65794001985</v>
      </c>
      <c r="O22" s="597">
        <v>434708.65921993798</v>
      </c>
      <c r="P22" s="597">
        <v>572840.85618</v>
      </c>
      <c r="Q22" s="598">
        <v>788626.96389080095</v>
      </c>
      <c r="R22" s="598">
        <v>863709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0358-CAB5-4EE9-AF7E-40FD52C58C83}">
  <sheetPr>
    <tabColor theme="4" tint="0.79998168889431442"/>
  </sheetPr>
  <dimension ref="A1:T35"/>
  <sheetViews>
    <sheetView workbookViewId="0">
      <pane ySplit="4" topLeftCell="A17" activePane="bottomLeft" state="frozen"/>
      <selection activeCell="X34" sqref="X34"/>
      <selection pane="bottomLeft" activeCell="O32" sqref="O32:O35"/>
    </sheetView>
  </sheetViews>
  <sheetFormatPr defaultRowHeight="15" x14ac:dyDescent="0.25"/>
  <sheetData>
    <row r="1" spans="1:20" x14ac:dyDescent="0.25">
      <c r="A1" s="699" t="s">
        <v>574</v>
      </c>
      <c r="B1" s="700">
        <v>2021</v>
      </c>
      <c r="C1" s="699"/>
      <c r="D1" s="699"/>
      <c r="E1" s="699"/>
      <c r="F1" s="699"/>
      <c r="G1" s="699"/>
      <c r="H1" s="699"/>
      <c r="I1" s="699"/>
      <c r="J1" s="704" t="s">
        <v>560</v>
      </c>
      <c r="K1" s="704" t="s">
        <v>575</v>
      </c>
      <c r="L1" s="704" t="s">
        <v>576</v>
      </c>
      <c r="M1" s="705" t="s">
        <v>558</v>
      </c>
      <c r="N1" s="699"/>
      <c r="O1" s="699"/>
      <c r="P1" s="699"/>
      <c r="Q1" s="699"/>
      <c r="R1" s="699"/>
      <c r="S1" s="699"/>
      <c r="T1" s="701"/>
    </row>
    <row r="2" spans="1:20" x14ac:dyDescent="0.25">
      <c r="A2" s="699" t="s">
        <v>577</v>
      </c>
      <c r="B2" s="699" t="s">
        <v>578</v>
      </c>
      <c r="C2" s="699"/>
      <c r="D2" s="699"/>
      <c r="E2" s="699"/>
      <c r="F2" s="699"/>
      <c r="G2" s="699"/>
      <c r="H2" s="699"/>
      <c r="I2" s="699"/>
      <c r="J2" s="702">
        <f>SUM(B32:B35)</f>
        <v>1194</v>
      </c>
      <c r="K2" s="702">
        <f>SUM(K32:K35)</f>
        <v>273359</v>
      </c>
      <c r="L2" s="702">
        <f>SUM(O32:O35)</f>
        <v>47294</v>
      </c>
      <c r="M2" s="703">
        <f>K2/SUM(I32:I35)</f>
        <v>0.7302698717160977</v>
      </c>
      <c r="N2" s="699"/>
      <c r="O2" s="699"/>
      <c r="P2" s="699"/>
      <c r="Q2" s="699"/>
      <c r="R2" s="699"/>
      <c r="S2" s="699"/>
      <c r="T2" s="701"/>
    </row>
    <row r="3" spans="1:20" x14ac:dyDescent="0.25">
      <c r="A3" s="699"/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701"/>
    </row>
    <row r="4" spans="1:20" x14ac:dyDescent="0.25">
      <c r="A4" s="699" t="s">
        <v>579</v>
      </c>
      <c r="B4" s="702" t="s">
        <v>580</v>
      </c>
      <c r="C4" s="699" t="s">
        <v>581</v>
      </c>
      <c r="D4" s="699" t="s">
        <v>582</v>
      </c>
      <c r="E4" s="699" t="s">
        <v>583</v>
      </c>
      <c r="F4" s="699" t="s">
        <v>584</v>
      </c>
      <c r="G4" s="699" t="s">
        <v>585</v>
      </c>
      <c r="H4" s="699" t="s">
        <v>586</v>
      </c>
      <c r="I4" s="699" t="s">
        <v>587</v>
      </c>
      <c r="J4" s="699" t="s">
        <v>588</v>
      </c>
      <c r="K4" s="699" t="s">
        <v>589</v>
      </c>
      <c r="L4" s="699" t="s">
        <v>590</v>
      </c>
      <c r="M4" s="699" t="s">
        <v>591</v>
      </c>
      <c r="N4" s="699" t="s">
        <v>592</v>
      </c>
      <c r="O4" s="699" t="s">
        <v>593</v>
      </c>
      <c r="P4" s="699" t="s">
        <v>594</v>
      </c>
      <c r="Q4" s="699" t="s">
        <v>595</v>
      </c>
      <c r="R4" s="699" t="s">
        <v>596</v>
      </c>
      <c r="S4" s="699" t="s">
        <v>597</v>
      </c>
      <c r="T4" s="701"/>
    </row>
    <row r="5" spans="1:20" x14ac:dyDescent="0.25">
      <c r="A5" s="696" t="s">
        <v>598</v>
      </c>
      <c r="B5" s="697">
        <v>86</v>
      </c>
      <c r="C5" s="697">
        <v>2905</v>
      </c>
      <c r="D5" s="697">
        <v>728</v>
      </c>
      <c r="E5" s="697">
        <v>2955</v>
      </c>
      <c r="F5" s="697">
        <v>668</v>
      </c>
      <c r="G5" s="697">
        <v>26</v>
      </c>
      <c r="H5" s="698">
        <v>52.115068493150687</v>
      </c>
      <c r="I5" s="697">
        <v>27139</v>
      </c>
      <c r="J5" s="697">
        <v>4251</v>
      </c>
      <c r="K5" s="697">
        <v>19022</v>
      </c>
      <c r="L5" s="698">
        <v>221.19</v>
      </c>
      <c r="M5" s="698">
        <v>70.09</v>
      </c>
      <c r="N5" s="698">
        <v>5.2243889041472125</v>
      </c>
      <c r="O5" s="697">
        <v>3641</v>
      </c>
      <c r="P5" s="697">
        <v>2</v>
      </c>
      <c r="Q5" s="697">
        <v>49</v>
      </c>
      <c r="R5" s="697">
        <v>21952</v>
      </c>
      <c r="S5" s="698">
        <v>80.887283982460673</v>
      </c>
    </row>
    <row r="6" spans="1:20" x14ac:dyDescent="0.25">
      <c r="A6" s="696" t="s">
        <v>599</v>
      </c>
      <c r="B6" s="697">
        <v>50</v>
      </c>
      <c r="C6" s="697">
        <v>4569</v>
      </c>
      <c r="D6" s="697">
        <v>129</v>
      </c>
      <c r="E6" s="697">
        <v>4338</v>
      </c>
      <c r="F6" s="697">
        <v>237</v>
      </c>
      <c r="G6" s="697">
        <v>133</v>
      </c>
      <c r="H6" s="698">
        <v>34.443835616438356</v>
      </c>
      <c r="I6" s="697">
        <v>15768</v>
      </c>
      <c r="J6" s="697">
        <v>3028</v>
      </c>
      <c r="K6" s="697">
        <v>12572</v>
      </c>
      <c r="L6" s="698">
        <v>251.44</v>
      </c>
      <c r="M6" s="698">
        <v>79.73</v>
      </c>
      <c r="N6" s="698">
        <v>2.6731873272379332</v>
      </c>
      <c r="O6" s="697">
        <v>4703</v>
      </c>
      <c r="P6" s="697">
        <v>1</v>
      </c>
      <c r="Q6" s="697">
        <v>109</v>
      </c>
      <c r="R6" s="697">
        <v>17026</v>
      </c>
      <c r="S6" s="698">
        <v>107.97818366311517</v>
      </c>
    </row>
    <row r="7" spans="1:20" x14ac:dyDescent="0.25">
      <c r="A7" s="696" t="s">
        <v>600</v>
      </c>
      <c r="B7" s="697">
        <v>56</v>
      </c>
      <c r="C7" s="697">
        <v>2730</v>
      </c>
      <c r="D7" s="697">
        <v>218</v>
      </c>
      <c r="E7" s="697">
        <v>2551</v>
      </c>
      <c r="F7" s="697">
        <v>268</v>
      </c>
      <c r="G7" s="697">
        <v>126</v>
      </c>
      <c r="H7" s="698">
        <v>45.947945205479449</v>
      </c>
      <c r="I7" s="697">
        <v>19191</v>
      </c>
      <c r="J7" s="697">
        <v>1249</v>
      </c>
      <c r="K7" s="697">
        <v>16771</v>
      </c>
      <c r="L7" s="698">
        <v>299.48</v>
      </c>
      <c r="M7" s="698">
        <v>87.39</v>
      </c>
      <c r="N7" s="698">
        <v>5.6928038017651055</v>
      </c>
      <c r="O7" s="697">
        <v>2946</v>
      </c>
      <c r="P7" s="697">
        <v>1</v>
      </c>
      <c r="Q7" s="697">
        <v>56</v>
      </c>
      <c r="R7" s="697">
        <v>19412</v>
      </c>
      <c r="S7" s="698">
        <v>101.15158147048095</v>
      </c>
    </row>
    <row r="8" spans="1:20" x14ac:dyDescent="0.25">
      <c r="A8" s="696" t="s">
        <v>601</v>
      </c>
      <c r="B8" s="697">
        <v>32</v>
      </c>
      <c r="C8" s="697">
        <v>1179</v>
      </c>
      <c r="D8" s="697">
        <v>255</v>
      </c>
      <c r="E8" s="697">
        <v>1075</v>
      </c>
      <c r="F8" s="697">
        <v>299</v>
      </c>
      <c r="G8" s="697">
        <v>64</v>
      </c>
      <c r="H8" s="698">
        <v>18.284931506849315</v>
      </c>
      <c r="I8" s="697">
        <v>7871</v>
      </c>
      <c r="J8" s="697">
        <v>3809</v>
      </c>
      <c r="K8" s="697">
        <v>6674</v>
      </c>
      <c r="L8" s="698">
        <v>208.56</v>
      </c>
      <c r="M8" s="698">
        <v>84.79</v>
      </c>
      <c r="N8" s="698">
        <v>4.6476323119777163</v>
      </c>
      <c r="O8" s="697">
        <v>1436</v>
      </c>
      <c r="P8" s="697">
        <v>1</v>
      </c>
      <c r="Q8" s="697">
        <v>67</v>
      </c>
      <c r="R8" s="697">
        <v>7801</v>
      </c>
      <c r="S8" s="698">
        <v>99.110659382543503</v>
      </c>
    </row>
    <row r="9" spans="1:20" x14ac:dyDescent="0.25">
      <c r="A9" s="696" t="s">
        <v>602</v>
      </c>
      <c r="B9" s="697">
        <v>56</v>
      </c>
      <c r="C9" s="697">
        <v>2411</v>
      </c>
      <c r="D9" s="697">
        <v>231</v>
      </c>
      <c r="E9" s="697">
        <v>2243</v>
      </c>
      <c r="F9" s="697">
        <v>313</v>
      </c>
      <c r="G9" s="697">
        <v>90</v>
      </c>
      <c r="H9" s="698">
        <v>38.468493150684928</v>
      </c>
      <c r="I9" s="697">
        <v>18653</v>
      </c>
      <c r="J9" s="697">
        <v>1787</v>
      </c>
      <c r="K9" s="697">
        <v>14041</v>
      </c>
      <c r="L9" s="698">
        <v>250.73</v>
      </c>
      <c r="M9" s="698">
        <v>75.27</v>
      </c>
      <c r="N9" s="698">
        <v>5.3105143721633885</v>
      </c>
      <c r="O9" s="697">
        <v>2644</v>
      </c>
      <c r="P9" s="697">
        <v>2</v>
      </c>
      <c r="Q9" s="697">
        <v>52</v>
      </c>
      <c r="R9" s="697">
        <v>16368</v>
      </c>
      <c r="S9" s="698">
        <v>87.749959791990563</v>
      </c>
    </row>
    <row r="10" spans="1:20" x14ac:dyDescent="0.25">
      <c r="A10" s="696" t="s">
        <v>603</v>
      </c>
      <c r="B10" s="697">
        <v>105</v>
      </c>
      <c r="C10" s="697">
        <v>5495</v>
      </c>
      <c r="D10" s="697">
        <v>6</v>
      </c>
      <c r="E10" s="697">
        <v>5477</v>
      </c>
      <c r="F10" s="697">
        <v>6</v>
      </c>
      <c r="G10" s="697">
        <v>3</v>
      </c>
      <c r="H10" s="698">
        <v>62.013698630136986</v>
      </c>
      <c r="I10" s="697">
        <v>31597</v>
      </c>
      <c r="J10" s="697">
        <v>6728</v>
      </c>
      <c r="K10" s="697">
        <v>22635</v>
      </c>
      <c r="L10" s="698">
        <v>215.57</v>
      </c>
      <c r="M10" s="698">
        <v>71.64</v>
      </c>
      <c r="N10" s="698">
        <v>4.1199490353112482</v>
      </c>
      <c r="O10" s="697">
        <v>5494</v>
      </c>
      <c r="P10" s="697">
        <v>2</v>
      </c>
      <c r="Q10" s="697">
        <v>63</v>
      </c>
      <c r="R10" s="697">
        <v>28121</v>
      </c>
      <c r="S10" s="698">
        <v>88.998955597050355</v>
      </c>
    </row>
    <row r="11" spans="1:20" x14ac:dyDescent="0.25">
      <c r="A11" s="696" t="s">
        <v>604</v>
      </c>
      <c r="B11" s="697">
        <v>25</v>
      </c>
      <c r="C11" s="697">
        <v>263</v>
      </c>
      <c r="D11" s="697">
        <v>501</v>
      </c>
      <c r="E11" s="697">
        <v>583</v>
      </c>
      <c r="F11" s="697">
        <v>144</v>
      </c>
      <c r="G11" s="697">
        <v>40</v>
      </c>
      <c r="H11" s="698">
        <v>20.391780821917809</v>
      </c>
      <c r="I11" s="697">
        <v>8182</v>
      </c>
      <c r="J11" s="697">
        <v>943</v>
      </c>
      <c r="K11" s="697">
        <v>7443</v>
      </c>
      <c r="L11" s="698">
        <v>297.72000000000003</v>
      </c>
      <c r="M11" s="698">
        <v>90.97</v>
      </c>
      <c r="N11" s="698">
        <v>9.7167101827676241</v>
      </c>
      <c r="O11" s="697">
        <v>766</v>
      </c>
      <c r="P11" s="697">
        <v>1</v>
      </c>
      <c r="Q11" s="697">
        <v>34</v>
      </c>
      <c r="R11" s="697">
        <v>7866</v>
      </c>
      <c r="S11" s="698">
        <v>96.13786360303105</v>
      </c>
    </row>
    <row r="12" spans="1:20" x14ac:dyDescent="0.25">
      <c r="A12" s="696" t="s">
        <v>605</v>
      </c>
      <c r="B12" s="697">
        <v>46</v>
      </c>
      <c r="C12" s="697">
        <v>776</v>
      </c>
      <c r="D12" s="697">
        <v>54</v>
      </c>
      <c r="E12" s="697">
        <v>771</v>
      </c>
      <c r="F12" s="697">
        <v>33</v>
      </c>
      <c r="G12" s="697">
        <v>32</v>
      </c>
      <c r="H12" s="698">
        <v>28.61917808219178</v>
      </c>
      <c r="I12" s="697">
        <v>13427</v>
      </c>
      <c r="J12" s="697">
        <v>3363</v>
      </c>
      <c r="K12" s="697">
        <v>10446</v>
      </c>
      <c r="L12" s="698">
        <v>227.09</v>
      </c>
      <c r="M12" s="698">
        <v>77.8</v>
      </c>
      <c r="N12" s="698">
        <v>12.540216086434574</v>
      </c>
      <c r="O12" s="697">
        <v>833</v>
      </c>
      <c r="P12" s="697">
        <v>4</v>
      </c>
      <c r="Q12" s="697">
        <v>23</v>
      </c>
      <c r="R12" s="697">
        <v>11220</v>
      </c>
      <c r="S12" s="698">
        <v>83.56297013480301</v>
      </c>
    </row>
    <row r="13" spans="1:20" x14ac:dyDescent="0.25">
      <c r="A13" s="696" t="s">
        <v>606</v>
      </c>
      <c r="B13" s="697">
        <v>0</v>
      </c>
      <c r="C13" s="697">
        <v>70</v>
      </c>
      <c r="D13" s="697">
        <v>715</v>
      </c>
      <c r="E13" s="697">
        <v>26</v>
      </c>
      <c r="F13" s="697">
        <v>712</v>
      </c>
      <c r="G13" s="697">
        <v>55</v>
      </c>
      <c r="H13" s="698">
        <v>8.4082191780821915</v>
      </c>
      <c r="I13" s="697">
        <v>3720</v>
      </c>
      <c r="J13" s="697">
        <v>375</v>
      </c>
      <c r="K13" s="697">
        <v>3069</v>
      </c>
      <c r="L13" s="698">
        <v>0</v>
      </c>
      <c r="M13" s="698">
        <v>82.5</v>
      </c>
      <c r="N13" s="698">
        <v>3.8897338403041823</v>
      </c>
      <c r="O13" s="697">
        <v>789</v>
      </c>
      <c r="P13" s="697">
        <v>1</v>
      </c>
      <c r="Q13" s="697">
        <v>77</v>
      </c>
      <c r="R13" s="697">
        <v>3117</v>
      </c>
      <c r="S13" s="698">
        <v>83.790322580645153</v>
      </c>
    </row>
    <row r="14" spans="1:20" x14ac:dyDescent="0.25">
      <c r="A14" s="696" t="s">
        <v>607</v>
      </c>
      <c r="B14" s="697">
        <v>28</v>
      </c>
      <c r="C14" s="697">
        <v>355</v>
      </c>
      <c r="D14" s="697">
        <v>540</v>
      </c>
      <c r="E14" s="697">
        <v>116</v>
      </c>
      <c r="F14" s="697">
        <v>546</v>
      </c>
      <c r="G14" s="697">
        <v>236</v>
      </c>
      <c r="H14" s="698">
        <v>16.301369863013697</v>
      </c>
      <c r="I14" s="697">
        <v>3443</v>
      </c>
      <c r="J14" s="697">
        <v>207</v>
      </c>
      <c r="K14" s="697">
        <v>5950</v>
      </c>
      <c r="L14" s="698">
        <v>212.5</v>
      </c>
      <c r="M14" s="698">
        <v>172.81</v>
      </c>
      <c r="N14" s="698">
        <v>6.640625</v>
      </c>
      <c r="O14" s="697">
        <v>896</v>
      </c>
      <c r="P14" s="697">
        <v>-3</v>
      </c>
      <c r="Q14" s="697">
        <v>95</v>
      </c>
      <c r="R14" s="697">
        <v>6186</v>
      </c>
      <c r="S14" s="698">
        <v>179.66889340691256</v>
      </c>
    </row>
    <row r="15" spans="1:20" x14ac:dyDescent="0.25">
      <c r="A15" s="696" t="s">
        <v>608</v>
      </c>
      <c r="B15" s="697">
        <v>32</v>
      </c>
      <c r="C15" s="697">
        <v>651</v>
      </c>
      <c r="D15" s="697">
        <v>176</v>
      </c>
      <c r="E15" s="697">
        <v>705</v>
      </c>
      <c r="F15" s="697">
        <v>90</v>
      </c>
      <c r="G15" s="697">
        <v>39</v>
      </c>
      <c r="H15" s="698">
        <v>19.334246575342465</v>
      </c>
      <c r="I15" s="697">
        <v>11307</v>
      </c>
      <c r="J15" s="697">
        <v>701</v>
      </c>
      <c r="K15" s="697">
        <v>7057</v>
      </c>
      <c r="L15" s="698">
        <v>220.53</v>
      </c>
      <c r="M15" s="698">
        <v>62.41</v>
      </c>
      <c r="N15" s="698">
        <v>8.5024096385542176</v>
      </c>
      <c r="O15" s="697">
        <v>830</v>
      </c>
      <c r="P15" s="697">
        <v>5</v>
      </c>
      <c r="Q15" s="697">
        <v>27</v>
      </c>
      <c r="R15" s="697">
        <v>7735</v>
      </c>
      <c r="S15" s="698">
        <v>68.408950207835844</v>
      </c>
    </row>
    <row r="16" spans="1:20" x14ac:dyDescent="0.25">
      <c r="A16" s="696" t="s">
        <v>609</v>
      </c>
      <c r="B16" s="697">
        <v>10</v>
      </c>
      <c r="C16" s="697">
        <v>309</v>
      </c>
      <c r="D16" s="697">
        <v>0</v>
      </c>
      <c r="E16" s="697">
        <v>309</v>
      </c>
      <c r="F16" s="697">
        <v>0</v>
      </c>
      <c r="G16" s="697">
        <v>0</v>
      </c>
      <c r="H16" s="698">
        <v>5.3315068493150681</v>
      </c>
      <c r="I16" s="697">
        <v>3180</v>
      </c>
      <c r="J16" s="697">
        <v>470</v>
      </c>
      <c r="K16" s="697">
        <v>1946</v>
      </c>
      <c r="L16" s="698">
        <v>194.6</v>
      </c>
      <c r="M16" s="698">
        <v>61.19</v>
      </c>
      <c r="N16" s="698">
        <v>6.2977346278317148</v>
      </c>
      <c r="O16" s="697">
        <v>309</v>
      </c>
      <c r="P16" s="697">
        <v>4</v>
      </c>
      <c r="Q16" s="697">
        <v>35</v>
      </c>
      <c r="R16" s="697">
        <v>2255</v>
      </c>
      <c r="S16" s="698">
        <v>70.911949685534594</v>
      </c>
    </row>
    <row r="17" spans="1:19" x14ac:dyDescent="0.25">
      <c r="A17" s="696" t="s">
        <v>610</v>
      </c>
      <c r="B17" s="697">
        <v>15</v>
      </c>
      <c r="C17" s="697">
        <v>496</v>
      </c>
      <c r="D17" s="697">
        <v>19</v>
      </c>
      <c r="E17" s="697">
        <v>495</v>
      </c>
      <c r="F17" s="697">
        <v>20</v>
      </c>
      <c r="G17" s="697">
        <v>0</v>
      </c>
      <c r="H17" s="698">
        <v>9.293150684931506</v>
      </c>
      <c r="I17" s="697">
        <v>4620</v>
      </c>
      <c r="J17" s="697">
        <v>855</v>
      </c>
      <c r="K17" s="697">
        <v>3392</v>
      </c>
      <c r="L17" s="698">
        <v>226.13</v>
      </c>
      <c r="M17" s="698">
        <v>73.42</v>
      </c>
      <c r="N17" s="698">
        <v>6.5864077669902912</v>
      </c>
      <c r="O17" s="697">
        <v>515</v>
      </c>
      <c r="P17" s="697">
        <v>2</v>
      </c>
      <c r="Q17" s="697">
        <v>41</v>
      </c>
      <c r="R17" s="697">
        <v>3888</v>
      </c>
      <c r="S17" s="698">
        <v>84.15584415584415</v>
      </c>
    </row>
    <row r="18" spans="1:19" x14ac:dyDescent="0.25">
      <c r="A18" s="696" t="s">
        <v>611</v>
      </c>
      <c r="B18" s="697">
        <v>73</v>
      </c>
      <c r="C18" s="697">
        <v>1984</v>
      </c>
      <c r="D18" s="697">
        <v>81</v>
      </c>
      <c r="E18" s="697">
        <v>1746</v>
      </c>
      <c r="F18" s="697">
        <v>237</v>
      </c>
      <c r="G18" s="697">
        <v>101</v>
      </c>
      <c r="H18" s="698">
        <v>34.008219178082193</v>
      </c>
      <c r="I18" s="697">
        <v>18834</v>
      </c>
      <c r="J18" s="697">
        <v>7811</v>
      </c>
      <c r="K18" s="697">
        <v>12413</v>
      </c>
      <c r="L18" s="698">
        <v>170.04</v>
      </c>
      <c r="M18" s="698">
        <v>65.91</v>
      </c>
      <c r="N18" s="698">
        <v>5.9850530376084858</v>
      </c>
      <c r="O18" s="697">
        <v>2074</v>
      </c>
      <c r="P18" s="697">
        <v>3</v>
      </c>
      <c r="Q18" s="697">
        <v>40</v>
      </c>
      <c r="R18" s="697">
        <v>14278</v>
      </c>
      <c r="S18" s="698">
        <v>75.809705851120313</v>
      </c>
    </row>
    <row r="19" spans="1:19" x14ac:dyDescent="0.25">
      <c r="A19" s="696" t="s">
        <v>612</v>
      </c>
      <c r="B19" s="697">
        <v>34</v>
      </c>
      <c r="C19" s="697">
        <v>1499</v>
      </c>
      <c r="D19" s="697">
        <v>110</v>
      </c>
      <c r="E19" s="697">
        <v>1454</v>
      </c>
      <c r="F19" s="697">
        <v>155</v>
      </c>
      <c r="G19" s="697">
        <v>7</v>
      </c>
      <c r="H19" s="698">
        <v>21.857534246575341</v>
      </c>
      <c r="I19" s="697">
        <v>11894</v>
      </c>
      <c r="J19" s="697">
        <v>516</v>
      </c>
      <c r="K19" s="697">
        <v>7978</v>
      </c>
      <c r="L19" s="698">
        <v>234.65</v>
      </c>
      <c r="M19" s="698">
        <v>67.08</v>
      </c>
      <c r="N19" s="698">
        <v>4.949131513647643</v>
      </c>
      <c r="O19" s="697">
        <v>1612</v>
      </c>
      <c r="P19" s="697">
        <v>2</v>
      </c>
      <c r="Q19" s="697">
        <v>49</v>
      </c>
      <c r="R19" s="697">
        <v>9454</v>
      </c>
      <c r="S19" s="698">
        <v>79.485454851185466</v>
      </c>
    </row>
    <row r="20" spans="1:19" x14ac:dyDescent="0.25">
      <c r="A20" s="696" t="s">
        <v>613</v>
      </c>
      <c r="B20" s="697">
        <v>50</v>
      </c>
      <c r="C20" s="697">
        <v>2854</v>
      </c>
      <c r="D20" s="697">
        <v>0</v>
      </c>
      <c r="E20" s="697">
        <v>2846</v>
      </c>
      <c r="F20" s="697">
        <v>1</v>
      </c>
      <c r="G20" s="697">
        <v>15</v>
      </c>
      <c r="H20" s="698">
        <v>36.5013698630137</v>
      </c>
      <c r="I20" s="697">
        <v>18250</v>
      </c>
      <c r="J20" s="697">
        <v>0</v>
      </c>
      <c r="K20" s="697">
        <v>13323</v>
      </c>
      <c r="L20" s="698">
        <v>266.45999999999998</v>
      </c>
      <c r="M20" s="698">
        <v>73</v>
      </c>
      <c r="N20" s="698">
        <v>4.6616515045486357</v>
      </c>
      <c r="O20" s="697">
        <v>2858</v>
      </c>
      <c r="P20" s="697">
        <v>2</v>
      </c>
      <c r="Q20" s="697">
        <v>57</v>
      </c>
      <c r="R20" s="697">
        <v>16173</v>
      </c>
      <c r="S20" s="698">
        <v>88.61917808219178</v>
      </c>
    </row>
    <row r="21" spans="1:19" x14ac:dyDescent="0.25">
      <c r="A21" s="696" t="s">
        <v>614</v>
      </c>
      <c r="B21" s="697">
        <v>16</v>
      </c>
      <c r="C21" s="697">
        <v>719</v>
      </c>
      <c r="D21" s="697">
        <v>2</v>
      </c>
      <c r="E21" s="697">
        <v>718</v>
      </c>
      <c r="F21" s="697">
        <v>9</v>
      </c>
      <c r="G21" s="697">
        <v>0</v>
      </c>
      <c r="H21" s="698">
        <v>6.1698630136986301</v>
      </c>
      <c r="I21" s="697">
        <v>3996</v>
      </c>
      <c r="J21" s="697">
        <v>1844</v>
      </c>
      <c r="K21" s="697">
        <v>2252</v>
      </c>
      <c r="L21" s="698">
        <v>140.75</v>
      </c>
      <c r="M21" s="698">
        <v>56.36</v>
      </c>
      <c r="N21" s="698">
        <v>3.1104972375690609</v>
      </c>
      <c r="O21" s="697">
        <v>724</v>
      </c>
      <c r="P21" s="697">
        <v>2</v>
      </c>
      <c r="Q21" s="697">
        <v>66</v>
      </c>
      <c r="R21" s="697">
        <v>2970</v>
      </c>
      <c r="S21" s="698">
        <v>74.324324324324323</v>
      </c>
    </row>
    <row r="22" spans="1:19" x14ac:dyDescent="0.25">
      <c r="A22" s="696" t="s">
        <v>615</v>
      </c>
      <c r="B22" s="697">
        <v>54</v>
      </c>
      <c r="C22" s="697">
        <v>2452</v>
      </c>
      <c r="D22" s="697">
        <v>74</v>
      </c>
      <c r="E22" s="697">
        <v>2357</v>
      </c>
      <c r="F22" s="697">
        <v>86</v>
      </c>
      <c r="G22" s="697">
        <v>78</v>
      </c>
      <c r="H22" s="698">
        <v>34.123287671232873</v>
      </c>
      <c r="I22" s="697">
        <v>18027</v>
      </c>
      <c r="J22" s="697">
        <v>1683</v>
      </c>
      <c r="K22" s="697">
        <v>12455</v>
      </c>
      <c r="L22" s="698">
        <v>230.65</v>
      </c>
      <c r="M22" s="698">
        <v>69.09</v>
      </c>
      <c r="N22" s="698">
        <v>4.9346275752773376</v>
      </c>
      <c r="O22" s="697">
        <v>2524</v>
      </c>
      <c r="P22" s="697">
        <v>2</v>
      </c>
      <c r="Q22" s="697">
        <v>51</v>
      </c>
      <c r="R22" s="697">
        <v>14860</v>
      </c>
      <c r="S22" s="698">
        <v>82.431907694014541</v>
      </c>
    </row>
    <row r="23" spans="1:19" x14ac:dyDescent="0.25">
      <c r="A23" s="696" t="s">
        <v>616</v>
      </c>
      <c r="B23" s="697">
        <v>22</v>
      </c>
      <c r="C23" s="697">
        <v>1078</v>
      </c>
      <c r="D23" s="697">
        <v>107</v>
      </c>
      <c r="E23" s="697">
        <v>1076</v>
      </c>
      <c r="F23" s="697">
        <v>114</v>
      </c>
      <c r="G23" s="697">
        <v>0</v>
      </c>
      <c r="H23" s="698">
        <v>12.065753424657535</v>
      </c>
      <c r="I23" s="697">
        <v>7910</v>
      </c>
      <c r="J23" s="697">
        <v>120</v>
      </c>
      <c r="K23" s="697">
        <v>4404</v>
      </c>
      <c r="L23" s="698">
        <v>200.18</v>
      </c>
      <c r="M23" s="698">
        <v>55.68</v>
      </c>
      <c r="N23" s="698">
        <v>3.7070707070707072</v>
      </c>
      <c r="O23" s="697">
        <v>1188</v>
      </c>
      <c r="P23" s="697">
        <v>3</v>
      </c>
      <c r="Q23" s="697">
        <v>55</v>
      </c>
      <c r="R23" s="697">
        <v>5481</v>
      </c>
      <c r="S23" s="698">
        <v>69.292035398230084</v>
      </c>
    </row>
    <row r="24" spans="1:19" x14ac:dyDescent="0.25">
      <c r="A24" s="696" t="s">
        <v>617</v>
      </c>
      <c r="B24" s="697">
        <v>56</v>
      </c>
      <c r="C24" s="697">
        <v>1656</v>
      </c>
      <c r="D24" s="697">
        <v>112</v>
      </c>
      <c r="E24" s="697">
        <v>1495</v>
      </c>
      <c r="F24" s="697">
        <v>273</v>
      </c>
      <c r="G24" s="697">
        <v>1</v>
      </c>
      <c r="H24" s="698">
        <v>23.876712328767123</v>
      </c>
      <c r="I24" s="697">
        <v>14615</v>
      </c>
      <c r="J24" s="697">
        <v>5825</v>
      </c>
      <c r="K24" s="697">
        <v>8715</v>
      </c>
      <c r="L24" s="698">
        <v>155.62</v>
      </c>
      <c r="M24" s="698">
        <v>59.63</v>
      </c>
      <c r="N24" s="698">
        <v>4.9292986425339365</v>
      </c>
      <c r="O24" s="697">
        <v>1768</v>
      </c>
      <c r="P24" s="697">
        <v>3</v>
      </c>
      <c r="Q24" s="697">
        <v>44</v>
      </c>
      <c r="R24" s="697">
        <v>10290</v>
      </c>
      <c r="S24" s="698">
        <v>70.407115976736236</v>
      </c>
    </row>
    <row r="25" spans="1:19" x14ac:dyDescent="0.25">
      <c r="A25" s="696" t="s">
        <v>618</v>
      </c>
      <c r="B25" s="697">
        <v>62</v>
      </c>
      <c r="C25" s="697">
        <v>2765</v>
      </c>
      <c r="D25" s="697">
        <v>252</v>
      </c>
      <c r="E25" s="697">
        <v>2654</v>
      </c>
      <c r="F25" s="697">
        <v>235</v>
      </c>
      <c r="G25" s="697">
        <v>110</v>
      </c>
      <c r="H25" s="698">
        <v>41.906849315068492</v>
      </c>
      <c r="I25" s="697">
        <v>20825</v>
      </c>
      <c r="J25" s="697">
        <v>1805</v>
      </c>
      <c r="K25" s="697">
        <v>15296</v>
      </c>
      <c r="L25" s="698">
        <v>246.71</v>
      </c>
      <c r="M25" s="698">
        <v>73.45</v>
      </c>
      <c r="N25" s="698">
        <v>5.0851063829787231</v>
      </c>
      <c r="O25" s="697">
        <v>3008</v>
      </c>
      <c r="P25" s="697">
        <v>2</v>
      </c>
      <c r="Q25" s="697">
        <v>53</v>
      </c>
      <c r="R25" s="697">
        <v>18006</v>
      </c>
      <c r="S25" s="698">
        <v>86.46338535414165</v>
      </c>
    </row>
    <row r="26" spans="1:19" x14ac:dyDescent="0.25">
      <c r="A26" s="696" t="s">
        <v>619</v>
      </c>
      <c r="B26" s="697">
        <v>65</v>
      </c>
      <c r="C26" s="697">
        <v>4009</v>
      </c>
      <c r="D26" s="697">
        <v>91</v>
      </c>
      <c r="E26" s="697">
        <v>4002</v>
      </c>
      <c r="F26" s="697">
        <v>98</v>
      </c>
      <c r="G26" s="697">
        <v>3</v>
      </c>
      <c r="H26" s="698">
        <v>41.175342465753424</v>
      </c>
      <c r="I26" s="697">
        <v>23725</v>
      </c>
      <c r="J26" s="697">
        <v>0</v>
      </c>
      <c r="K26" s="697">
        <v>15029</v>
      </c>
      <c r="L26" s="698">
        <v>231.22</v>
      </c>
      <c r="M26" s="698">
        <v>63.35</v>
      </c>
      <c r="N26" s="698">
        <v>3.6638225255972698</v>
      </c>
      <c r="O26" s="697">
        <v>4102</v>
      </c>
      <c r="P26" s="697">
        <v>2</v>
      </c>
      <c r="Q26" s="697">
        <v>63</v>
      </c>
      <c r="R26" s="697">
        <v>19034</v>
      </c>
      <c r="S26" s="698">
        <v>80.227608008429925</v>
      </c>
    </row>
    <row r="27" spans="1:19" x14ac:dyDescent="0.25">
      <c r="A27" s="696" t="s">
        <v>620</v>
      </c>
      <c r="B27" s="697">
        <v>64</v>
      </c>
      <c r="C27" s="697">
        <v>1067</v>
      </c>
      <c r="D27" s="697">
        <v>57</v>
      </c>
      <c r="E27" s="697">
        <v>1097</v>
      </c>
      <c r="F27" s="697">
        <v>31</v>
      </c>
      <c r="G27" s="697">
        <v>1</v>
      </c>
      <c r="H27" s="698">
        <v>45.608219178082194</v>
      </c>
      <c r="I27" s="697">
        <v>21890</v>
      </c>
      <c r="J27" s="697">
        <v>1470</v>
      </c>
      <c r="K27" s="697">
        <v>16647</v>
      </c>
      <c r="L27" s="698">
        <v>260.11</v>
      </c>
      <c r="M27" s="698">
        <v>76.05</v>
      </c>
      <c r="N27" s="698">
        <v>14.784191829484902</v>
      </c>
      <c r="O27" s="697">
        <v>1126</v>
      </c>
      <c r="P27" s="697">
        <v>5</v>
      </c>
      <c r="Q27" s="697">
        <v>19</v>
      </c>
      <c r="R27" s="697">
        <v>17729</v>
      </c>
      <c r="S27" s="698">
        <v>80.991320237551392</v>
      </c>
    </row>
    <row r="28" spans="1:19" x14ac:dyDescent="0.25">
      <c r="A28" s="696" t="s">
        <v>621</v>
      </c>
      <c r="B28" s="697">
        <v>42</v>
      </c>
      <c r="C28" s="697">
        <v>275</v>
      </c>
      <c r="D28" s="697">
        <v>360</v>
      </c>
      <c r="E28" s="697">
        <v>605</v>
      </c>
      <c r="F28" s="697">
        <v>30</v>
      </c>
      <c r="G28" s="697">
        <v>0</v>
      </c>
      <c r="H28" s="698">
        <v>24.55890410958904</v>
      </c>
      <c r="I28" s="697">
        <v>12488</v>
      </c>
      <c r="J28" s="697">
        <v>2842</v>
      </c>
      <c r="K28" s="697">
        <v>8964</v>
      </c>
      <c r="L28" s="698">
        <v>213.43</v>
      </c>
      <c r="M28" s="698">
        <v>71.78</v>
      </c>
      <c r="N28" s="698">
        <v>14.116535433070867</v>
      </c>
      <c r="O28" s="697">
        <v>635</v>
      </c>
      <c r="P28" s="697">
        <v>6</v>
      </c>
      <c r="Q28" s="697">
        <v>19</v>
      </c>
      <c r="R28" s="697">
        <v>9404</v>
      </c>
      <c r="S28" s="698">
        <v>75.304292120435619</v>
      </c>
    </row>
    <row r="29" spans="1:19" x14ac:dyDescent="0.25">
      <c r="A29" s="696" t="s">
        <v>622</v>
      </c>
      <c r="B29" s="697">
        <v>32</v>
      </c>
      <c r="C29" s="697">
        <v>1889</v>
      </c>
      <c r="D29" s="697">
        <v>132</v>
      </c>
      <c r="E29" s="697">
        <v>1821</v>
      </c>
      <c r="F29" s="697">
        <v>208</v>
      </c>
      <c r="G29" s="697">
        <v>0</v>
      </c>
      <c r="H29" s="698">
        <v>19.054794520547944</v>
      </c>
      <c r="I29" s="697">
        <v>11680</v>
      </c>
      <c r="J29" s="697">
        <v>0</v>
      </c>
      <c r="K29" s="697">
        <v>6955</v>
      </c>
      <c r="L29" s="698">
        <v>217.34</v>
      </c>
      <c r="M29" s="698">
        <v>59.55</v>
      </c>
      <c r="N29" s="698">
        <v>3.4345679012345678</v>
      </c>
      <c r="O29" s="697">
        <v>2025</v>
      </c>
      <c r="P29" s="697">
        <v>2</v>
      </c>
      <c r="Q29" s="697">
        <v>63</v>
      </c>
      <c r="R29" s="697">
        <v>8810</v>
      </c>
      <c r="S29" s="698">
        <v>75.428082191780817</v>
      </c>
    </row>
    <row r="30" spans="1:19" x14ac:dyDescent="0.25">
      <c r="A30" s="696" t="s">
        <v>623</v>
      </c>
      <c r="B30" s="697">
        <v>13</v>
      </c>
      <c r="C30" s="697">
        <v>974</v>
      </c>
      <c r="D30" s="697">
        <v>61</v>
      </c>
      <c r="E30" s="697">
        <v>971</v>
      </c>
      <c r="F30" s="697">
        <v>65</v>
      </c>
      <c r="G30" s="697">
        <v>0</v>
      </c>
      <c r="H30" s="698">
        <v>9.087671232876712</v>
      </c>
      <c r="I30" s="697">
        <v>4655</v>
      </c>
      <c r="J30" s="697">
        <v>90</v>
      </c>
      <c r="K30" s="697">
        <v>3317</v>
      </c>
      <c r="L30" s="698">
        <v>255.15</v>
      </c>
      <c r="M30" s="698">
        <v>71.260000000000005</v>
      </c>
      <c r="N30" s="698">
        <v>3.2017374517374519</v>
      </c>
      <c r="O30" s="697">
        <v>1036</v>
      </c>
      <c r="P30" s="697">
        <v>1</v>
      </c>
      <c r="Q30" s="697">
        <v>81</v>
      </c>
      <c r="R30" s="697">
        <v>4290</v>
      </c>
      <c r="S30" s="698">
        <v>92.158968850698173</v>
      </c>
    </row>
    <row r="31" spans="1:19" x14ac:dyDescent="0.25">
      <c r="A31" s="696" t="s">
        <v>624</v>
      </c>
      <c r="B31" s="697">
        <v>31</v>
      </c>
      <c r="C31" s="697">
        <v>1532</v>
      </c>
      <c r="D31" s="697">
        <v>224</v>
      </c>
      <c r="E31" s="697">
        <v>1546</v>
      </c>
      <c r="F31" s="697">
        <v>208</v>
      </c>
      <c r="G31" s="697">
        <v>3</v>
      </c>
      <c r="H31" s="698">
        <v>19.610958904109587</v>
      </c>
      <c r="I31" s="697">
        <v>8802</v>
      </c>
      <c r="J31" s="697">
        <v>2513</v>
      </c>
      <c r="K31" s="697">
        <v>7158</v>
      </c>
      <c r="L31" s="698">
        <v>230.9</v>
      </c>
      <c r="M31" s="698">
        <v>81.319999999999993</v>
      </c>
      <c r="N31" s="698">
        <v>4.0763097949886102</v>
      </c>
      <c r="O31" s="697">
        <v>1756</v>
      </c>
      <c r="P31" s="697">
        <v>1</v>
      </c>
      <c r="Q31" s="697">
        <v>73</v>
      </c>
      <c r="R31" s="697">
        <v>8697</v>
      </c>
      <c r="S31" s="698">
        <v>98.807089297886847</v>
      </c>
    </row>
    <row r="32" spans="1:19" x14ac:dyDescent="0.25">
      <c r="A32" s="696" t="s">
        <v>625</v>
      </c>
      <c r="B32" s="697">
        <v>1155</v>
      </c>
      <c r="C32" s="697">
        <v>46962</v>
      </c>
      <c r="D32" s="697">
        <v>5235</v>
      </c>
      <c r="E32" s="697">
        <v>46032</v>
      </c>
      <c r="F32" s="697">
        <v>5086</v>
      </c>
      <c r="G32" s="697">
        <v>1163</v>
      </c>
      <c r="H32" s="698">
        <v>728.55890410958909</v>
      </c>
      <c r="I32" s="697">
        <v>365689</v>
      </c>
      <c r="J32" s="697">
        <v>54285</v>
      </c>
      <c r="K32" s="697">
        <v>265924</v>
      </c>
      <c r="L32" s="698">
        <v>230.24</v>
      </c>
      <c r="M32" s="698">
        <v>72.72</v>
      </c>
      <c r="N32" s="698">
        <v>5.6485832023450442</v>
      </c>
      <c r="O32" s="697">
        <v>47078</v>
      </c>
      <c r="P32" s="697">
        <v>2</v>
      </c>
      <c r="Q32" s="697">
        <v>47</v>
      </c>
      <c r="R32" s="697">
        <v>312421</v>
      </c>
      <c r="S32" s="698">
        <v>85.43352411475324</v>
      </c>
    </row>
    <row r="33" spans="1:19" x14ac:dyDescent="0.25">
      <c r="A33" s="696" t="s">
        <v>626</v>
      </c>
      <c r="B33" s="697">
        <v>25</v>
      </c>
      <c r="C33" s="697">
        <v>198</v>
      </c>
      <c r="D33" s="697">
        <v>0</v>
      </c>
      <c r="E33" s="697">
        <v>205</v>
      </c>
      <c r="F33" s="697">
        <v>0</v>
      </c>
      <c r="G33" s="697">
        <v>10</v>
      </c>
      <c r="H33" s="698">
        <v>19.824657534246576</v>
      </c>
      <c r="I33" s="697">
        <v>8333</v>
      </c>
      <c r="J33" s="697">
        <v>792</v>
      </c>
      <c r="K33" s="697">
        <v>7236</v>
      </c>
      <c r="L33" s="698">
        <v>289.44</v>
      </c>
      <c r="M33" s="698">
        <v>86.84</v>
      </c>
      <c r="N33" s="698">
        <v>35.126213592233007</v>
      </c>
      <c r="O33" s="697">
        <v>206</v>
      </c>
      <c r="P33" s="697">
        <v>5</v>
      </c>
      <c r="Q33" s="697">
        <v>9</v>
      </c>
      <c r="R33" s="697">
        <v>7438</v>
      </c>
      <c r="S33" s="698">
        <v>89.259570382815312</v>
      </c>
    </row>
    <row r="34" spans="1:19" x14ac:dyDescent="0.25">
      <c r="A34" s="696" t="s">
        <v>627</v>
      </c>
      <c r="B34" s="697">
        <v>10</v>
      </c>
      <c r="C34" s="697">
        <v>7</v>
      </c>
      <c r="D34" s="697">
        <v>1</v>
      </c>
      <c r="E34" s="697">
        <v>6</v>
      </c>
      <c r="F34" s="697">
        <v>0</v>
      </c>
      <c r="G34" s="697">
        <v>1</v>
      </c>
      <c r="H34" s="698">
        <v>0.47945205479452052</v>
      </c>
      <c r="I34" s="697">
        <v>304</v>
      </c>
      <c r="J34" s="697">
        <v>3346</v>
      </c>
      <c r="K34" s="697">
        <v>175</v>
      </c>
      <c r="L34" s="698">
        <v>17.5</v>
      </c>
      <c r="M34" s="698">
        <v>57.57</v>
      </c>
      <c r="N34" s="698">
        <v>21.875</v>
      </c>
      <c r="O34" s="697">
        <v>8</v>
      </c>
      <c r="P34" s="697">
        <v>16</v>
      </c>
      <c r="Q34" s="697">
        <v>10</v>
      </c>
      <c r="R34" s="697">
        <v>182</v>
      </c>
      <c r="S34" s="698">
        <v>59.868421052631582</v>
      </c>
    </row>
    <row r="35" spans="1:19" x14ac:dyDescent="0.25">
      <c r="A35" s="696" t="s">
        <v>628</v>
      </c>
      <c r="B35" s="697">
        <v>4</v>
      </c>
      <c r="C35" s="697">
        <v>2</v>
      </c>
      <c r="D35" s="697">
        <v>0</v>
      </c>
      <c r="E35" s="697">
        <v>1</v>
      </c>
      <c r="F35" s="697">
        <v>1</v>
      </c>
      <c r="G35" s="697">
        <v>1</v>
      </c>
      <c r="H35" s="698">
        <v>6.575342465753424E-2</v>
      </c>
      <c r="I35" s="697">
        <v>0</v>
      </c>
      <c r="J35" s="697">
        <v>1460</v>
      </c>
      <c r="K35" s="697">
        <v>24</v>
      </c>
      <c r="L35" s="698">
        <v>6</v>
      </c>
      <c r="M35" s="698">
        <v>0</v>
      </c>
      <c r="N35" s="698">
        <v>12</v>
      </c>
      <c r="O35" s="697">
        <v>2</v>
      </c>
      <c r="P35" s="697">
        <v>-12</v>
      </c>
      <c r="Q35" s="697">
        <v>0</v>
      </c>
      <c r="R35" s="697">
        <v>26</v>
      </c>
      <c r="S35" s="698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78923-4636-46C2-BACC-B5C3211BD754}">
  <sheetPr>
    <tabColor theme="4" tint="0.79998168889431442"/>
  </sheetPr>
  <dimension ref="A1:T35"/>
  <sheetViews>
    <sheetView workbookViewId="0">
      <pane ySplit="4" topLeftCell="A5" activePane="bottomLeft" state="frozen"/>
      <selection activeCell="X34" sqref="X34"/>
      <selection pane="bottomLeft" activeCell="A33" sqref="A33"/>
    </sheetView>
  </sheetViews>
  <sheetFormatPr defaultRowHeight="15" x14ac:dyDescent="0.25"/>
  <sheetData>
    <row r="1" spans="1:20" x14ac:dyDescent="0.25">
      <c r="A1" s="699" t="s">
        <v>574</v>
      </c>
      <c r="B1" s="700">
        <v>2022</v>
      </c>
      <c r="C1" s="699"/>
      <c r="D1" s="699"/>
      <c r="E1" s="699"/>
      <c r="F1" s="699"/>
      <c r="G1" s="699"/>
      <c r="H1" s="699"/>
      <c r="I1" s="699"/>
      <c r="J1" s="704" t="s">
        <v>560</v>
      </c>
      <c r="K1" s="704" t="s">
        <v>575</v>
      </c>
      <c r="L1" s="704" t="s">
        <v>576</v>
      </c>
      <c r="M1" s="705" t="s">
        <v>558</v>
      </c>
      <c r="N1" s="699"/>
      <c r="O1" s="699"/>
      <c r="P1" s="699"/>
      <c r="Q1" s="699"/>
      <c r="R1" s="699"/>
      <c r="S1" s="699"/>
      <c r="T1" s="701"/>
    </row>
    <row r="2" spans="1:20" x14ac:dyDescent="0.25">
      <c r="A2" s="699" t="s">
        <v>577</v>
      </c>
      <c r="B2" s="699" t="s">
        <v>578</v>
      </c>
      <c r="C2" s="699"/>
      <c r="D2" s="699"/>
      <c r="E2" s="699"/>
      <c r="F2" s="699"/>
      <c r="G2" s="699"/>
      <c r="H2" s="699"/>
      <c r="I2" s="699"/>
      <c r="J2" s="702">
        <f>SUM(B32:B35)</f>
        <v>1209</v>
      </c>
      <c r="K2" s="702">
        <f>SUM(K32:K35)</f>
        <v>289388</v>
      </c>
      <c r="L2" s="702">
        <f>SUM(O32:O35)</f>
        <v>52101</v>
      </c>
      <c r="M2" s="703">
        <f>K2/SUM(I32:I35)</f>
        <v>0.72383915797056497</v>
      </c>
      <c r="N2" s="699"/>
      <c r="O2" s="699"/>
      <c r="P2" s="699"/>
      <c r="Q2" s="699"/>
      <c r="R2" s="699"/>
      <c r="S2" s="699"/>
      <c r="T2" s="701"/>
    </row>
    <row r="3" spans="1:20" x14ac:dyDescent="0.25">
      <c r="A3" s="699"/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701"/>
    </row>
    <row r="4" spans="1:20" x14ac:dyDescent="0.25">
      <c r="A4" s="706" t="s">
        <v>579</v>
      </c>
      <c r="B4" s="707" t="s">
        <v>580</v>
      </c>
      <c r="C4" s="706" t="s">
        <v>581</v>
      </c>
      <c r="D4" s="706" t="s">
        <v>582</v>
      </c>
      <c r="E4" s="706" t="s">
        <v>583</v>
      </c>
      <c r="F4" s="706" t="s">
        <v>584</v>
      </c>
      <c r="G4" s="706" t="s">
        <v>585</v>
      </c>
      <c r="H4" s="706" t="s">
        <v>586</v>
      </c>
      <c r="I4" s="706" t="s">
        <v>587</v>
      </c>
      <c r="J4" s="706" t="s">
        <v>588</v>
      </c>
      <c r="K4" s="706" t="s">
        <v>589</v>
      </c>
      <c r="L4" s="706" t="s">
        <v>590</v>
      </c>
      <c r="M4" s="706" t="s">
        <v>591</v>
      </c>
      <c r="N4" s="706" t="s">
        <v>592</v>
      </c>
      <c r="O4" s="706" t="s">
        <v>593</v>
      </c>
      <c r="P4" s="706" t="s">
        <v>594</v>
      </c>
      <c r="Q4" s="706" t="s">
        <v>595</v>
      </c>
      <c r="R4" s="706" t="s">
        <v>596</v>
      </c>
      <c r="S4" s="706" t="s">
        <v>597</v>
      </c>
      <c r="T4" s="701"/>
    </row>
    <row r="5" spans="1:20" x14ac:dyDescent="0.25">
      <c r="A5" s="708" t="s">
        <v>598</v>
      </c>
      <c r="B5" s="707">
        <v>86</v>
      </c>
      <c r="C5" s="707">
        <v>3078</v>
      </c>
      <c r="D5" s="707">
        <v>604</v>
      </c>
      <c r="E5" s="707">
        <v>3106</v>
      </c>
      <c r="F5" s="707">
        <v>560</v>
      </c>
      <c r="G5" s="707">
        <v>16</v>
      </c>
      <c r="H5" s="709">
        <v>52.586301369863016</v>
      </c>
      <c r="I5" s="707">
        <v>27537</v>
      </c>
      <c r="J5" s="707">
        <v>3853</v>
      </c>
      <c r="K5" s="707">
        <v>19194</v>
      </c>
      <c r="L5" s="709">
        <v>223.19</v>
      </c>
      <c r="M5" s="709">
        <v>69.7</v>
      </c>
      <c r="N5" s="709">
        <v>5.2129277566539924</v>
      </c>
      <c r="O5" s="707">
        <v>3682</v>
      </c>
      <c r="P5" s="707">
        <v>2</v>
      </c>
      <c r="Q5" s="707">
        <v>49</v>
      </c>
      <c r="R5" s="707">
        <v>22286</v>
      </c>
      <c r="S5" s="709">
        <v>80.931110869012599</v>
      </c>
    </row>
    <row r="6" spans="1:20" x14ac:dyDescent="0.25">
      <c r="A6" s="708" t="s">
        <v>599</v>
      </c>
      <c r="B6" s="707">
        <v>50</v>
      </c>
      <c r="C6" s="707">
        <v>4939</v>
      </c>
      <c r="D6" s="707">
        <v>91</v>
      </c>
      <c r="E6" s="707">
        <v>4742</v>
      </c>
      <c r="F6" s="707">
        <v>220</v>
      </c>
      <c r="G6" s="707">
        <v>54</v>
      </c>
      <c r="H6" s="709">
        <v>32.893150684931506</v>
      </c>
      <c r="I6" s="707">
        <v>16598</v>
      </c>
      <c r="J6" s="707">
        <v>1652</v>
      </c>
      <c r="K6" s="707">
        <v>12006</v>
      </c>
      <c r="L6" s="709">
        <v>240.12</v>
      </c>
      <c r="M6" s="709">
        <v>72.33</v>
      </c>
      <c r="N6" s="709">
        <v>2.3902050567390005</v>
      </c>
      <c r="O6" s="707">
        <v>5023</v>
      </c>
      <c r="P6" s="707">
        <v>1</v>
      </c>
      <c r="Q6" s="707">
        <v>110</v>
      </c>
      <c r="R6" s="707">
        <v>16846</v>
      </c>
      <c r="S6" s="709">
        <v>101.4941559224003</v>
      </c>
    </row>
    <row r="7" spans="1:20" x14ac:dyDescent="0.25">
      <c r="A7" s="708" t="s">
        <v>600</v>
      </c>
      <c r="B7" s="707">
        <v>56</v>
      </c>
      <c r="C7" s="707">
        <v>2946</v>
      </c>
      <c r="D7" s="707">
        <v>157</v>
      </c>
      <c r="E7" s="707">
        <v>2623</v>
      </c>
      <c r="F7" s="707">
        <v>358</v>
      </c>
      <c r="G7" s="707">
        <v>119</v>
      </c>
      <c r="H7" s="709">
        <v>47.413698630136984</v>
      </c>
      <c r="I7" s="707">
        <v>19623</v>
      </c>
      <c r="J7" s="707">
        <v>817</v>
      </c>
      <c r="K7" s="707">
        <v>17306</v>
      </c>
      <c r="L7" s="709">
        <v>309.04000000000002</v>
      </c>
      <c r="M7" s="709">
        <v>88.19</v>
      </c>
      <c r="N7" s="709">
        <v>5.5789813023855581</v>
      </c>
      <c r="O7" s="707">
        <v>3102</v>
      </c>
      <c r="P7" s="707">
        <v>1</v>
      </c>
      <c r="Q7" s="707">
        <v>58</v>
      </c>
      <c r="R7" s="707">
        <v>20090</v>
      </c>
      <c r="S7" s="709">
        <v>102.37986036793558</v>
      </c>
    </row>
    <row r="8" spans="1:20" x14ac:dyDescent="0.25">
      <c r="A8" s="708" t="s">
        <v>601</v>
      </c>
      <c r="B8" s="707">
        <v>32</v>
      </c>
      <c r="C8" s="707">
        <v>1453</v>
      </c>
      <c r="D8" s="707">
        <v>134</v>
      </c>
      <c r="E8" s="707">
        <v>1410</v>
      </c>
      <c r="F8" s="707">
        <v>172</v>
      </c>
      <c r="G8" s="707">
        <v>1</v>
      </c>
      <c r="H8" s="709">
        <v>18.194520547945206</v>
      </c>
      <c r="I8" s="707">
        <v>9854</v>
      </c>
      <c r="J8" s="707">
        <v>1826</v>
      </c>
      <c r="K8" s="707">
        <v>6641</v>
      </c>
      <c r="L8" s="709">
        <v>207.53</v>
      </c>
      <c r="M8" s="709">
        <v>67.39</v>
      </c>
      <c r="N8" s="709">
        <v>4.1899053627760257</v>
      </c>
      <c r="O8" s="707">
        <v>1585</v>
      </c>
      <c r="P8" s="707">
        <v>2</v>
      </c>
      <c r="Q8" s="707">
        <v>59</v>
      </c>
      <c r="R8" s="707">
        <v>8072</v>
      </c>
      <c r="S8" s="709">
        <v>81.915973208849209</v>
      </c>
    </row>
    <row r="9" spans="1:20" x14ac:dyDescent="0.25">
      <c r="A9" s="708" t="s">
        <v>602</v>
      </c>
      <c r="B9" s="707">
        <v>56</v>
      </c>
      <c r="C9" s="707">
        <v>2702</v>
      </c>
      <c r="D9" s="707">
        <v>216</v>
      </c>
      <c r="E9" s="707">
        <v>2524</v>
      </c>
      <c r="F9" s="707">
        <v>290</v>
      </c>
      <c r="G9" s="707">
        <v>94</v>
      </c>
      <c r="H9" s="709">
        <v>45.008219178082193</v>
      </c>
      <c r="I9" s="707">
        <v>19765</v>
      </c>
      <c r="J9" s="707">
        <v>675</v>
      </c>
      <c r="K9" s="707">
        <v>16428</v>
      </c>
      <c r="L9" s="709">
        <v>293.36</v>
      </c>
      <c r="M9" s="709">
        <v>83.12</v>
      </c>
      <c r="N9" s="709">
        <v>5.639546858908342</v>
      </c>
      <c r="O9" s="707">
        <v>2913</v>
      </c>
      <c r="P9" s="707">
        <v>1</v>
      </c>
      <c r="Q9" s="707">
        <v>54</v>
      </c>
      <c r="R9" s="707">
        <v>19041</v>
      </c>
      <c r="S9" s="709">
        <v>96.336959271439412</v>
      </c>
    </row>
    <row r="10" spans="1:20" x14ac:dyDescent="0.25">
      <c r="A10" s="708" t="s">
        <v>603</v>
      </c>
      <c r="B10" s="707">
        <v>105</v>
      </c>
      <c r="C10" s="707">
        <v>7541</v>
      </c>
      <c r="D10" s="707">
        <v>5</v>
      </c>
      <c r="E10" s="707">
        <v>7518</v>
      </c>
      <c r="F10" s="707">
        <v>6</v>
      </c>
      <c r="G10" s="707">
        <v>13</v>
      </c>
      <c r="H10" s="709">
        <v>73.438356164383563</v>
      </c>
      <c r="I10" s="707">
        <v>35728</v>
      </c>
      <c r="J10" s="707">
        <v>2597</v>
      </c>
      <c r="K10" s="707">
        <v>26805</v>
      </c>
      <c r="L10" s="709">
        <v>255.29</v>
      </c>
      <c r="M10" s="709">
        <v>75.03</v>
      </c>
      <c r="N10" s="709">
        <v>3.5540970564836911</v>
      </c>
      <c r="O10" s="707">
        <v>7542</v>
      </c>
      <c r="P10" s="707">
        <v>1</v>
      </c>
      <c r="Q10" s="707">
        <v>77</v>
      </c>
      <c r="R10" s="707">
        <v>34334</v>
      </c>
      <c r="S10" s="709">
        <v>96.098298253470674</v>
      </c>
    </row>
    <row r="11" spans="1:20" x14ac:dyDescent="0.25">
      <c r="A11" s="708" t="s">
        <v>604</v>
      </c>
      <c r="B11" s="707">
        <v>25</v>
      </c>
      <c r="C11" s="707">
        <v>28</v>
      </c>
      <c r="D11" s="707">
        <v>446</v>
      </c>
      <c r="E11" s="707">
        <v>394</v>
      </c>
      <c r="F11" s="707">
        <v>55</v>
      </c>
      <c r="G11" s="707">
        <v>20</v>
      </c>
      <c r="H11" s="709">
        <v>19.917808219178081</v>
      </c>
      <c r="I11" s="707">
        <v>8246</v>
      </c>
      <c r="J11" s="707">
        <v>879</v>
      </c>
      <c r="K11" s="707">
        <v>7270</v>
      </c>
      <c r="L11" s="709">
        <v>290.8</v>
      </c>
      <c r="M11" s="709">
        <v>88.16</v>
      </c>
      <c r="N11" s="709">
        <v>15.402542372881356</v>
      </c>
      <c r="O11" s="707">
        <v>472</v>
      </c>
      <c r="P11" s="707">
        <v>2</v>
      </c>
      <c r="Q11" s="707">
        <v>21</v>
      </c>
      <c r="R11" s="707">
        <v>7481</v>
      </c>
      <c r="S11" s="709">
        <v>90.722774678632064</v>
      </c>
    </row>
    <row r="12" spans="1:20" x14ac:dyDescent="0.25">
      <c r="A12" s="708" t="s">
        <v>605</v>
      </c>
      <c r="B12" s="707">
        <v>46</v>
      </c>
      <c r="C12" s="707">
        <v>892</v>
      </c>
      <c r="D12" s="707">
        <v>44</v>
      </c>
      <c r="E12" s="707">
        <v>881</v>
      </c>
      <c r="F12" s="707">
        <v>34</v>
      </c>
      <c r="G12" s="707">
        <v>21</v>
      </c>
      <c r="H12" s="709">
        <v>29.673972602739727</v>
      </c>
      <c r="I12" s="707">
        <v>14194</v>
      </c>
      <c r="J12" s="707">
        <v>2596</v>
      </c>
      <c r="K12" s="707">
        <v>10831</v>
      </c>
      <c r="L12" s="709">
        <v>235.46</v>
      </c>
      <c r="M12" s="709">
        <v>76.31</v>
      </c>
      <c r="N12" s="709">
        <v>11.571581196581196</v>
      </c>
      <c r="O12" s="707">
        <v>936</v>
      </c>
      <c r="P12" s="707">
        <v>4</v>
      </c>
      <c r="Q12" s="707">
        <v>24</v>
      </c>
      <c r="R12" s="707">
        <v>11718</v>
      </c>
      <c r="S12" s="709">
        <v>82.556009581513308</v>
      </c>
    </row>
    <row r="13" spans="1:20" x14ac:dyDescent="0.25">
      <c r="A13" s="708" t="s">
        <v>629</v>
      </c>
      <c r="B13" s="707">
        <v>18</v>
      </c>
      <c r="C13" s="707">
        <v>37</v>
      </c>
      <c r="D13" s="707">
        <v>12</v>
      </c>
      <c r="E13" s="707">
        <v>32</v>
      </c>
      <c r="F13" s="707">
        <v>8</v>
      </c>
      <c r="G13" s="707">
        <v>0</v>
      </c>
      <c r="H13" s="709">
        <v>0.852054794520548</v>
      </c>
      <c r="I13" s="707">
        <v>0</v>
      </c>
      <c r="J13" s="707">
        <v>0</v>
      </c>
      <c r="K13" s="707">
        <v>311</v>
      </c>
      <c r="L13" s="709">
        <v>17.28</v>
      </c>
      <c r="M13" s="709">
        <v>0</v>
      </c>
      <c r="N13" s="709">
        <v>7.0681818181818183</v>
      </c>
      <c r="O13" s="707">
        <v>44</v>
      </c>
      <c r="P13" s="707">
        <v>-7</v>
      </c>
      <c r="Q13" s="707">
        <v>0</v>
      </c>
      <c r="R13" s="707">
        <v>346</v>
      </c>
      <c r="S13" s="709">
        <v>0</v>
      </c>
    </row>
    <row r="14" spans="1:20" x14ac:dyDescent="0.25">
      <c r="A14" s="708" t="s">
        <v>607</v>
      </c>
      <c r="B14" s="707">
        <v>25</v>
      </c>
      <c r="C14" s="707">
        <v>310</v>
      </c>
      <c r="D14" s="707">
        <v>1283</v>
      </c>
      <c r="E14" s="707">
        <v>156</v>
      </c>
      <c r="F14" s="707">
        <v>1231</v>
      </c>
      <c r="G14" s="707">
        <v>214</v>
      </c>
      <c r="H14" s="709">
        <v>17.147945205479452</v>
      </c>
      <c r="I14" s="707">
        <v>8293</v>
      </c>
      <c r="J14" s="707">
        <v>832</v>
      </c>
      <c r="K14" s="707">
        <v>6259</v>
      </c>
      <c r="L14" s="709">
        <v>250.36</v>
      </c>
      <c r="M14" s="709">
        <v>75.47</v>
      </c>
      <c r="N14" s="709">
        <v>3.9192235441452725</v>
      </c>
      <c r="O14" s="707">
        <v>1597</v>
      </c>
      <c r="P14" s="707">
        <v>1</v>
      </c>
      <c r="Q14" s="707">
        <v>70</v>
      </c>
      <c r="R14" s="707">
        <v>6492</v>
      </c>
      <c r="S14" s="709">
        <v>78.282889183648862</v>
      </c>
    </row>
    <row r="15" spans="1:20" x14ac:dyDescent="0.25">
      <c r="A15" s="708" t="s">
        <v>608</v>
      </c>
      <c r="B15" s="707">
        <v>32</v>
      </c>
      <c r="C15" s="707">
        <v>613</v>
      </c>
      <c r="D15" s="707">
        <v>134</v>
      </c>
      <c r="E15" s="707">
        <v>705</v>
      </c>
      <c r="F15" s="707">
        <v>18</v>
      </c>
      <c r="G15" s="707">
        <v>19</v>
      </c>
      <c r="H15" s="709">
        <v>20.794520547945204</v>
      </c>
      <c r="I15" s="707">
        <v>11248</v>
      </c>
      <c r="J15" s="707">
        <v>432</v>
      </c>
      <c r="K15" s="707">
        <v>7590</v>
      </c>
      <c r="L15" s="709">
        <v>237.19</v>
      </c>
      <c r="M15" s="709">
        <v>67.48</v>
      </c>
      <c r="N15" s="709">
        <v>10.201612903225806</v>
      </c>
      <c r="O15" s="707">
        <v>744</v>
      </c>
      <c r="P15" s="707">
        <v>5</v>
      </c>
      <c r="Q15" s="707">
        <v>24</v>
      </c>
      <c r="R15" s="707">
        <v>8249</v>
      </c>
      <c r="S15" s="709">
        <v>73.337482219061172</v>
      </c>
    </row>
    <row r="16" spans="1:20" x14ac:dyDescent="0.25">
      <c r="A16" s="708" t="s">
        <v>609</v>
      </c>
      <c r="B16" s="707">
        <v>10</v>
      </c>
      <c r="C16" s="707">
        <v>319</v>
      </c>
      <c r="D16" s="707">
        <v>0</v>
      </c>
      <c r="E16" s="707">
        <v>318</v>
      </c>
      <c r="F16" s="707">
        <v>1</v>
      </c>
      <c r="G16" s="707">
        <v>0</v>
      </c>
      <c r="H16" s="709">
        <v>5.1945205479452055</v>
      </c>
      <c r="I16" s="707">
        <v>3120</v>
      </c>
      <c r="J16" s="707">
        <v>530</v>
      </c>
      <c r="K16" s="707">
        <v>1896</v>
      </c>
      <c r="L16" s="709">
        <v>189.6</v>
      </c>
      <c r="M16" s="709">
        <v>60.77</v>
      </c>
      <c r="N16" s="709">
        <v>5.9435736677115987</v>
      </c>
      <c r="O16" s="707">
        <v>319</v>
      </c>
      <c r="P16" s="707">
        <v>4</v>
      </c>
      <c r="Q16" s="707">
        <v>37</v>
      </c>
      <c r="R16" s="707">
        <v>2214</v>
      </c>
      <c r="S16" s="709">
        <v>70.961538461538467</v>
      </c>
    </row>
    <row r="17" spans="1:19" x14ac:dyDescent="0.25">
      <c r="A17" s="708" t="s">
        <v>610</v>
      </c>
      <c r="B17" s="707">
        <v>15</v>
      </c>
      <c r="C17" s="707">
        <v>595</v>
      </c>
      <c r="D17" s="707">
        <v>21</v>
      </c>
      <c r="E17" s="707">
        <v>581</v>
      </c>
      <c r="F17" s="707">
        <v>27</v>
      </c>
      <c r="G17" s="707">
        <v>0</v>
      </c>
      <c r="H17" s="709">
        <v>11.841095890410958</v>
      </c>
      <c r="I17" s="707">
        <v>5270</v>
      </c>
      <c r="J17" s="707">
        <v>205</v>
      </c>
      <c r="K17" s="707">
        <v>4322</v>
      </c>
      <c r="L17" s="709">
        <v>288.13</v>
      </c>
      <c r="M17" s="709">
        <v>82.01</v>
      </c>
      <c r="N17" s="709">
        <v>7.0620915032679736</v>
      </c>
      <c r="O17" s="707">
        <v>612</v>
      </c>
      <c r="P17" s="707">
        <v>2</v>
      </c>
      <c r="Q17" s="707">
        <v>42</v>
      </c>
      <c r="R17" s="707">
        <v>4910</v>
      </c>
      <c r="S17" s="709">
        <v>93.168880455407958</v>
      </c>
    </row>
    <row r="18" spans="1:19" x14ac:dyDescent="0.25">
      <c r="A18" s="708" t="s">
        <v>611</v>
      </c>
      <c r="B18" s="707">
        <v>73</v>
      </c>
      <c r="C18" s="707">
        <v>2129</v>
      </c>
      <c r="D18" s="707">
        <v>41</v>
      </c>
      <c r="E18" s="707">
        <v>1847</v>
      </c>
      <c r="F18" s="707">
        <v>216</v>
      </c>
      <c r="G18" s="707">
        <v>100</v>
      </c>
      <c r="H18" s="709">
        <v>34.490410958904107</v>
      </c>
      <c r="I18" s="707">
        <v>20520</v>
      </c>
      <c r="J18" s="707">
        <v>6125</v>
      </c>
      <c r="K18" s="707">
        <v>12589</v>
      </c>
      <c r="L18" s="709">
        <v>172.45</v>
      </c>
      <c r="M18" s="709">
        <v>61.35</v>
      </c>
      <c r="N18" s="709">
        <v>5.8120960295475532</v>
      </c>
      <c r="O18" s="707">
        <v>2166</v>
      </c>
      <c r="P18" s="707">
        <v>4</v>
      </c>
      <c r="Q18" s="707">
        <v>39</v>
      </c>
      <c r="R18" s="707">
        <v>14577</v>
      </c>
      <c r="S18" s="709">
        <v>71.038011695906434</v>
      </c>
    </row>
    <row r="19" spans="1:19" x14ac:dyDescent="0.25">
      <c r="A19" s="708" t="s">
        <v>612</v>
      </c>
      <c r="B19" s="707">
        <v>34</v>
      </c>
      <c r="C19" s="707">
        <v>1811</v>
      </c>
      <c r="D19" s="707">
        <v>108</v>
      </c>
      <c r="E19" s="707">
        <v>1762</v>
      </c>
      <c r="F19" s="707">
        <v>141</v>
      </c>
      <c r="G19" s="707">
        <v>10</v>
      </c>
      <c r="H19" s="709">
        <v>25.731506849315068</v>
      </c>
      <c r="I19" s="707">
        <v>12013</v>
      </c>
      <c r="J19" s="707">
        <v>397</v>
      </c>
      <c r="K19" s="707">
        <v>9392</v>
      </c>
      <c r="L19" s="709">
        <v>276.24</v>
      </c>
      <c r="M19" s="709">
        <v>78.180000000000007</v>
      </c>
      <c r="N19" s="709">
        <v>4.9018789144050103</v>
      </c>
      <c r="O19" s="707">
        <v>1916</v>
      </c>
      <c r="P19" s="707">
        <v>1</v>
      </c>
      <c r="Q19" s="707">
        <v>58</v>
      </c>
      <c r="R19" s="707">
        <v>11178</v>
      </c>
      <c r="S19" s="709">
        <v>93.049196703571141</v>
      </c>
    </row>
    <row r="20" spans="1:19" x14ac:dyDescent="0.25">
      <c r="A20" s="708" t="s">
        <v>613</v>
      </c>
      <c r="B20" s="707">
        <v>50</v>
      </c>
      <c r="C20" s="707">
        <v>2660</v>
      </c>
      <c r="D20" s="707">
        <v>0</v>
      </c>
      <c r="E20" s="707">
        <v>2650</v>
      </c>
      <c r="F20" s="707">
        <v>0</v>
      </c>
      <c r="G20" s="707">
        <v>8</v>
      </c>
      <c r="H20" s="709">
        <v>33.279452054794518</v>
      </c>
      <c r="I20" s="707">
        <v>18250</v>
      </c>
      <c r="J20" s="707">
        <v>0</v>
      </c>
      <c r="K20" s="707">
        <v>12147</v>
      </c>
      <c r="L20" s="709">
        <v>242.94</v>
      </c>
      <c r="M20" s="709">
        <v>66.56</v>
      </c>
      <c r="N20" s="709">
        <v>4.5682587438886797</v>
      </c>
      <c r="O20" s="707">
        <v>2659</v>
      </c>
      <c r="P20" s="707">
        <v>2</v>
      </c>
      <c r="Q20" s="707">
        <v>53</v>
      </c>
      <c r="R20" s="707">
        <v>14802</v>
      </c>
      <c r="S20" s="709">
        <v>81.106849315068501</v>
      </c>
    </row>
    <row r="21" spans="1:19" x14ac:dyDescent="0.25">
      <c r="A21" s="708" t="s">
        <v>614</v>
      </c>
      <c r="B21" s="707">
        <v>16</v>
      </c>
      <c r="C21" s="707">
        <v>1035</v>
      </c>
      <c r="D21" s="707">
        <v>12</v>
      </c>
      <c r="E21" s="707">
        <v>1030</v>
      </c>
      <c r="F21" s="707">
        <v>15</v>
      </c>
      <c r="G21" s="707">
        <v>0</v>
      </c>
      <c r="H21" s="709">
        <v>7.7945205479452051</v>
      </c>
      <c r="I21" s="707">
        <v>5338</v>
      </c>
      <c r="J21" s="707">
        <v>502</v>
      </c>
      <c r="K21" s="707">
        <v>2845</v>
      </c>
      <c r="L21" s="709">
        <v>177.81</v>
      </c>
      <c r="M21" s="709">
        <v>53.3</v>
      </c>
      <c r="N21" s="709">
        <v>2.7198852772466537</v>
      </c>
      <c r="O21" s="707">
        <v>1046</v>
      </c>
      <c r="P21" s="707">
        <v>2</v>
      </c>
      <c r="Q21" s="707">
        <v>72</v>
      </c>
      <c r="R21" s="707">
        <v>3878</v>
      </c>
      <c r="S21" s="709">
        <v>72.648932184338705</v>
      </c>
    </row>
    <row r="22" spans="1:19" x14ac:dyDescent="0.25">
      <c r="A22" s="708" t="s">
        <v>615</v>
      </c>
      <c r="B22" s="707">
        <v>54</v>
      </c>
      <c r="C22" s="707">
        <v>2007</v>
      </c>
      <c r="D22" s="707">
        <v>75</v>
      </c>
      <c r="E22" s="707">
        <v>1925</v>
      </c>
      <c r="F22" s="707">
        <v>61</v>
      </c>
      <c r="G22" s="707">
        <v>93</v>
      </c>
      <c r="H22" s="709">
        <v>34.112328767123287</v>
      </c>
      <c r="I22" s="707">
        <v>18603</v>
      </c>
      <c r="J22" s="707">
        <v>1107</v>
      </c>
      <c r="K22" s="707">
        <v>12451</v>
      </c>
      <c r="L22" s="709">
        <v>230.57</v>
      </c>
      <c r="M22" s="709">
        <v>66.930000000000007</v>
      </c>
      <c r="N22" s="709">
        <v>5.9860576923076927</v>
      </c>
      <c r="O22" s="707">
        <v>2080</v>
      </c>
      <c r="P22" s="707">
        <v>3</v>
      </c>
      <c r="Q22" s="707">
        <v>41</v>
      </c>
      <c r="R22" s="707">
        <v>14417</v>
      </c>
      <c r="S22" s="709">
        <v>77.498252969951082</v>
      </c>
    </row>
    <row r="23" spans="1:19" x14ac:dyDescent="0.25">
      <c r="A23" s="708" t="s">
        <v>616</v>
      </c>
      <c r="B23" s="707">
        <v>22</v>
      </c>
      <c r="C23" s="707">
        <v>1149</v>
      </c>
      <c r="D23" s="707">
        <v>114</v>
      </c>
      <c r="E23" s="707">
        <v>1133</v>
      </c>
      <c r="F23" s="707">
        <v>126</v>
      </c>
      <c r="G23" s="707">
        <v>1</v>
      </c>
      <c r="H23" s="709">
        <v>10.93972602739726</v>
      </c>
      <c r="I23" s="707">
        <v>7832</v>
      </c>
      <c r="J23" s="707">
        <v>198</v>
      </c>
      <c r="K23" s="707">
        <v>3993</v>
      </c>
      <c r="L23" s="709">
        <v>181.5</v>
      </c>
      <c r="M23" s="709">
        <v>50.98</v>
      </c>
      <c r="N23" s="709">
        <v>3.1640253565768619</v>
      </c>
      <c r="O23" s="707">
        <v>1262</v>
      </c>
      <c r="P23" s="707">
        <v>3</v>
      </c>
      <c r="Q23" s="707">
        <v>59</v>
      </c>
      <c r="R23" s="707">
        <v>5134</v>
      </c>
      <c r="S23" s="709">
        <v>65.551583248212467</v>
      </c>
    </row>
    <row r="24" spans="1:19" x14ac:dyDescent="0.25">
      <c r="A24" s="708" t="s">
        <v>617</v>
      </c>
      <c r="B24" s="707">
        <v>56</v>
      </c>
      <c r="C24" s="707">
        <v>2514</v>
      </c>
      <c r="D24" s="707">
        <v>112</v>
      </c>
      <c r="E24" s="707">
        <v>2232</v>
      </c>
      <c r="F24" s="707">
        <v>388</v>
      </c>
      <c r="G24" s="707">
        <v>1</v>
      </c>
      <c r="H24" s="709">
        <v>35.073972602739723</v>
      </c>
      <c r="I24" s="707">
        <v>17908</v>
      </c>
      <c r="J24" s="707">
        <v>2532</v>
      </c>
      <c r="K24" s="707">
        <v>12802</v>
      </c>
      <c r="L24" s="709">
        <v>228.61</v>
      </c>
      <c r="M24" s="709">
        <v>71.489999999999995</v>
      </c>
      <c r="N24" s="709">
        <v>4.8788109756097562</v>
      </c>
      <c r="O24" s="707">
        <v>2624</v>
      </c>
      <c r="P24" s="707">
        <v>2</v>
      </c>
      <c r="Q24" s="707">
        <v>53</v>
      </c>
      <c r="R24" s="707">
        <v>15175</v>
      </c>
      <c r="S24" s="709">
        <v>84.738664284118826</v>
      </c>
    </row>
    <row r="25" spans="1:19" x14ac:dyDescent="0.25">
      <c r="A25" s="708" t="s">
        <v>618</v>
      </c>
      <c r="B25" s="707">
        <v>62</v>
      </c>
      <c r="C25" s="707">
        <v>2999</v>
      </c>
      <c r="D25" s="707">
        <v>160</v>
      </c>
      <c r="E25" s="707">
        <v>2884</v>
      </c>
      <c r="F25" s="707">
        <v>159</v>
      </c>
      <c r="G25" s="707">
        <v>108</v>
      </c>
      <c r="H25" s="709">
        <v>42.421917808219177</v>
      </c>
      <c r="I25" s="707">
        <v>19990</v>
      </c>
      <c r="J25" s="707">
        <v>2640</v>
      </c>
      <c r="K25" s="707">
        <v>15484</v>
      </c>
      <c r="L25" s="709">
        <v>249.74</v>
      </c>
      <c r="M25" s="709">
        <v>77.459999999999994</v>
      </c>
      <c r="N25" s="709">
        <v>4.9077654516640257</v>
      </c>
      <c r="O25" s="707">
        <v>3155</v>
      </c>
      <c r="P25" s="707">
        <v>1</v>
      </c>
      <c r="Q25" s="707">
        <v>58</v>
      </c>
      <c r="R25" s="707">
        <v>18426</v>
      </c>
      <c r="S25" s="709">
        <v>92.176088044022009</v>
      </c>
    </row>
    <row r="26" spans="1:19" x14ac:dyDescent="0.25">
      <c r="A26" s="708" t="s">
        <v>619</v>
      </c>
      <c r="B26" s="707">
        <v>65</v>
      </c>
      <c r="C26" s="707">
        <v>4157</v>
      </c>
      <c r="D26" s="707">
        <v>73</v>
      </c>
      <c r="E26" s="707">
        <v>4150</v>
      </c>
      <c r="F26" s="707">
        <v>79</v>
      </c>
      <c r="G26" s="707">
        <v>2</v>
      </c>
      <c r="H26" s="709">
        <v>41.657534246575345</v>
      </c>
      <c r="I26" s="707">
        <v>23725</v>
      </c>
      <c r="J26" s="707">
        <v>0</v>
      </c>
      <c r="K26" s="707">
        <v>15205</v>
      </c>
      <c r="L26" s="709">
        <v>233.92</v>
      </c>
      <c r="M26" s="709">
        <v>64.09</v>
      </c>
      <c r="N26" s="709">
        <v>3.5945626477541373</v>
      </c>
      <c r="O26" s="707">
        <v>4230</v>
      </c>
      <c r="P26" s="707">
        <v>2</v>
      </c>
      <c r="Q26" s="707">
        <v>65</v>
      </c>
      <c r="R26" s="707">
        <v>19358</v>
      </c>
      <c r="S26" s="709">
        <v>81.593256059009491</v>
      </c>
    </row>
    <row r="27" spans="1:19" x14ac:dyDescent="0.25">
      <c r="A27" s="708" t="s">
        <v>620</v>
      </c>
      <c r="B27" s="707">
        <v>64</v>
      </c>
      <c r="C27" s="707">
        <v>1052</v>
      </c>
      <c r="D27" s="707">
        <v>51</v>
      </c>
      <c r="E27" s="707">
        <v>1085</v>
      </c>
      <c r="F27" s="707">
        <v>18</v>
      </c>
      <c r="G27" s="707">
        <v>2</v>
      </c>
      <c r="H27" s="709">
        <v>45.298630136986304</v>
      </c>
      <c r="I27" s="707">
        <v>22135</v>
      </c>
      <c r="J27" s="707">
        <v>1225</v>
      </c>
      <c r="K27" s="707">
        <v>16534</v>
      </c>
      <c r="L27" s="709">
        <v>258.33999999999997</v>
      </c>
      <c r="M27" s="709">
        <v>74.7</v>
      </c>
      <c r="N27" s="709">
        <v>14.976449275362318</v>
      </c>
      <c r="O27" s="707">
        <v>1104</v>
      </c>
      <c r="P27" s="707">
        <v>5</v>
      </c>
      <c r="Q27" s="707">
        <v>18</v>
      </c>
      <c r="R27" s="707">
        <v>17602</v>
      </c>
      <c r="S27" s="709">
        <v>79.521120397560423</v>
      </c>
    </row>
    <row r="28" spans="1:19" x14ac:dyDescent="0.25">
      <c r="A28" s="708" t="s">
        <v>621</v>
      </c>
      <c r="B28" s="707">
        <v>42</v>
      </c>
      <c r="C28" s="707">
        <v>343</v>
      </c>
      <c r="D28" s="707">
        <v>441</v>
      </c>
      <c r="E28" s="707">
        <v>734</v>
      </c>
      <c r="F28" s="707">
        <v>50</v>
      </c>
      <c r="G28" s="707">
        <v>0</v>
      </c>
      <c r="H28" s="709">
        <v>28.482191780821918</v>
      </c>
      <c r="I28" s="707">
        <v>14770</v>
      </c>
      <c r="J28" s="707">
        <v>560</v>
      </c>
      <c r="K28" s="707">
        <v>10396</v>
      </c>
      <c r="L28" s="709">
        <v>247.52</v>
      </c>
      <c r="M28" s="709">
        <v>70.39</v>
      </c>
      <c r="N28" s="709">
        <v>13.260204081632653</v>
      </c>
      <c r="O28" s="707">
        <v>784</v>
      </c>
      <c r="P28" s="707">
        <v>6</v>
      </c>
      <c r="Q28" s="707">
        <v>19</v>
      </c>
      <c r="R28" s="707">
        <v>10934</v>
      </c>
      <c r="S28" s="709">
        <v>74.02843601895735</v>
      </c>
    </row>
    <row r="29" spans="1:19" x14ac:dyDescent="0.25">
      <c r="A29" s="708" t="s">
        <v>622</v>
      </c>
      <c r="B29" s="707">
        <v>32</v>
      </c>
      <c r="C29" s="707">
        <v>2007</v>
      </c>
      <c r="D29" s="707">
        <v>75</v>
      </c>
      <c r="E29" s="707">
        <v>1886</v>
      </c>
      <c r="F29" s="707">
        <v>181</v>
      </c>
      <c r="G29" s="707">
        <v>1</v>
      </c>
      <c r="H29" s="709">
        <v>20.123287671232877</v>
      </c>
      <c r="I29" s="707">
        <v>11680</v>
      </c>
      <c r="J29" s="707">
        <v>0</v>
      </c>
      <c r="K29" s="707">
        <v>7345</v>
      </c>
      <c r="L29" s="709">
        <v>229.53</v>
      </c>
      <c r="M29" s="709">
        <v>62.89</v>
      </c>
      <c r="N29" s="709">
        <v>3.5397590361445781</v>
      </c>
      <c r="O29" s="707">
        <v>2075</v>
      </c>
      <c r="P29" s="707">
        <v>2</v>
      </c>
      <c r="Q29" s="707">
        <v>65</v>
      </c>
      <c r="R29" s="707">
        <v>9292</v>
      </c>
      <c r="S29" s="709">
        <v>79.554794520547944</v>
      </c>
    </row>
    <row r="30" spans="1:19" x14ac:dyDescent="0.25">
      <c r="A30" s="708" t="s">
        <v>623</v>
      </c>
      <c r="B30" s="707">
        <v>13</v>
      </c>
      <c r="C30" s="707">
        <v>864</v>
      </c>
      <c r="D30" s="707">
        <v>88</v>
      </c>
      <c r="E30" s="707">
        <v>864</v>
      </c>
      <c r="F30" s="707">
        <v>85</v>
      </c>
      <c r="G30" s="707">
        <v>0</v>
      </c>
      <c r="H30" s="709">
        <v>8.0246575342465754</v>
      </c>
      <c r="I30" s="707">
        <v>4366</v>
      </c>
      <c r="J30" s="707">
        <v>379</v>
      </c>
      <c r="K30" s="707">
        <v>2929</v>
      </c>
      <c r="L30" s="709">
        <v>225.31</v>
      </c>
      <c r="M30" s="709">
        <v>67.09</v>
      </c>
      <c r="N30" s="709">
        <v>3.0831578947368423</v>
      </c>
      <c r="O30" s="707">
        <v>950</v>
      </c>
      <c r="P30" s="707">
        <v>2</v>
      </c>
      <c r="Q30" s="707">
        <v>79</v>
      </c>
      <c r="R30" s="707">
        <v>3793</v>
      </c>
      <c r="S30" s="709">
        <v>86.875858909757227</v>
      </c>
    </row>
    <row r="31" spans="1:19" x14ac:dyDescent="0.25">
      <c r="A31" s="708" t="s">
        <v>624</v>
      </c>
      <c r="B31" s="707">
        <v>31</v>
      </c>
      <c r="C31" s="707">
        <v>1699</v>
      </c>
      <c r="D31" s="707">
        <v>164</v>
      </c>
      <c r="E31" s="707">
        <v>1686</v>
      </c>
      <c r="F31" s="707">
        <v>180</v>
      </c>
      <c r="G31" s="707">
        <v>0</v>
      </c>
      <c r="H31" s="709">
        <v>20.80821917808219</v>
      </c>
      <c r="I31" s="707">
        <v>10641</v>
      </c>
      <c r="J31" s="707">
        <v>674</v>
      </c>
      <c r="K31" s="707">
        <v>7595</v>
      </c>
      <c r="L31" s="709">
        <v>245</v>
      </c>
      <c r="M31" s="709">
        <v>71.37</v>
      </c>
      <c r="N31" s="709">
        <v>4.0745708154506435</v>
      </c>
      <c r="O31" s="707">
        <v>1864</v>
      </c>
      <c r="P31" s="707">
        <v>2</v>
      </c>
      <c r="Q31" s="707">
        <v>64</v>
      </c>
      <c r="R31" s="707">
        <v>9288</v>
      </c>
      <c r="S31" s="709">
        <v>87.285029602480961</v>
      </c>
    </row>
    <row r="32" spans="1:19" x14ac:dyDescent="0.25">
      <c r="A32" s="708" t="s">
        <v>625</v>
      </c>
      <c r="B32" s="707">
        <v>1170</v>
      </c>
      <c r="C32" s="707">
        <v>51879</v>
      </c>
      <c r="D32" s="707">
        <v>4661</v>
      </c>
      <c r="E32" s="707">
        <v>50858</v>
      </c>
      <c r="F32" s="707">
        <v>4679</v>
      </c>
      <c r="G32" s="707">
        <v>897</v>
      </c>
      <c r="H32" s="709">
        <v>763.19452054794522</v>
      </c>
      <c r="I32" s="707">
        <v>387247</v>
      </c>
      <c r="J32" s="707">
        <v>33233</v>
      </c>
      <c r="K32" s="707">
        <v>278566</v>
      </c>
      <c r="L32" s="709">
        <v>238.09</v>
      </c>
      <c r="M32" s="709">
        <v>71.930000000000007</v>
      </c>
      <c r="N32" s="709">
        <v>5.375957697280815</v>
      </c>
      <c r="O32" s="707">
        <v>51817</v>
      </c>
      <c r="P32" s="707">
        <v>2</v>
      </c>
      <c r="Q32" s="707">
        <v>49</v>
      </c>
      <c r="R32" s="707">
        <v>329934</v>
      </c>
      <c r="S32" s="709">
        <v>85.199885344495883</v>
      </c>
    </row>
    <row r="33" spans="1:19" x14ac:dyDescent="0.25">
      <c r="A33" s="708" t="s">
        <v>626</v>
      </c>
      <c r="B33" s="707">
        <v>25</v>
      </c>
      <c r="C33" s="707">
        <v>236</v>
      </c>
      <c r="D33" s="707">
        <v>0</v>
      </c>
      <c r="E33" s="707">
        <v>200</v>
      </c>
      <c r="F33" s="707">
        <v>0</v>
      </c>
      <c r="G33" s="707">
        <v>14</v>
      </c>
      <c r="H33" s="709">
        <v>22.657534246575342</v>
      </c>
      <c r="I33" s="707">
        <v>8755</v>
      </c>
      <c r="J33" s="707">
        <v>370</v>
      </c>
      <c r="K33" s="707">
        <v>8270</v>
      </c>
      <c r="L33" s="709">
        <v>330.8</v>
      </c>
      <c r="M33" s="709">
        <v>94.46</v>
      </c>
      <c r="N33" s="709">
        <v>36.755555555555553</v>
      </c>
      <c r="O33" s="707">
        <v>225</v>
      </c>
      <c r="P33" s="707">
        <v>2</v>
      </c>
      <c r="Q33" s="707">
        <v>9</v>
      </c>
      <c r="R33" s="707">
        <v>8488</v>
      </c>
      <c r="S33" s="709">
        <v>96.950314106225008</v>
      </c>
    </row>
    <row r="34" spans="1:19" x14ac:dyDescent="0.25">
      <c r="A34" s="708" t="s">
        <v>627</v>
      </c>
      <c r="B34" s="707">
        <v>10</v>
      </c>
      <c r="C34" s="707">
        <v>54</v>
      </c>
      <c r="D34" s="707">
        <v>0</v>
      </c>
      <c r="E34" s="707">
        <v>26</v>
      </c>
      <c r="F34" s="707">
        <v>0</v>
      </c>
      <c r="G34" s="707">
        <v>5</v>
      </c>
      <c r="H34" s="709">
        <v>5.8958904109589039</v>
      </c>
      <c r="I34" s="707">
        <v>2710</v>
      </c>
      <c r="J34" s="707">
        <v>940</v>
      </c>
      <c r="K34" s="707">
        <v>2152</v>
      </c>
      <c r="L34" s="709">
        <v>215.2</v>
      </c>
      <c r="M34" s="709">
        <v>79.41</v>
      </c>
      <c r="N34" s="709">
        <v>51.238095238095241</v>
      </c>
      <c r="O34" s="707">
        <v>42</v>
      </c>
      <c r="P34" s="707">
        <v>13</v>
      </c>
      <c r="Q34" s="707">
        <v>6</v>
      </c>
      <c r="R34" s="707">
        <v>2192</v>
      </c>
      <c r="S34" s="709">
        <v>80.885608856088567</v>
      </c>
    </row>
    <row r="35" spans="1:19" x14ac:dyDescent="0.25">
      <c r="A35" s="708" t="s">
        <v>628</v>
      </c>
      <c r="B35" s="707">
        <v>4</v>
      </c>
      <c r="C35" s="707">
        <v>11</v>
      </c>
      <c r="D35" s="707">
        <v>0</v>
      </c>
      <c r="E35" s="707">
        <v>18</v>
      </c>
      <c r="F35" s="707">
        <v>2</v>
      </c>
      <c r="G35" s="707">
        <v>3</v>
      </c>
      <c r="H35" s="709">
        <v>1.095890410958904</v>
      </c>
      <c r="I35" s="707">
        <v>1084</v>
      </c>
      <c r="J35" s="707">
        <v>376</v>
      </c>
      <c r="K35" s="707">
        <v>400</v>
      </c>
      <c r="L35" s="709">
        <v>100</v>
      </c>
      <c r="M35" s="709">
        <v>36.9</v>
      </c>
      <c r="N35" s="709">
        <v>23.529411764705884</v>
      </c>
      <c r="O35" s="707">
        <v>17</v>
      </c>
      <c r="P35" s="707">
        <v>40</v>
      </c>
      <c r="Q35" s="707">
        <v>6</v>
      </c>
      <c r="R35" s="707">
        <v>414</v>
      </c>
      <c r="S35" s="709">
        <v>38.191881918819185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E39F-AE78-44A9-AE14-13F28CD491A8}">
  <sheetPr>
    <tabColor theme="4" tint="0.79998168889431442"/>
  </sheetPr>
  <dimension ref="A1:T35"/>
  <sheetViews>
    <sheetView workbookViewId="0">
      <pane ySplit="4" topLeftCell="A5" activePane="bottomLeft" state="frozen"/>
      <selection pane="bottomLeft" activeCell="A4" sqref="A4:XFD4"/>
    </sheetView>
  </sheetViews>
  <sheetFormatPr defaultRowHeight="15" x14ac:dyDescent="0.25"/>
  <sheetData>
    <row r="1" spans="1:20" x14ac:dyDescent="0.25">
      <c r="A1" s="699" t="s">
        <v>574</v>
      </c>
      <c r="B1" s="700">
        <v>2023</v>
      </c>
      <c r="C1" s="699"/>
      <c r="D1" s="699"/>
      <c r="E1" s="699"/>
      <c r="F1" s="699"/>
      <c r="G1" s="699"/>
      <c r="H1" s="699"/>
      <c r="I1" s="699"/>
      <c r="J1" s="704" t="s">
        <v>560</v>
      </c>
      <c r="K1" s="704" t="s">
        <v>575</v>
      </c>
      <c r="L1" s="704" t="s">
        <v>576</v>
      </c>
      <c r="M1" s="705" t="s">
        <v>558</v>
      </c>
      <c r="N1" s="699"/>
      <c r="O1" s="699"/>
      <c r="P1" s="699"/>
      <c r="Q1" s="699"/>
      <c r="R1" s="699"/>
      <c r="S1" s="699"/>
      <c r="T1" s="701"/>
    </row>
    <row r="2" spans="1:20" x14ac:dyDescent="0.25">
      <c r="A2" s="699" t="s">
        <v>577</v>
      </c>
      <c r="B2" s="699" t="s">
        <v>578</v>
      </c>
      <c r="C2" s="699"/>
      <c r="D2" s="699"/>
      <c r="E2" s="699"/>
      <c r="F2" s="699"/>
      <c r="G2" s="699"/>
      <c r="H2" s="699"/>
      <c r="I2" s="699"/>
      <c r="J2" s="702">
        <f>SUM(B32:B35)</f>
        <v>1209</v>
      </c>
      <c r="K2" s="702">
        <f>SUM(K32:K35)</f>
        <v>304976</v>
      </c>
      <c r="L2" s="702">
        <f>SUM(O32:O35)</f>
        <v>54185</v>
      </c>
      <c r="M2" s="703">
        <f>K2/SUM(I32:I35)</f>
        <v>0.73091210629496661</v>
      </c>
      <c r="N2" s="699"/>
      <c r="O2" s="699"/>
      <c r="P2" s="699"/>
      <c r="Q2" s="699"/>
      <c r="R2" s="699"/>
      <c r="S2" s="699"/>
      <c r="T2" s="701"/>
    </row>
    <row r="3" spans="1:20" x14ac:dyDescent="0.25">
      <c r="A3" s="699"/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701"/>
    </row>
    <row r="4" spans="1:20" s="715" customFormat="1" ht="30" x14ac:dyDescent="0.25">
      <c r="A4" s="713" t="s">
        <v>579</v>
      </c>
      <c r="B4" s="714" t="s">
        <v>580</v>
      </c>
      <c r="C4" s="713" t="s">
        <v>581</v>
      </c>
      <c r="D4" s="713" t="s">
        <v>582</v>
      </c>
      <c r="E4" s="713" t="s">
        <v>583</v>
      </c>
      <c r="F4" s="713" t="s">
        <v>584</v>
      </c>
      <c r="G4" s="713" t="s">
        <v>585</v>
      </c>
      <c r="H4" s="713" t="s">
        <v>586</v>
      </c>
      <c r="I4" s="713" t="s">
        <v>587</v>
      </c>
      <c r="J4" s="713" t="s">
        <v>588</v>
      </c>
      <c r="K4" s="713" t="s">
        <v>589</v>
      </c>
      <c r="L4" s="713" t="s">
        <v>590</v>
      </c>
      <c r="M4" s="713" t="s">
        <v>591</v>
      </c>
      <c r="N4" s="713" t="s">
        <v>592</v>
      </c>
      <c r="O4" s="713" t="s">
        <v>593</v>
      </c>
      <c r="P4" s="713" t="s">
        <v>594</v>
      </c>
      <c r="Q4" s="713" t="s">
        <v>595</v>
      </c>
      <c r="R4" s="713" t="s">
        <v>596</v>
      </c>
      <c r="S4" s="713" t="s">
        <v>597</v>
      </c>
    </row>
    <row r="5" spans="1:20" x14ac:dyDescent="0.25">
      <c r="A5" s="711" t="s">
        <v>598</v>
      </c>
      <c r="B5" s="710">
        <v>86</v>
      </c>
      <c r="C5" s="710">
        <v>3455</v>
      </c>
      <c r="D5" s="710">
        <v>498</v>
      </c>
      <c r="E5" s="710">
        <v>3479</v>
      </c>
      <c r="F5" s="710">
        <v>468</v>
      </c>
      <c r="G5" s="710">
        <v>6</v>
      </c>
      <c r="H5" s="712">
        <v>52.183561643835617</v>
      </c>
      <c r="I5" s="710">
        <v>28024</v>
      </c>
      <c r="J5" s="710">
        <v>3366</v>
      </c>
      <c r="K5" s="710">
        <v>19047</v>
      </c>
      <c r="L5" s="712">
        <v>221.48</v>
      </c>
      <c r="M5" s="712">
        <v>67.97</v>
      </c>
      <c r="N5" s="712">
        <v>4.8183657981280037</v>
      </c>
      <c r="O5" s="710">
        <v>3953</v>
      </c>
      <c r="P5" s="710">
        <v>2</v>
      </c>
      <c r="Q5" s="710">
        <v>51</v>
      </c>
      <c r="R5" s="710">
        <v>22514</v>
      </c>
      <c r="S5" s="712">
        <v>80.338281473023116</v>
      </c>
    </row>
    <row r="6" spans="1:20" x14ac:dyDescent="0.25">
      <c r="A6" s="711" t="s">
        <v>599</v>
      </c>
      <c r="B6" s="710">
        <v>50</v>
      </c>
      <c r="C6" s="710">
        <v>5665</v>
      </c>
      <c r="D6" s="710">
        <v>109</v>
      </c>
      <c r="E6" s="710">
        <v>5503</v>
      </c>
      <c r="F6" s="710">
        <v>220</v>
      </c>
      <c r="G6" s="710">
        <v>56</v>
      </c>
      <c r="H6" s="712">
        <v>38.506849315068493</v>
      </c>
      <c r="I6" s="710">
        <v>18098</v>
      </c>
      <c r="J6" s="710">
        <v>152</v>
      </c>
      <c r="K6" s="710">
        <v>14055</v>
      </c>
      <c r="L6" s="712">
        <v>281.10000000000002</v>
      </c>
      <c r="M6" s="712">
        <v>77.66</v>
      </c>
      <c r="N6" s="712">
        <v>2.4333448753462603</v>
      </c>
      <c r="O6" s="710">
        <v>5776</v>
      </c>
      <c r="P6" s="710">
        <v>1</v>
      </c>
      <c r="Q6" s="710">
        <v>116</v>
      </c>
      <c r="R6" s="710">
        <v>19639</v>
      </c>
      <c r="S6" s="712">
        <v>108.51475301138247</v>
      </c>
    </row>
    <row r="7" spans="1:20" x14ac:dyDescent="0.25">
      <c r="A7" s="711" t="s">
        <v>600</v>
      </c>
      <c r="B7" s="710">
        <v>56</v>
      </c>
      <c r="C7" s="710">
        <v>2879</v>
      </c>
      <c r="D7" s="710">
        <v>192</v>
      </c>
      <c r="E7" s="710">
        <v>2595</v>
      </c>
      <c r="F7" s="710">
        <v>378</v>
      </c>
      <c r="G7" s="710">
        <v>98</v>
      </c>
      <c r="H7" s="712">
        <v>47.260273972602739</v>
      </c>
      <c r="I7" s="710">
        <v>19406</v>
      </c>
      <c r="J7" s="710">
        <v>1034</v>
      </c>
      <c r="K7" s="710">
        <v>17250</v>
      </c>
      <c r="L7" s="712">
        <v>308.04000000000002</v>
      </c>
      <c r="M7" s="712">
        <v>88.89</v>
      </c>
      <c r="N7" s="712">
        <v>5.6170628459785084</v>
      </c>
      <c r="O7" s="710">
        <v>3071</v>
      </c>
      <c r="P7" s="710">
        <v>1</v>
      </c>
      <c r="Q7" s="710">
        <v>58</v>
      </c>
      <c r="R7" s="710">
        <v>19987</v>
      </c>
      <c r="S7" s="712">
        <v>102.99391940636917</v>
      </c>
    </row>
    <row r="8" spans="1:20" x14ac:dyDescent="0.25">
      <c r="A8" s="711" t="s">
        <v>601</v>
      </c>
      <c r="B8" s="710">
        <v>32</v>
      </c>
      <c r="C8" s="710">
        <v>1619</v>
      </c>
      <c r="D8" s="710">
        <v>128</v>
      </c>
      <c r="E8" s="710">
        <v>1586</v>
      </c>
      <c r="F8" s="710">
        <v>163</v>
      </c>
      <c r="G8" s="710">
        <v>0</v>
      </c>
      <c r="H8" s="712">
        <v>19.709589041095889</v>
      </c>
      <c r="I8" s="710">
        <v>10402</v>
      </c>
      <c r="J8" s="710">
        <v>1278</v>
      </c>
      <c r="K8" s="710">
        <v>7194</v>
      </c>
      <c r="L8" s="712">
        <v>224.81</v>
      </c>
      <c r="M8" s="712">
        <v>69.16</v>
      </c>
      <c r="N8" s="712">
        <v>4.1155606407322658</v>
      </c>
      <c r="O8" s="710">
        <v>1748</v>
      </c>
      <c r="P8" s="710">
        <v>2</v>
      </c>
      <c r="Q8" s="710">
        <v>61</v>
      </c>
      <c r="R8" s="710">
        <v>8796</v>
      </c>
      <c r="S8" s="712">
        <v>84.560661411267063</v>
      </c>
    </row>
    <row r="9" spans="1:20" x14ac:dyDescent="0.25">
      <c r="A9" s="711" t="s">
        <v>602</v>
      </c>
      <c r="B9" s="710">
        <v>56</v>
      </c>
      <c r="C9" s="710">
        <v>2619</v>
      </c>
      <c r="D9" s="710">
        <v>195</v>
      </c>
      <c r="E9" s="710">
        <v>2405</v>
      </c>
      <c r="F9" s="710">
        <v>305</v>
      </c>
      <c r="G9" s="710">
        <v>104</v>
      </c>
      <c r="H9" s="712">
        <v>45.43013698630137</v>
      </c>
      <c r="I9" s="710">
        <v>19610</v>
      </c>
      <c r="J9" s="710">
        <v>830</v>
      </c>
      <c r="K9" s="710">
        <v>16582</v>
      </c>
      <c r="L9" s="712">
        <v>296.11</v>
      </c>
      <c r="M9" s="712">
        <v>84.56</v>
      </c>
      <c r="N9" s="712">
        <v>5.8926794598436389</v>
      </c>
      <c r="O9" s="710">
        <v>2814</v>
      </c>
      <c r="P9" s="710">
        <v>1</v>
      </c>
      <c r="Q9" s="710">
        <v>52</v>
      </c>
      <c r="R9" s="710">
        <v>19094</v>
      </c>
      <c r="S9" s="712">
        <v>97.368689444161134</v>
      </c>
    </row>
    <row r="10" spans="1:20" x14ac:dyDescent="0.25">
      <c r="A10" s="711" t="s">
        <v>603</v>
      </c>
      <c r="B10" s="710">
        <v>105</v>
      </c>
      <c r="C10" s="710">
        <v>7234</v>
      </c>
      <c r="D10" s="710">
        <v>1</v>
      </c>
      <c r="E10" s="710">
        <v>7231</v>
      </c>
      <c r="F10" s="710">
        <v>8</v>
      </c>
      <c r="G10" s="710">
        <v>3</v>
      </c>
      <c r="H10" s="712">
        <v>71.778082191780825</v>
      </c>
      <c r="I10" s="710">
        <v>36973</v>
      </c>
      <c r="J10" s="710">
        <v>1352</v>
      </c>
      <c r="K10" s="710">
        <v>26199</v>
      </c>
      <c r="L10" s="712">
        <v>249.51</v>
      </c>
      <c r="M10" s="712">
        <v>70.86</v>
      </c>
      <c r="N10" s="712">
        <v>3.6196463111356727</v>
      </c>
      <c r="O10" s="710">
        <v>7238</v>
      </c>
      <c r="P10" s="710">
        <v>1</v>
      </c>
      <c r="Q10" s="710">
        <v>71</v>
      </c>
      <c r="R10" s="710">
        <v>33432</v>
      </c>
      <c r="S10" s="712">
        <v>90.422740919049033</v>
      </c>
    </row>
    <row r="11" spans="1:20" x14ac:dyDescent="0.25">
      <c r="A11" s="711" t="s">
        <v>604</v>
      </c>
      <c r="B11" s="710">
        <v>25</v>
      </c>
      <c r="C11" s="710">
        <v>33</v>
      </c>
      <c r="D11" s="710">
        <v>416</v>
      </c>
      <c r="E11" s="710">
        <v>394</v>
      </c>
      <c r="F11" s="710">
        <v>47</v>
      </c>
      <c r="G11" s="710">
        <v>17</v>
      </c>
      <c r="H11" s="712">
        <v>22.328767123287673</v>
      </c>
      <c r="I11" s="710">
        <v>8736</v>
      </c>
      <c r="J11" s="710">
        <v>389</v>
      </c>
      <c r="K11" s="710">
        <v>8150</v>
      </c>
      <c r="L11" s="712">
        <v>326</v>
      </c>
      <c r="M11" s="712">
        <v>93.29</v>
      </c>
      <c r="N11" s="712">
        <v>17.951541850220263</v>
      </c>
      <c r="O11" s="710">
        <v>454</v>
      </c>
      <c r="P11" s="710">
        <v>1</v>
      </c>
      <c r="Q11" s="710">
        <v>19</v>
      </c>
      <c r="R11" s="710">
        <v>8364</v>
      </c>
      <c r="S11" s="712">
        <v>95.741758241758248</v>
      </c>
    </row>
    <row r="12" spans="1:20" x14ac:dyDescent="0.25">
      <c r="A12" s="711" t="s">
        <v>605</v>
      </c>
      <c r="B12" s="710">
        <v>46</v>
      </c>
      <c r="C12" s="710">
        <v>922</v>
      </c>
      <c r="D12" s="710">
        <v>23</v>
      </c>
      <c r="E12" s="710">
        <v>888</v>
      </c>
      <c r="F12" s="710">
        <v>26</v>
      </c>
      <c r="G12" s="710">
        <v>29</v>
      </c>
      <c r="H12" s="712">
        <v>30.704109589041096</v>
      </c>
      <c r="I12" s="710">
        <v>15048</v>
      </c>
      <c r="J12" s="710">
        <v>1742</v>
      </c>
      <c r="K12" s="710">
        <v>11207</v>
      </c>
      <c r="L12" s="712">
        <v>243.63</v>
      </c>
      <c r="M12" s="712">
        <v>74.48</v>
      </c>
      <c r="N12" s="712">
        <v>11.871822033898304</v>
      </c>
      <c r="O12" s="710">
        <v>944</v>
      </c>
      <c r="P12" s="710">
        <v>4</v>
      </c>
      <c r="Q12" s="710">
        <v>23</v>
      </c>
      <c r="R12" s="710">
        <v>12112</v>
      </c>
      <c r="S12" s="712">
        <v>80.48910154173312</v>
      </c>
    </row>
    <row r="13" spans="1:20" x14ac:dyDescent="0.25">
      <c r="A13" s="711" t="s">
        <v>629</v>
      </c>
      <c r="B13" s="710">
        <v>18</v>
      </c>
      <c r="C13" s="710">
        <v>388</v>
      </c>
      <c r="D13" s="710">
        <v>86</v>
      </c>
      <c r="E13" s="710">
        <v>404</v>
      </c>
      <c r="F13" s="710">
        <v>68</v>
      </c>
      <c r="G13" s="710">
        <v>2</v>
      </c>
      <c r="H13" s="712">
        <v>8.1999999999999993</v>
      </c>
      <c r="I13" s="710">
        <v>6444</v>
      </c>
      <c r="J13" s="710">
        <v>126</v>
      </c>
      <c r="K13" s="710">
        <v>2993</v>
      </c>
      <c r="L13" s="712">
        <v>166.28</v>
      </c>
      <c r="M13" s="712">
        <v>46.45</v>
      </c>
      <c r="N13" s="712">
        <v>6.314345991561181</v>
      </c>
      <c r="O13" s="710">
        <v>474</v>
      </c>
      <c r="P13" s="710">
        <v>7</v>
      </c>
      <c r="Q13" s="710">
        <v>27</v>
      </c>
      <c r="R13" s="710">
        <v>3389</v>
      </c>
      <c r="S13" s="712">
        <v>52.59155803848541</v>
      </c>
    </row>
    <row r="14" spans="1:20" x14ac:dyDescent="0.25">
      <c r="A14" s="711" t="s">
        <v>607</v>
      </c>
      <c r="B14" s="710">
        <v>25</v>
      </c>
      <c r="C14" s="710">
        <v>311</v>
      </c>
      <c r="D14" s="710">
        <v>1218</v>
      </c>
      <c r="E14" s="710">
        <v>147</v>
      </c>
      <c r="F14" s="710">
        <v>1179</v>
      </c>
      <c r="G14" s="710">
        <v>196</v>
      </c>
      <c r="H14" s="712">
        <v>15.901369863013699</v>
      </c>
      <c r="I14" s="710">
        <v>8360</v>
      </c>
      <c r="J14" s="710">
        <v>765</v>
      </c>
      <c r="K14" s="710">
        <v>5804</v>
      </c>
      <c r="L14" s="712">
        <v>232.16</v>
      </c>
      <c r="M14" s="712">
        <v>69.430000000000007</v>
      </c>
      <c r="N14" s="712">
        <v>3.8034076015727392</v>
      </c>
      <c r="O14" s="710">
        <v>1526</v>
      </c>
      <c r="P14" s="710">
        <v>2</v>
      </c>
      <c r="Q14" s="710">
        <v>67</v>
      </c>
      <c r="R14" s="710">
        <v>6033</v>
      </c>
      <c r="S14" s="712">
        <v>72.165071770334933</v>
      </c>
    </row>
    <row r="15" spans="1:20" x14ac:dyDescent="0.25">
      <c r="A15" s="711" t="s">
        <v>608</v>
      </c>
      <c r="B15" s="710">
        <v>32</v>
      </c>
      <c r="C15" s="710">
        <v>582</v>
      </c>
      <c r="D15" s="710">
        <v>148</v>
      </c>
      <c r="E15" s="710">
        <v>680</v>
      </c>
      <c r="F15" s="710">
        <v>27</v>
      </c>
      <c r="G15" s="710">
        <v>22</v>
      </c>
      <c r="H15" s="712">
        <v>21.419178082191781</v>
      </c>
      <c r="I15" s="710">
        <v>11160</v>
      </c>
      <c r="J15" s="710">
        <v>520</v>
      </c>
      <c r="K15" s="710">
        <v>7818</v>
      </c>
      <c r="L15" s="712">
        <v>244.31</v>
      </c>
      <c r="M15" s="712">
        <v>70.05</v>
      </c>
      <c r="N15" s="712">
        <v>10.70958904109589</v>
      </c>
      <c r="O15" s="710">
        <v>730</v>
      </c>
      <c r="P15" s="710">
        <v>5</v>
      </c>
      <c r="Q15" s="710">
        <v>24</v>
      </c>
      <c r="R15" s="710">
        <v>8449</v>
      </c>
      <c r="S15" s="712">
        <v>75.707885304659499</v>
      </c>
    </row>
    <row r="16" spans="1:20" x14ac:dyDescent="0.25">
      <c r="A16" s="711" t="s">
        <v>609</v>
      </c>
      <c r="B16" s="710">
        <v>10</v>
      </c>
      <c r="C16" s="710">
        <v>374</v>
      </c>
      <c r="D16" s="710">
        <v>0</v>
      </c>
      <c r="E16" s="710">
        <v>370</v>
      </c>
      <c r="F16" s="710">
        <v>4</v>
      </c>
      <c r="G16" s="710">
        <v>0</v>
      </c>
      <c r="H16" s="712">
        <v>5.8986301369863012</v>
      </c>
      <c r="I16" s="710">
        <v>3180</v>
      </c>
      <c r="J16" s="710">
        <v>470</v>
      </c>
      <c r="K16" s="710">
        <v>2153</v>
      </c>
      <c r="L16" s="712">
        <v>215.3</v>
      </c>
      <c r="M16" s="712">
        <v>67.7</v>
      </c>
      <c r="N16" s="712">
        <v>5.7566844919786098</v>
      </c>
      <c r="O16" s="710">
        <v>374</v>
      </c>
      <c r="P16" s="710">
        <v>3</v>
      </c>
      <c r="Q16" s="710">
        <v>43</v>
      </c>
      <c r="R16" s="710">
        <v>2525</v>
      </c>
      <c r="S16" s="712">
        <v>79.40251572327044</v>
      </c>
    </row>
    <row r="17" spans="1:19" x14ac:dyDescent="0.25">
      <c r="A17" s="711" t="s">
        <v>610</v>
      </c>
      <c r="B17" s="710">
        <v>15</v>
      </c>
      <c r="C17" s="710">
        <v>729</v>
      </c>
      <c r="D17" s="710">
        <v>30</v>
      </c>
      <c r="E17" s="710">
        <v>740</v>
      </c>
      <c r="F17" s="710">
        <v>25</v>
      </c>
      <c r="G17" s="710">
        <v>0</v>
      </c>
      <c r="H17" s="712">
        <v>12.780821917808218</v>
      </c>
      <c r="I17" s="710">
        <v>5403</v>
      </c>
      <c r="J17" s="710">
        <v>72</v>
      </c>
      <c r="K17" s="710">
        <v>4665</v>
      </c>
      <c r="L17" s="712">
        <v>311</v>
      </c>
      <c r="M17" s="712">
        <v>86.34</v>
      </c>
      <c r="N17" s="712">
        <v>6.122047244094488</v>
      </c>
      <c r="O17" s="710">
        <v>762</v>
      </c>
      <c r="P17" s="710">
        <v>1</v>
      </c>
      <c r="Q17" s="710">
        <v>51</v>
      </c>
      <c r="R17" s="710">
        <v>5400</v>
      </c>
      <c r="S17" s="712">
        <v>99.944475291504716</v>
      </c>
    </row>
    <row r="18" spans="1:19" x14ac:dyDescent="0.25">
      <c r="A18" s="711" t="s">
        <v>611</v>
      </c>
      <c r="B18" s="710">
        <v>73</v>
      </c>
      <c r="C18" s="710">
        <v>2731</v>
      </c>
      <c r="D18" s="710">
        <v>58</v>
      </c>
      <c r="E18" s="710">
        <v>2393</v>
      </c>
      <c r="F18" s="710">
        <v>274</v>
      </c>
      <c r="G18" s="710">
        <v>108</v>
      </c>
      <c r="H18" s="712">
        <v>46.30958904109589</v>
      </c>
      <c r="I18" s="710">
        <v>25561</v>
      </c>
      <c r="J18" s="710">
        <v>1084</v>
      </c>
      <c r="K18" s="710">
        <v>16903</v>
      </c>
      <c r="L18" s="712">
        <v>231.55</v>
      </c>
      <c r="M18" s="712">
        <v>66.13</v>
      </c>
      <c r="N18" s="712">
        <v>6.0758447160316322</v>
      </c>
      <c r="O18" s="710">
        <v>2782</v>
      </c>
      <c r="P18" s="710">
        <v>3</v>
      </c>
      <c r="Q18" s="710">
        <v>40</v>
      </c>
      <c r="R18" s="710">
        <v>19465</v>
      </c>
      <c r="S18" s="712">
        <v>76.151167794687211</v>
      </c>
    </row>
    <row r="19" spans="1:19" x14ac:dyDescent="0.25">
      <c r="A19" s="711" t="s">
        <v>612</v>
      </c>
      <c r="B19" s="710">
        <v>34</v>
      </c>
      <c r="C19" s="710">
        <v>1701</v>
      </c>
      <c r="D19" s="710">
        <v>130</v>
      </c>
      <c r="E19" s="710">
        <v>1696</v>
      </c>
      <c r="F19" s="710">
        <v>121</v>
      </c>
      <c r="G19" s="710">
        <v>19</v>
      </c>
      <c r="H19" s="712">
        <v>24.479452054794521</v>
      </c>
      <c r="I19" s="710">
        <v>11965</v>
      </c>
      <c r="J19" s="710">
        <v>445</v>
      </c>
      <c r="K19" s="710">
        <v>8935</v>
      </c>
      <c r="L19" s="712">
        <v>262.79000000000002</v>
      </c>
      <c r="M19" s="712">
        <v>74.680000000000007</v>
      </c>
      <c r="N19" s="712">
        <v>4.8718647764449292</v>
      </c>
      <c r="O19" s="710">
        <v>1834</v>
      </c>
      <c r="P19" s="710">
        <v>2</v>
      </c>
      <c r="Q19" s="710">
        <v>56</v>
      </c>
      <c r="R19" s="710">
        <v>10634</v>
      </c>
      <c r="S19" s="712">
        <v>88.875888006686168</v>
      </c>
    </row>
    <row r="20" spans="1:19" x14ac:dyDescent="0.25">
      <c r="A20" s="711" t="s">
        <v>613</v>
      </c>
      <c r="B20" s="710">
        <v>50</v>
      </c>
      <c r="C20" s="710">
        <v>2345</v>
      </c>
      <c r="D20" s="710">
        <v>1</v>
      </c>
      <c r="E20" s="710">
        <v>2346</v>
      </c>
      <c r="F20" s="710">
        <v>0</v>
      </c>
      <c r="G20" s="710">
        <v>8</v>
      </c>
      <c r="H20" s="712">
        <v>33.958904109589042</v>
      </c>
      <c r="I20" s="710">
        <v>18250</v>
      </c>
      <c r="J20" s="710">
        <v>0</v>
      </c>
      <c r="K20" s="710">
        <v>12395</v>
      </c>
      <c r="L20" s="712">
        <v>247.9</v>
      </c>
      <c r="M20" s="712">
        <v>67.92</v>
      </c>
      <c r="N20" s="712">
        <v>5.274468085106383</v>
      </c>
      <c r="O20" s="710">
        <v>2350</v>
      </c>
      <c r="P20" s="710">
        <v>2</v>
      </c>
      <c r="Q20" s="710">
        <v>47</v>
      </c>
      <c r="R20" s="710">
        <v>14740</v>
      </c>
      <c r="S20" s="712">
        <v>80.767123287671225</v>
      </c>
    </row>
    <row r="21" spans="1:19" x14ac:dyDescent="0.25">
      <c r="A21" s="711" t="s">
        <v>614</v>
      </c>
      <c r="B21" s="710">
        <v>16</v>
      </c>
      <c r="C21" s="710">
        <v>987</v>
      </c>
      <c r="D21" s="710">
        <v>1</v>
      </c>
      <c r="E21" s="710">
        <v>977</v>
      </c>
      <c r="F21" s="710">
        <v>10</v>
      </c>
      <c r="G21" s="710">
        <v>0</v>
      </c>
      <c r="H21" s="712">
        <v>8.1424657534246574</v>
      </c>
      <c r="I21" s="710">
        <v>5092</v>
      </c>
      <c r="J21" s="710">
        <v>748</v>
      </c>
      <c r="K21" s="710">
        <v>2972</v>
      </c>
      <c r="L21" s="712">
        <v>185.75</v>
      </c>
      <c r="M21" s="712">
        <v>58.37</v>
      </c>
      <c r="N21" s="712">
        <v>3.0080971659919027</v>
      </c>
      <c r="O21" s="710">
        <v>988</v>
      </c>
      <c r="P21" s="710">
        <v>2</v>
      </c>
      <c r="Q21" s="710">
        <v>71</v>
      </c>
      <c r="R21" s="710">
        <v>3954</v>
      </c>
      <c r="S21" s="712">
        <v>77.651217596229387</v>
      </c>
    </row>
    <row r="22" spans="1:19" x14ac:dyDescent="0.25">
      <c r="A22" s="711" t="s">
        <v>615</v>
      </c>
      <c r="B22" s="710">
        <v>54</v>
      </c>
      <c r="C22" s="710">
        <v>2434</v>
      </c>
      <c r="D22" s="710">
        <v>67</v>
      </c>
      <c r="E22" s="710">
        <v>2354</v>
      </c>
      <c r="F22" s="710">
        <v>72</v>
      </c>
      <c r="G22" s="710">
        <v>78</v>
      </c>
      <c r="H22" s="712">
        <v>36.720547945205482</v>
      </c>
      <c r="I22" s="710">
        <v>19008</v>
      </c>
      <c r="J22" s="710">
        <v>702</v>
      </c>
      <c r="K22" s="710">
        <v>13403</v>
      </c>
      <c r="L22" s="712">
        <v>248.2</v>
      </c>
      <c r="M22" s="712">
        <v>70.510000000000005</v>
      </c>
      <c r="N22" s="712">
        <v>5.3569144684252601</v>
      </c>
      <c r="O22" s="710">
        <v>2502</v>
      </c>
      <c r="P22" s="710">
        <v>2</v>
      </c>
      <c r="Q22" s="710">
        <v>48</v>
      </c>
      <c r="R22" s="710">
        <v>15797</v>
      </c>
      <c r="S22" s="712">
        <v>83.107112794612789</v>
      </c>
    </row>
    <row r="23" spans="1:19" x14ac:dyDescent="0.25">
      <c r="A23" s="711" t="s">
        <v>616</v>
      </c>
      <c r="B23" s="710">
        <v>22</v>
      </c>
      <c r="C23" s="710">
        <v>1063</v>
      </c>
      <c r="D23" s="710">
        <v>132</v>
      </c>
      <c r="E23" s="710">
        <v>1063</v>
      </c>
      <c r="F23" s="710">
        <v>129</v>
      </c>
      <c r="G23" s="710">
        <v>3</v>
      </c>
      <c r="H23" s="712">
        <v>10.463013698630137</v>
      </c>
      <c r="I23" s="710">
        <v>6278</v>
      </c>
      <c r="J23" s="710">
        <v>1752</v>
      </c>
      <c r="K23" s="710">
        <v>3819</v>
      </c>
      <c r="L23" s="712">
        <v>173.59</v>
      </c>
      <c r="M23" s="712">
        <v>60.83</v>
      </c>
      <c r="N23" s="712">
        <v>3.1958158995815897</v>
      </c>
      <c r="O23" s="710">
        <v>1195</v>
      </c>
      <c r="P23" s="710">
        <v>2</v>
      </c>
      <c r="Q23" s="710">
        <v>69</v>
      </c>
      <c r="R23" s="710">
        <v>4882</v>
      </c>
      <c r="S23" s="712">
        <v>77.763618986938525</v>
      </c>
    </row>
    <row r="24" spans="1:19" x14ac:dyDescent="0.25">
      <c r="A24" s="711" t="s">
        <v>617</v>
      </c>
      <c r="B24" s="710">
        <v>56</v>
      </c>
      <c r="C24" s="710">
        <v>2926</v>
      </c>
      <c r="D24" s="710">
        <v>136</v>
      </c>
      <c r="E24" s="710">
        <v>2559</v>
      </c>
      <c r="F24" s="710">
        <v>507</v>
      </c>
      <c r="G24" s="710">
        <v>0</v>
      </c>
      <c r="H24" s="712">
        <v>37.991780821917807</v>
      </c>
      <c r="I24" s="710">
        <v>18770</v>
      </c>
      <c r="J24" s="710">
        <v>1670</v>
      </c>
      <c r="K24" s="710">
        <v>13867</v>
      </c>
      <c r="L24" s="712">
        <v>247.62</v>
      </c>
      <c r="M24" s="712">
        <v>73.88</v>
      </c>
      <c r="N24" s="712">
        <v>4.5257832898172321</v>
      </c>
      <c r="O24" s="710">
        <v>3064</v>
      </c>
      <c r="P24" s="710">
        <v>2</v>
      </c>
      <c r="Q24" s="710">
        <v>60</v>
      </c>
      <c r="R24" s="710">
        <v>16610</v>
      </c>
      <c r="S24" s="712">
        <v>88.492274906766113</v>
      </c>
    </row>
    <row r="25" spans="1:19" x14ac:dyDescent="0.25">
      <c r="A25" s="711" t="s">
        <v>618</v>
      </c>
      <c r="B25" s="710">
        <v>62</v>
      </c>
      <c r="C25" s="710">
        <v>3054</v>
      </c>
      <c r="D25" s="710">
        <v>135</v>
      </c>
      <c r="E25" s="710">
        <v>2939</v>
      </c>
      <c r="F25" s="710">
        <v>151</v>
      </c>
      <c r="G25" s="710">
        <v>110</v>
      </c>
      <c r="H25" s="712">
        <v>44.098630136986301</v>
      </c>
      <c r="I25" s="710">
        <v>20591</v>
      </c>
      <c r="J25" s="710">
        <v>2039</v>
      </c>
      <c r="K25" s="710">
        <v>16096</v>
      </c>
      <c r="L25" s="712">
        <v>259.61</v>
      </c>
      <c r="M25" s="712">
        <v>78.17</v>
      </c>
      <c r="N25" s="712">
        <v>5.039448966812774</v>
      </c>
      <c r="O25" s="710">
        <v>3194</v>
      </c>
      <c r="P25" s="710">
        <v>1</v>
      </c>
      <c r="Q25" s="710">
        <v>57</v>
      </c>
      <c r="R25" s="710">
        <v>19092</v>
      </c>
      <c r="S25" s="712">
        <v>92.720120440969353</v>
      </c>
    </row>
    <row r="26" spans="1:19" x14ac:dyDescent="0.25">
      <c r="A26" s="711" t="s">
        <v>619</v>
      </c>
      <c r="B26" s="710">
        <v>65</v>
      </c>
      <c r="C26" s="710">
        <v>3683</v>
      </c>
      <c r="D26" s="710">
        <v>69</v>
      </c>
      <c r="E26" s="710">
        <v>3682</v>
      </c>
      <c r="F26" s="710">
        <v>79</v>
      </c>
      <c r="G26" s="710">
        <v>1</v>
      </c>
      <c r="H26" s="712">
        <v>36.684931506849317</v>
      </c>
      <c r="I26" s="710">
        <v>23725</v>
      </c>
      <c r="J26" s="710">
        <v>0</v>
      </c>
      <c r="K26" s="710">
        <v>13390</v>
      </c>
      <c r="L26" s="712">
        <v>206</v>
      </c>
      <c r="M26" s="712">
        <v>56.44</v>
      </c>
      <c r="N26" s="712">
        <v>3.5640138408304498</v>
      </c>
      <c r="O26" s="710">
        <v>3757</v>
      </c>
      <c r="P26" s="710">
        <v>3</v>
      </c>
      <c r="Q26" s="710">
        <v>58</v>
      </c>
      <c r="R26" s="710">
        <v>17072</v>
      </c>
      <c r="S26" s="712">
        <v>71.957850368809275</v>
      </c>
    </row>
    <row r="27" spans="1:19" x14ac:dyDescent="0.25">
      <c r="A27" s="711" t="s">
        <v>620</v>
      </c>
      <c r="B27" s="710">
        <v>64</v>
      </c>
      <c r="C27" s="710">
        <v>1102</v>
      </c>
      <c r="D27" s="710">
        <v>53</v>
      </c>
      <c r="E27" s="710">
        <v>1129</v>
      </c>
      <c r="F27" s="710">
        <v>22</v>
      </c>
      <c r="G27" s="710">
        <v>0</v>
      </c>
      <c r="H27" s="712">
        <v>49.441095890410956</v>
      </c>
      <c r="I27" s="710">
        <v>22200</v>
      </c>
      <c r="J27" s="710">
        <v>1160</v>
      </c>
      <c r="K27" s="710">
        <v>18046</v>
      </c>
      <c r="L27" s="712">
        <v>281.97000000000003</v>
      </c>
      <c r="M27" s="712">
        <v>81.290000000000006</v>
      </c>
      <c r="N27" s="712">
        <v>15.651344319167389</v>
      </c>
      <c r="O27" s="710">
        <v>1153</v>
      </c>
      <c r="P27" s="710">
        <v>4</v>
      </c>
      <c r="Q27" s="710">
        <v>19</v>
      </c>
      <c r="R27" s="710">
        <v>19162</v>
      </c>
      <c r="S27" s="712">
        <v>86.315315315315317</v>
      </c>
    </row>
    <row r="28" spans="1:19" x14ac:dyDescent="0.25">
      <c r="A28" s="711" t="s">
        <v>621</v>
      </c>
      <c r="B28" s="710">
        <v>42</v>
      </c>
      <c r="C28" s="710">
        <v>420</v>
      </c>
      <c r="D28" s="710">
        <v>551</v>
      </c>
      <c r="E28" s="710">
        <v>935</v>
      </c>
      <c r="F28" s="710">
        <v>36</v>
      </c>
      <c r="G28" s="710">
        <v>0</v>
      </c>
      <c r="H28" s="712">
        <v>32.063013698630137</v>
      </c>
      <c r="I28" s="710">
        <v>14910</v>
      </c>
      <c r="J28" s="710">
        <v>420</v>
      </c>
      <c r="K28" s="710">
        <v>11703</v>
      </c>
      <c r="L28" s="712">
        <v>278.64</v>
      </c>
      <c r="M28" s="712">
        <v>78.489999999999995</v>
      </c>
      <c r="N28" s="712">
        <v>12.052523171987641</v>
      </c>
      <c r="O28" s="710">
        <v>971</v>
      </c>
      <c r="P28" s="710">
        <v>3</v>
      </c>
      <c r="Q28" s="710">
        <v>24</v>
      </c>
      <c r="R28" s="710">
        <v>12380</v>
      </c>
      <c r="S28" s="712">
        <v>83.031522468142185</v>
      </c>
    </row>
    <row r="29" spans="1:19" x14ac:dyDescent="0.25">
      <c r="A29" s="711" t="s">
        <v>622</v>
      </c>
      <c r="B29" s="710">
        <v>32</v>
      </c>
      <c r="C29" s="710">
        <v>1983</v>
      </c>
      <c r="D29" s="710">
        <v>54</v>
      </c>
      <c r="E29" s="710">
        <v>1919</v>
      </c>
      <c r="F29" s="710">
        <v>122</v>
      </c>
      <c r="G29" s="710">
        <v>1</v>
      </c>
      <c r="H29" s="712">
        <v>19.909589041095892</v>
      </c>
      <c r="I29" s="710">
        <v>11136</v>
      </c>
      <c r="J29" s="710">
        <v>544</v>
      </c>
      <c r="K29" s="710">
        <v>7267</v>
      </c>
      <c r="L29" s="712">
        <v>227.09</v>
      </c>
      <c r="M29" s="712">
        <v>65.260000000000005</v>
      </c>
      <c r="N29" s="712">
        <v>3.5622549019607841</v>
      </c>
      <c r="O29" s="710">
        <v>2040</v>
      </c>
      <c r="P29" s="710">
        <v>2</v>
      </c>
      <c r="Q29" s="710">
        <v>67</v>
      </c>
      <c r="R29" s="710">
        <v>9218</v>
      </c>
      <c r="S29" s="712">
        <v>82.776580459770116</v>
      </c>
    </row>
    <row r="30" spans="1:19" x14ac:dyDescent="0.25">
      <c r="A30" s="711" t="s">
        <v>623</v>
      </c>
      <c r="B30" s="710">
        <v>13</v>
      </c>
      <c r="C30" s="710">
        <v>930</v>
      </c>
      <c r="D30" s="710">
        <v>111</v>
      </c>
      <c r="E30" s="710">
        <v>934</v>
      </c>
      <c r="F30" s="710">
        <v>108</v>
      </c>
      <c r="G30" s="710">
        <v>0</v>
      </c>
      <c r="H30" s="712">
        <v>9.0958904109589049</v>
      </c>
      <c r="I30" s="710">
        <v>4624</v>
      </c>
      <c r="J30" s="710">
        <v>121</v>
      </c>
      <c r="K30" s="710">
        <v>3320</v>
      </c>
      <c r="L30" s="712">
        <v>255.38</v>
      </c>
      <c r="M30" s="712">
        <v>71.8</v>
      </c>
      <c r="N30" s="712">
        <v>3.1861804222648753</v>
      </c>
      <c r="O30" s="710">
        <v>1042</v>
      </c>
      <c r="P30" s="710">
        <v>1</v>
      </c>
      <c r="Q30" s="710">
        <v>82</v>
      </c>
      <c r="R30" s="710">
        <v>4252</v>
      </c>
      <c r="S30" s="712">
        <v>91.955017301038069</v>
      </c>
    </row>
    <row r="31" spans="1:19" x14ac:dyDescent="0.25">
      <c r="A31" s="711" t="s">
        <v>624</v>
      </c>
      <c r="B31" s="710">
        <v>31</v>
      </c>
      <c r="C31" s="710">
        <v>1724</v>
      </c>
      <c r="D31" s="710">
        <v>175</v>
      </c>
      <c r="E31" s="710">
        <v>1724</v>
      </c>
      <c r="F31" s="710">
        <v>165</v>
      </c>
      <c r="G31" s="710">
        <v>5</v>
      </c>
      <c r="H31" s="712">
        <v>21.471232876712328</v>
      </c>
      <c r="I31" s="710">
        <v>10829</v>
      </c>
      <c r="J31" s="710">
        <v>486</v>
      </c>
      <c r="K31" s="710">
        <v>7837</v>
      </c>
      <c r="L31" s="712">
        <v>252.81</v>
      </c>
      <c r="M31" s="712">
        <v>72.37</v>
      </c>
      <c r="N31" s="712">
        <v>4.1334388185654012</v>
      </c>
      <c r="O31" s="710">
        <v>1896</v>
      </c>
      <c r="P31" s="710">
        <v>2</v>
      </c>
      <c r="Q31" s="710">
        <v>64</v>
      </c>
      <c r="R31" s="710">
        <v>9561</v>
      </c>
      <c r="S31" s="712">
        <v>88.290700895742916</v>
      </c>
    </row>
    <row r="32" spans="1:19" x14ac:dyDescent="0.25">
      <c r="A32" s="711" t="s">
        <v>625</v>
      </c>
      <c r="B32" s="710">
        <v>1170</v>
      </c>
      <c r="C32" s="710">
        <v>53893</v>
      </c>
      <c r="D32" s="710">
        <v>4717</v>
      </c>
      <c r="E32" s="710">
        <v>53072</v>
      </c>
      <c r="F32" s="710">
        <v>4714</v>
      </c>
      <c r="G32" s="710">
        <v>866</v>
      </c>
      <c r="H32" s="712">
        <v>802.93150684931504</v>
      </c>
      <c r="I32" s="710">
        <v>403783</v>
      </c>
      <c r="J32" s="710">
        <v>23267</v>
      </c>
      <c r="K32" s="710">
        <v>293070</v>
      </c>
      <c r="L32" s="712">
        <v>250.49</v>
      </c>
      <c r="M32" s="712">
        <v>72.58</v>
      </c>
      <c r="N32" s="712">
        <v>5.4356777208991769</v>
      </c>
      <c r="O32" s="710">
        <v>53916</v>
      </c>
      <c r="P32" s="710">
        <v>2</v>
      </c>
      <c r="Q32" s="710">
        <v>49</v>
      </c>
      <c r="R32" s="710">
        <v>346552</v>
      </c>
      <c r="S32" s="712">
        <v>85.826297788663709</v>
      </c>
    </row>
    <row r="33" spans="1:19" x14ac:dyDescent="0.25">
      <c r="A33" s="711" t="s">
        <v>626</v>
      </c>
      <c r="B33" s="710">
        <v>25</v>
      </c>
      <c r="C33" s="710">
        <v>191</v>
      </c>
      <c r="D33" s="710">
        <v>0</v>
      </c>
      <c r="E33" s="710">
        <v>184</v>
      </c>
      <c r="F33" s="710">
        <v>0</v>
      </c>
      <c r="G33" s="710">
        <v>11</v>
      </c>
      <c r="H33" s="712">
        <v>22.408219178082192</v>
      </c>
      <c r="I33" s="710">
        <v>8431</v>
      </c>
      <c r="J33" s="710">
        <v>694</v>
      </c>
      <c r="K33" s="710">
        <v>8179</v>
      </c>
      <c r="L33" s="712">
        <v>327.16000000000003</v>
      </c>
      <c r="M33" s="712">
        <v>97.01</v>
      </c>
      <c r="N33" s="712">
        <v>42.37823834196891</v>
      </c>
      <c r="O33" s="710">
        <v>193</v>
      </c>
      <c r="P33" s="710">
        <v>1</v>
      </c>
      <c r="Q33" s="710">
        <v>8</v>
      </c>
      <c r="R33" s="710">
        <v>8366</v>
      </c>
      <c r="S33" s="712">
        <v>99.229035701577516</v>
      </c>
    </row>
    <row r="34" spans="1:19" x14ac:dyDescent="0.25">
      <c r="A34" s="711" t="s">
        <v>627</v>
      </c>
      <c r="B34" s="710">
        <v>10</v>
      </c>
      <c r="C34" s="710">
        <v>49</v>
      </c>
      <c r="D34" s="710">
        <v>0</v>
      </c>
      <c r="E34" s="710">
        <v>22</v>
      </c>
      <c r="F34" s="710">
        <v>1</v>
      </c>
      <c r="G34" s="710">
        <v>15</v>
      </c>
      <c r="H34" s="712">
        <v>8.0109589041095894</v>
      </c>
      <c r="I34" s="710">
        <v>3620</v>
      </c>
      <c r="J34" s="710">
        <v>30</v>
      </c>
      <c r="K34" s="710">
        <v>2924</v>
      </c>
      <c r="L34" s="712">
        <v>292.39999999999998</v>
      </c>
      <c r="M34" s="712">
        <v>80.77</v>
      </c>
      <c r="N34" s="712">
        <v>66.454545454545453</v>
      </c>
      <c r="O34" s="710">
        <v>44</v>
      </c>
      <c r="P34" s="710">
        <v>16</v>
      </c>
      <c r="Q34" s="710">
        <v>4</v>
      </c>
      <c r="R34" s="710">
        <v>2960</v>
      </c>
      <c r="S34" s="712">
        <v>81.767955801104975</v>
      </c>
    </row>
    <row r="35" spans="1:19" x14ac:dyDescent="0.25">
      <c r="A35" s="711" t="s">
        <v>628</v>
      </c>
      <c r="B35" s="710">
        <v>4</v>
      </c>
      <c r="C35" s="710">
        <v>25</v>
      </c>
      <c r="D35" s="710">
        <v>1</v>
      </c>
      <c r="E35" s="710">
        <v>34</v>
      </c>
      <c r="F35" s="710">
        <v>3</v>
      </c>
      <c r="G35" s="710">
        <v>1</v>
      </c>
      <c r="H35" s="712">
        <v>2.2000000000000002</v>
      </c>
      <c r="I35" s="710">
        <v>1420</v>
      </c>
      <c r="J35" s="710">
        <v>40</v>
      </c>
      <c r="K35" s="710">
        <v>803</v>
      </c>
      <c r="L35" s="712">
        <v>200.75</v>
      </c>
      <c r="M35" s="712">
        <v>56.55</v>
      </c>
      <c r="N35" s="712">
        <v>25.09375</v>
      </c>
      <c r="O35" s="710">
        <v>32</v>
      </c>
      <c r="P35" s="710">
        <v>19</v>
      </c>
      <c r="Q35" s="710">
        <v>8</v>
      </c>
      <c r="R35" s="710">
        <v>832</v>
      </c>
      <c r="S35" s="712">
        <v>58.591549295774648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E4F9-2EC3-4D9A-9D76-EEBC68FF247F}">
  <sheetPr>
    <tabColor theme="4" tint="0.79998168889431442"/>
  </sheetPr>
  <dimension ref="A1:T35"/>
  <sheetViews>
    <sheetView workbookViewId="0">
      <pane ySplit="4" topLeftCell="A5" activePane="bottomLeft" state="frozen"/>
      <selection pane="bottomLeft" activeCell="M32" sqref="M32"/>
    </sheetView>
  </sheetViews>
  <sheetFormatPr defaultRowHeight="15" x14ac:dyDescent="0.25"/>
  <sheetData>
    <row r="1" spans="1:20" x14ac:dyDescent="0.25">
      <c r="A1" s="699" t="s">
        <v>574</v>
      </c>
      <c r="B1" s="700">
        <v>2024</v>
      </c>
      <c r="C1" s="699"/>
      <c r="D1" s="699"/>
      <c r="E1" s="699"/>
      <c r="F1" s="699"/>
      <c r="G1" s="699"/>
      <c r="H1" s="699"/>
      <c r="I1" s="699"/>
      <c r="J1" s="704" t="s">
        <v>560</v>
      </c>
      <c r="K1" s="704" t="s">
        <v>575</v>
      </c>
      <c r="L1" s="704" t="s">
        <v>576</v>
      </c>
      <c r="M1" s="705" t="s">
        <v>558</v>
      </c>
      <c r="N1" s="699"/>
      <c r="O1" s="699"/>
      <c r="P1" s="699"/>
      <c r="Q1" s="699"/>
      <c r="R1" s="699"/>
      <c r="S1" s="699"/>
      <c r="T1" s="701"/>
    </row>
    <row r="2" spans="1:20" x14ac:dyDescent="0.25">
      <c r="A2" s="699" t="s">
        <v>577</v>
      </c>
      <c r="B2" s="699" t="s">
        <v>578</v>
      </c>
      <c r="C2" s="699"/>
      <c r="D2" s="699"/>
      <c r="E2" s="699"/>
      <c r="F2" s="699"/>
      <c r="G2" s="699"/>
      <c r="H2" s="699"/>
      <c r="I2" s="699"/>
      <c r="J2" s="702">
        <f>SUM(B32:B35)</f>
        <v>1229</v>
      </c>
      <c r="K2" s="702">
        <f>SUM(K32:K35)</f>
        <v>305215</v>
      </c>
      <c r="L2" s="702">
        <f>SUM(O32:O35)</f>
        <v>55079</v>
      </c>
      <c r="M2" s="703">
        <f>K2/SUM(I32:I35)</f>
        <v>0.71896325505687586</v>
      </c>
      <c r="N2" s="699"/>
      <c r="O2" s="699"/>
      <c r="P2" s="699"/>
      <c r="Q2" s="699"/>
      <c r="R2" s="699"/>
      <c r="S2" s="699"/>
      <c r="T2" s="701"/>
    </row>
    <row r="3" spans="1:20" x14ac:dyDescent="0.25">
      <c r="A3" s="699"/>
      <c r="B3" s="699"/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699"/>
      <c r="R3" s="699"/>
      <c r="S3" s="699"/>
      <c r="T3" s="701"/>
    </row>
    <row r="4" spans="1:20" x14ac:dyDescent="0.25">
      <c r="A4" s="721" t="s">
        <v>579</v>
      </c>
      <c r="B4" s="722" t="s">
        <v>580</v>
      </c>
      <c r="C4" s="721" t="s">
        <v>581</v>
      </c>
      <c r="D4" s="721" t="s">
        <v>582</v>
      </c>
      <c r="E4" s="721" t="s">
        <v>583</v>
      </c>
      <c r="F4" s="721" t="s">
        <v>584</v>
      </c>
      <c r="G4" s="721" t="s">
        <v>585</v>
      </c>
      <c r="H4" s="721" t="s">
        <v>586</v>
      </c>
      <c r="I4" s="721" t="s">
        <v>587</v>
      </c>
      <c r="J4" s="721" t="s">
        <v>588</v>
      </c>
      <c r="K4" s="721" t="s">
        <v>589</v>
      </c>
      <c r="L4" s="721" t="s">
        <v>590</v>
      </c>
      <c r="M4" s="721" t="s">
        <v>591</v>
      </c>
      <c r="N4" s="721" t="s">
        <v>592</v>
      </c>
      <c r="O4" s="721" t="s">
        <v>593</v>
      </c>
      <c r="P4" s="721" t="s">
        <v>594</v>
      </c>
      <c r="Q4" s="721" t="s">
        <v>595</v>
      </c>
      <c r="R4" s="721" t="s">
        <v>596</v>
      </c>
      <c r="S4" s="721" t="s">
        <v>597</v>
      </c>
      <c r="T4" s="701"/>
    </row>
    <row r="5" spans="1:20" x14ac:dyDescent="0.25">
      <c r="A5" s="723" t="s">
        <v>630</v>
      </c>
      <c r="B5" s="722">
        <v>86</v>
      </c>
      <c r="C5" s="722">
        <v>3627</v>
      </c>
      <c r="D5" s="722">
        <v>473</v>
      </c>
      <c r="E5" s="722">
        <v>3652</v>
      </c>
      <c r="F5" s="722">
        <v>432</v>
      </c>
      <c r="G5" s="722">
        <v>11</v>
      </c>
      <c r="H5" s="724">
        <v>52.136986301369866</v>
      </c>
      <c r="I5" s="722">
        <v>28485</v>
      </c>
      <c r="J5" s="722">
        <v>2991</v>
      </c>
      <c r="K5" s="722">
        <v>19030</v>
      </c>
      <c r="L5" s="724">
        <v>221.28</v>
      </c>
      <c r="M5" s="724">
        <v>66.81</v>
      </c>
      <c r="N5" s="724">
        <v>4.6437286481210345</v>
      </c>
      <c r="O5" s="722">
        <v>4098</v>
      </c>
      <c r="P5" s="722">
        <v>2</v>
      </c>
      <c r="Q5" s="722">
        <v>53</v>
      </c>
      <c r="R5" s="722">
        <v>22670</v>
      </c>
      <c r="S5" s="724">
        <v>79.585746884325076</v>
      </c>
    </row>
    <row r="6" spans="1:20" x14ac:dyDescent="0.25">
      <c r="A6" s="723" t="s">
        <v>599</v>
      </c>
      <c r="B6" s="722">
        <v>50</v>
      </c>
      <c r="C6" s="722">
        <v>5883</v>
      </c>
      <c r="D6" s="722">
        <v>114</v>
      </c>
      <c r="E6" s="722">
        <v>5697</v>
      </c>
      <c r="F6" s="722">
        <v>251</v>
      </c>
      <c r="G6" s="722">
        <v>48</v>
      </c>
      <c r="H6" s="724">
        <v>39.361643835616441</v>
      </c>
      <c r="I6" s="722">
        <v>18220</v>
      </c>
      <c r="J6" s="722">
        <v>80</v>
      </c>
      <c r="K6" s="722">
        <v>14367</v>
      </c>
      <c r="L6" s="724">
        <v>287.33999999999997</v>
      </c>
      <c r="M6" s="724">
        <v>78.849999999999994</v>
      </c>
      <c r="N6" s="724">
        <v>2.3960973982655105</v>
      </c>
      <c r="O6" s="722">
        <v>5996</v>
      </c>
      <c r="P6" s="722">
        <v>1</v>
      </c>
      <c r="Q6" s="722">
        <v>120</v>
      </c>
      <c r="R6" s="722">
        <v>20157</v>
      </c>
      <c r="S6" s="724">
        <v>110.63117453347971</v>
      </c>
    </row>
    <row r="7" spans="1:20" x14ac:dyDescent="0.25">
      <c r="A7" s="723" t="s">
        <v>600</v>
      </c>
      <c r="B7" s="722">
        <v>56</v>
      </c>
      <c r="C7" s="722">
        <v>2938</v>
      </c>
      <c r="D7" s="722">
        <v>170</v>
      </c>
      <c r="E7" s="722">
        <v>2637</v>
      </c>
      <c r="F7" s="722">
        <v>339</v>
      </c>
      <c r="G7" s="722">
        <v>127</v>
      </c>
      <c r="H7" s="724">
        <v>49.238356164383561</v>
      </c>
      <c r="I7" s="722">
        <v>19823</v>
      </c>
      <c r="J7" s="722">
        <v>673</v>
      </c>
      <c r="K7" s="722">
        <v>17972</v>
      </c>
      <c r="L7" s="724">
        <v>320.93</v>
      </c>
      <c r="M7" s="724">
        <v>90.66</v>
      </c>
      <c r="N7" s="724">
        <v>5.7862202189311009</v>
      </c>
      <c r="O7" s="722">
        <v>3106</v>
      </c>
      <c r="P7" s="722">
        <v>1</v>
      </c>
      <c r="Q7" s="722">
        <v>57</v>
      </c>
      <c r="R7" s="722">
        <v>20760</v>
      </c>
      <c r="S7" s="724">
        <v>104.72683246733592</v>
      </c>
    </row>
    <row r="8" spans="1:20" x14ac:dyDescent="0.25">
      <c r="A8" s="723" t="s">
        <v>631</v>
      </c>
      <c r="B8" s="722">
        <v>32</v>
      </c>
      <c r="C8" s="722">
        <v>1636</v>
      </c>
      <c r="D8" s="722">
        <v>155</v>
      </c>
      <c r="E8" s="722">
        <v>1611</v>
      </c>
      <c r="F8" s="722">
        <v>173</v>
      </c>
      <c r="G8" s="722">
        <v>4</v>
      </c>
      <c r="H8" s="724">
        <v>20.30958904109589</v>
      </c>
      <c r="I8" s="722">
        <v>10197</v>
      </c>
      <c r="J8" s="722">
        <v>1515</v>
      </c>
      <c r="K8" s="722">
        <v>7413</v>
      </c>
      <c r="L8" s="724">
        <v>231.66</v>
      </c>
      <c r="M8" s="724">
        <v>72.7</v>
      </c>
      <c r="N8" s="724">
        <v>4.1413407821229047</v>
      </c>
      <c r="O8" s="722">
        <v>1790</v>
      </c>
      <c r="P8" s="722">
        <v>2</v>
      </c>
      <c r="Q8" s="722">
        <v>64</v>
      </c>
      <c r="R8" s="722">
        <v>9036</v>
      </c>
      <c r="S8" s="724">
        <v>88.614298323036195</v>
      </c>
    </row>
    <row r="9" spans="1:20" x14ac:dyDescent="0.25">
      <c r="A9" s="723" t="s">
        <v>602</v>
      </c>
      <c r="B9" s="722">
        <v>56</v>
      </c>
      <c r="C9" s="722">
        <v>2560</v>
      </c>
      <c r="D9" s="722">
        <v>243</v>
      </c>
      <c r="E9" s="722">
        <v>2361</v>
      </c>
      <c r="F9" s="722">
        <v>360</v>
      </c>
      <c r="G9" s="722">
        <v>85</v>
      </c>
      <c r="H9" s="724">
        <v>45.827397260273976</v>
      </c>
      <c r="I9" s="722">
        <v>19611</v>
      </c>
      <c r="J9" s="722">
        <v>885</v>
      </c>
      <c r="K9" s="722">
        <v>16727</v>
      </c>
      <c r="L9" s="724">
        <v>298.7</v>
      </c>
      <c r="M9" s="724">
        <v>85.29</v>
      </c>
      <c r="N9" s="724">
        <v>5.9654065620542083</v>
      </c>
      <c r="O9" s="722">
        <v>2804</v>
      </c>
      <c r="P9" s="722">
        <v>1</v>
      </c>
      <c r="Q9" s="722">
        <v>52</v>
      </c>
      <c r="R9" s="722">
        <v>19188</v>
      </c>
      <c r="S9" s="724">
        <v>97.843047269389629</v>
      </c>
    </row>
    <row r="10" spans="1:20" x14ac:dyDescent="0.25">
      <c r="A10" s="723" t="s">
        <v>603</v>
      </c>
      <c r="B10" s="722">
        <v>105</v>
      </c>
      <c r="C10" s="722">
        <v>7570</v>
      </c>
      <c r="D10" s="722">
        <v>8</v>
      </c>
      <c r="E10" s="722">
        <v>7569</v>
      </c>
      <c r="F10" s="722">
        <v>15</v>
      </c>
      <c r="G10" s="722">
        <v>3</v>
      </c>
      <c r="H10" s="724">
        <v>71.254794520547946</v>
      </c>
      <c r="I10" s="722">
        <v>35894</v>
      </c>
      <c r="J10" s="722">
        <v>2536</v>
      </c>
      <c r="K10" s="722">
        <v>26008</v>
      </c>
      <c r="L10" s="724">
        <v>247.7</v>
      </c>
      <c r="M10" s="724">
        <v>72.459999999999994</v>
      </c>
      <c r="N10" s="724">
        <v>3.430229490899499</v>
      </c>
      <c r="O10" s="722">
        <v>7582</v>
      </c>
      <c r="P10" s="722">
        <v>1</v>
      </c>
      <c r="Q10" s="722">
        <v>77</v>
      </c>
      <c r="R10" s="722">
        <v>33578</v>
      </c>
      <c r="S10" s="724">
        <v>93.547668133949969</v>
      </c>
    </row>
    <row r="11" spans="1:20" x14ac:dyDescent="0.25">
      <c r="A11" s="723" t="s">
        <v>604</v>
      </c>
      <c r="B11" s="722">
        <v>25</v>
      </c>
      <c r="C11" s="722">
        <v>46</v>
      </c>
      <c r="D11" s="722">
        <v>384</v>
      </c>
      <c r="E11" s="722">
        <v>358</v>
      </c>
      <c r="F11" s="722">
        <v>51</v>
      </c>
      <c r="G11" s="722">
        <v>11</v>
      </c>
      <c r="H11" s="724">
        <v>21.257534246575343</v>
      </c>
      <c r="I11" s="722">
        <v>8646</v>
      </c>
      <c r="J11" s="722">
        <v>504</v>
      </c>
      <c r="K11" s="722">
        <v>7759</v>
      </c>
      <c r="L11" s="724">
        <v>310.36</v>
      </c>
      <c r="M11" s="724">
        <v>89.74</v>
      </c>
      <c r="N11" s="724">
        <v>18.256470588235295</v>
      </c>
      <c r="O11" s="722">
        <v>425</v>
      </c>
      <c r="P11" s="722">
        <v>2</v>
      </c>
      <c r="Q11" s="722">
        <v>18</v>
      </c>
      <c r="R11" s="722">
        <v>7961</v>
      </c>
      <c r="S11" s="724">
        <v>92.077261161230624</v>
      </c>
    </row>
    <row r="12" spans="1:20" x14ac:dyDescent="0.25">
      <c r="A12" s="723" t="s">
        <v>605</v>
      </c>
      <c r="B12" s="722">
        <v>46</v>
      </c>
      <c r="C12" s="722">
        <v>973</v>
      </c>
      <c r="D12" s="722">
        <v>35</v>
      </c>
      <c r="E12" s="722">
        <v>945</v>
      </c>
      <c r="F12" s="722">
        <v>39</v>
      </c>
      <c r="G12" s="722">
        <v>27</v>
      </c>
      <c r="H12" s="724">
        <v>30.923287671232877</v>
      </c>
      <c r="I12" s="722">
        <v>15960</v>
      </c>
      <c r="J12" s="722">
        <v>876</v>
      </c>
      <c r="K12" s="722">
        <v>11287</v>
      </c>
      <c r="L12" s="724">
        <v>245.37</v>
      </c>
      <c r="M12" s="724">
        <v>70.72</v>
      </c>
      <c r="N12" s="724">
        <v>11.175247524752475</v>
      </c>
      <c r="O12" s="722">
        <v>1010</v>
      </c>
      <c r="P12" s="722">
        <v>5</v>
      </c>
      <c r="Q12" s="722">
        <v>23</v>
      </c>
      <c r="R12" s="722">
        <v>12246</v>
      </c>
      <c r="S12" s="724">
        <v>76.729323308270679</v>
      </c>
    </row>
    <row r="13" spans="1:20" x14ac:dyDescent="0.25">
      <c r="A13" s="723" t="s">
        <v>629</v>
      </c>
      <c r="B13" s="722">
        <v>18</v>
      </c>
      <c r="C13" s="722">
        <v>475</v>
      </c>
      <c r="D13" s="722">
        <v>117</v>
      </c>
      <c r="E13" s="722">
        <v>498</v>
      </c>
      <c r="F13" s="722">
        <v>95</v>
      </c>
      <c r="G13" s="722">
        <v>3</v>
      </c>
      <c r="H13" s="724">
        <v>8.1013698630136979</v>
      </c>
      <c r="I13" s="722">
        <v>6588</v>
      </c>
      <c r="J13" s="722">
        <v>0</v>
      </c>
      <c r="K13" s="722">
        <v>2957</v>
      </c>
      <c r="L13" s="724">
        <v>164.28</v>
      </c>
      <c r="M13" s="724">
        <v>44.88</v>
      </c>
      <c r="N13" s="724">
        <v>4.9781144781144784</v>
      </c>
      <c r="O13" s="722">
        <v>594</v>
      </c>
      <c r="P13" s="722">
        <v>6</v>
      </c>
      <c r="Q13" s="722">
        <v>33</v>
      </c>
      <c r="R13" s="722">
        <v>3444</v>
      </c>
      <c r="S13" s="724">
        <v>52.276867030965391</v>
      </c>
    </row>
    <row r="14" spans="1:20" x14ac:dyDescent="0.25">
      <c r="A14" s="723" t="s">
        <v>607</v>
      </c>
      <c r="B14" s="722">
        <v>25</v>
      </c>
      <c r="C14" s="722">
        <v>316</v>
      </c>
      <c r="D14" s="722">
        <v>1189</v>
      </c>
      <c r="E14" s="722">
        <v>163</v>
      </c>
      <c r="F14" s="722">
        <v>1146</v>
      </c>
      <c r="G14" s="722">
        <v>194</v>
      </c>
      <c r="H14" s="724">
        <v>15.832876712328767</v>
      </c>
      <c r="I14" s="722">
        <v>8630</v>
      </c>
      <c r="J14" s="722">
        <v>520</v>
      </c>
      <c r="K14" s="722">
        <v>5779</v>
      </c>
      <c r="L14" s="724">
        <v>231.16</v>
      </c>
      <c r="M14" s="724">
        <v>66.959999999999994</v>
      </c>
      <c r="N14" s="724">
        <v>3.8424202127659575</v>
      </c>
      <c r="O14" s="722">
        <v>1504</v>
      </c>
      <c r="P14" s="722">
        <v>2</v>
      </c>
      <c r="Q14" s="722">
        <v>64</v>
      </c>
      <c r="R14" s="722">
        <v>6018</v>
      </c>
      <c r="S14" s="724">
        <v>69.733487833140202</v>
      </c>
    </row>
    <row r="15" spans="1:20" x14ac:dyDescent="0.25">
      <c r="A15" s="723" t="s">
        <v>608</v>
      </c>
      <c r="B15" s="722">
        <v>32</v>
      </c>
      <c r="C15" s="722">
        <v>595</v>
      </c>
      <c r="D15" s="722">
        <v>170</v>
      </c>
      <c r="E15" s="722">
        <v>718</v>
      </c>
      <c r="F15" s="722">
        <v>22</v>
      </c>
      <c r="G15" s="722">
        <v>21</v>
      </c>
      <c r="H15" s="724">
        <v>20.232876712328768</v>
      </c>
      <c r="I15" s="722">
        <v>11243</v>
      </c>
      <c r="J15" s="722">
        <v>469</v>
      </c>
      <c r="K15" s="722">
        <v>7385</v>
      </c>
      <c r="L15" s="724">
        <v>230.78</v>
      </c>
      <c r="M15" s="724">
        <v>65.69</v>
      </c>
      <c r="N15" s="724">
        <v>9.6788990825688082</v>
      </c>
      <c r="O15" s="722">
        <v>763</v>
      </c>
      <c r="P15" s="722">
        <v>5</v>
      </c>
      <c r="Q15" s="722">
        <v>25</v>
      </c>
      <c r="R15" s="722">
        <v>8042</v>
      </c>
      <c r="S15" s="724">
        <v>71.528951347505114</v>
      </c>
    </row>
    <row r="16" spans="1:20" x14ac:dyDescent="0.25">
      <c r="A16" s="723" t="s">
        <v>609</v>
      </c>
      <c r="B16" s="722">
        <v>10</v>
      </c>
      <c r="C16" s="722">
        <v>252</v>
      </c>
      <c r="D16" s="722">
        <v>0</v>
      </c>
      <c r="E16" s="722">
        <v>252</v>
      </c>
      <c r="F16" s="722">
        <v>0</v>
      </c>
      <c r="G16" s="722">
        <v>0</v>
      </c>
      <c r="H16" s="724">
        <v>4.0109589041095894</v>
      </c>
      <c r="I16" s="722">
        <v>2060</v>
      </c>
      <c r="J16" s="722">
        <v>1600</v>
      </c>
      <c r="K16" s="722">
        <v>1464</v>
      </c>
      <c r="L16" s="724">
        <v>146.4</v>
      </c>
      <c r="M16" s="724">
        <v>71.069999999999993</v>
      </c>
      <c r="N16" s="724">
        <v>5.8095238095238093</v>
      </c>
      <c r="O16" s="722">
        <v>252</v>
      </c>
      <c r="P16" s="722">
        <v>2</v>
      </c>
      <c r="Q16" s="722">
        <v>45</v>
      </c>
      <c r="R16" s="722">
        <v>1716</v>
      </c>
      <c r="S16" s="724">
        <v>83.300970873786412</v>
      </c>
    </row>
    <row r="17" spans="1:19" x14ac:dyDescent="0.25">
      <c r="A17" s="723" t="s">
        <v>610</v>
      </c>
      <c r="B17" s="722">
        <v>15</v>
      </c>
      <c r="C17" s="722">
        <v>751</v>
      </c>
      <c r="D17" s="722">
        <v>23</v>
      </c>
      <c r="E17" s="722">
        <v>740</v>
      </c>
      <c r="F17" s="722">
        <v>27</v>
      </c>
      <c r="G17" s="722">
        <v>1</v>
      </c>
      <c r="H17" s="724">
        <v>13.38082191780822</v>
      </c>
      <c r="I17" s="722">
        <v>5398</v>
      </c>
      <c r="J17" s="722">
        <v>92</v>
      </c>
      <c r="K17" s="722">
        <v>4884</v>
      </c>
      <c r="L17" s="724">
        <v>325.60000000000002</v>
      </c>
      <c r="M17" s="724">
        <v>90.48</v>
      </c>
      <c r="N17" s="724">
        <v>6.3346303501945522</v>
      </c>
      <c r="O17" s="722">
        <v>771</v>
      </c>
      <c r="P17" s="722">
        <v>1</v>
      </c>
      <c r="Q17" s="722">
        <v>52</v>
      </c>
      <c r="R17" s="722">
        <v>5630</v>
      </c>
      <c r="S17" s="724">
        <v>104.2978881067062</v>
      </c>
    </row>
    <row r="18" spans="1:19" x14ac:dyDescent="0.25">
      <c r="A18" s="723" t="s">
        <v>611</v>
      </c>
      <c r="B18" s="722">
        <v>73</v>
      </c>
      <c r="C18" s="722">
        <v>2554</v>
      </c>
      <c r="D18" s="722">
        <v>63</v>
      </c>
      <c r="E18" s="722">
        <v>2261</v>
      </c>
      <c r="F18" s="722">
        <v>274</v>
      </c>
      <c r="G18" s="722">
        <v>83</v>
      </c>
      <c r="H18" s="724">
        <v>44.61917808219178</v>
      </c>
      <c r="I18" s="722">
        <v>25646</v>
      </c>
      <c r="J18" s="722">
        <v>1072</v>
      </c>
      <c r="K18" s="722">
        <v>16286</v>
      </c>
      <c r="L18" s="724">
        <v>223.1</v>
      </c>
      <c r="M18" s="724">
        <v>63.5</v>
      </c>
      <c r="N18" s="724">
        <v>6.220779220779221</v>
      </c>
      <c r="O18" s="722">
        <v>2618</v>
      </c>
      <c r="P18" s="722">
        <v>4</v>
      </c>
      <c r="Q18" s="722">
        <v>37</v>
      </c>
      <c r="R18" s="722">
        <v>18694</v>
      </c>
      <c r="S18" s="724">
        <v>72.892458862980575</v>
      </c>
    </row>
    <row r="19" spans="1:19" x14ac:dyDescent="0.25">
      <c r="A19" s="723" t="s">
        <v>612</v>
      </c>
      <c r="B19" s="722">
        <v>34</v>
      </c>
      <c r="C19" s="722">
        <v>1760</v>
      </c>
      <c r="D19" s="722">
        <v>113</v>
      </c>
      <c r="E19" s="722">
        <v>1705</v>
      </c>
      <c r="F19" s="722">
        <v>161</v>
      </c>
      <c r="G19" s="722">
        <v>10</v>
      </c>
      <c r="H19" s="724">
        <v>24.221917808219178</v>
      </c>
      <c r="I19" s="722">
        <v>12115</v>
      </c>
      <c r="J19" s="722">
        <v>329</v>
      </c>
      <c r="K19" s="722">
        <v>8841</v>
      </c>
      <c r="L19" s="724">
        <v>260.02999999999997</v>
      </c>
      <c r="M19" s="724">
        <v>72.98</v>
      </c>
      <c r="N19" s="724">
        <v>4.7177161152614726</v>
      </c>
      <c r="O19" s="722">
        <v>1874</v>
      </c>
      <c r="P19" s="722">
        <v>2</v>
      </c>
      <c r="Q19" s="722">
        <v>56</v>
      </c>
      <c r="R19" s="722">
        <v>10574</v>
      </c>
      <c r="S19" s="724">
        <v>87.280231118448199</v>
      </c>
    </row>
    <row r="20" spans="1:19" x14ac:dyDescent="0.25">
      <c r="A20" s="723" t="s">
        <v>613</v>
      </c>
      <c r="B20" s="722">
        <v>50</v>
      </c>
      <c r="C20" s="722">
        <v>2195</v>
      </c>
      <c r="D20" s="722">
        <v>0</v>
      </c>
      <c r="E20" s="722">
        <v>2179</v>
      </c>
      <c r="F20" s="722">
        <v>0</v>
      </c>
      <c r="G20" s="722">
        <v>14</v>
      </c>
      <c r="H20" s="724">
        <v>29.81917808219178</v>
      </c>
      <c r="I20" s="722">
        <v>18300</v>
      </c>
      <c r="J20" s="722">
        <v>0</v>
      </c>
      <c r="K20" s="722">
        <v>10884</v>
      </c>
      <c r="L20" s="724">
        <v>217.68</v>
      </c>
      <c r="M20" s="724">
        <v>59.48</v>
      </c>
      <c r="N20" s="724">
        <v>4.9608021877848678</v>
      </c>
      <c r="O20" s="722">
        <v>2194</v>
      </c>
      <c r="P20" s="722">
        <v>3</v>
      </c>
      <c r="Q20" s="722">
        <v>44</v>
      </c>
      <c r="R20" s="722">
        <v>13071</v>
      </c>
      <c r="S20" s="724">
        <v>71.426229508196727</v>
      </c>
    </row>
    <row r="21" spans="1:19" x14ac:dyDescent="0.25">
      <c r="A21" s="723" t="s">
        <v>614</v>
      </c>
      <c r="B21" s="722">
        <v>16</v>
      </c>
      <c r="C21" s="722">
        <v>1062</v>
      </c>
      <c r="D21" s="722">
        <v>4</v>
      </c>
      <c r="E21" s="722">
        <v>1059</v>
      </c>
      <c r="F21" s="722">
        <v>7</v>
      </c>
      <c r="G21" s="722">
        <v>1</v>
      </c>
      <c r="H21" s="724">
        <v>8.4301369863013704</v>
      </c>
      <c r="I21" s="722">
        <v>5516</v>
      </c>
      <c r="J21" s="722">
        <v>340</v>
      </c>
      <c r="K21" s="722">
        <v>3077</v>
      </c>
      <c r="L21" s="724">
        <v>192.31</v>
      </c>
      <c r="M21" s="724">
        <v>55.78</v>
      </c>
      <c r="N21" s="724">
        <v>2.8864915572232643</v>
      </c>
      <c r="O21" s="722">
        <v>1066</v>
      </c>
      <c r="P21" s="722">
        <v>2</v>
      </c>
      <c r="Q21" s="722">
        <v>71</v>
      </c>
      <c r="R21" s="722">
        <v>4138</v>
      </c>
      <c r="S21" s="724">
        <v>75.018129079042779</v>
      </c>
    </row>
    <row r="22" spans="1:19" x14ac:dyDescent="0.25">
      <c r="A22" s="723" t="s">
        <v>615</v>
      </c>
      <c r="B22" s="722">
        <v>54</v>
      </c>
      <c r="C22" s="722">
        <v>2420</v>
      </c>
      <c r="D22" s="722">
        <v>52</v>
      </c>
      <c r="E22" s="722">
        <v>2338</v>
      </c>
      <c r="F22" s="722">
        <v>76</v>
      </c>
      <c r="G22" s="722">
        <v>59</v>
      </c>
      <c r="H22" s="724">
        <v>34.761643835616439</v>
      </c>
      <c r="I22" s="722">
        <v>18669</v>
      </c>
      <c r="J22" s="722">
        <v>1095</v>
      </c>
      <c r="K22" s="722">
        <v>12688</v>
      </c>
      <c r="L22" s="724">
        <v>234.96</v>
      </c>
      <c r="M22" s="724">
        <v>67.959999999999994</v>
      </c>
      <c r="N22" s="724">
        <v>5.1326860841423949</v>
      </c>
      <c r="O22" s="722">
        <v>2472</v>
      </c>
      <c r="P22" s="722">
        <v>2</v>
      </c>
      <c r="Q22" s="722">
        <v>48</v>
      </c>
      <c r="R22" s="722">
        <v>15067</v>
      </c>
      <c r="S22" s="724">
        <v>80.70598318067384</v>
      </c>
    </row>
    <row r="23" spans="1:19" x14ac:dyDescent="0.25">
      <c r="A23" s="723" t="s">
        <v>616</v>
      </c>
      <c r="B23" s="722">
        <v>22</v>
      </c>
      <c r="C23" s="722">
        <v>1228</v>
      </c>
      <c r="D23" s="722">
        <v>129</v>
      </c>
      <c r="E23" s="722">
        <v>1221</v>
      </c>
      <c r="F23" s="722">
        <v>138</v>
      </c>
      <c r="G23" s="722">
        <v>0</v>
      </c>
      <c r="H23" s="724">
        <v>11.830136986301369</v>
      </c>
      <c r="I23" s="722">
        <v>7064</v>
      </c>
      <c r="J23" s="722">
        <v>988</v>
      </c>
      <c r="K23" s="722">
        <v>4318</v>
      </c>
      <c r="L23" s="724">
        <v>196.27</v>
      </c>
      <c r="M23" s="724">
        <v>61.13</v>
      </c>
      <c r="N23" s="724">
        <v>3.1796759941089836</v>
      </c>
      <c r="O23" s="722">
        <v>1358</v>
      </c>
      <c r="P23" s="722">
        <v>2</v>
      </c>
      <c r="Q23" s="722">
        <v>70</v>
      </c>
      <c r="R23" s="722">
        <v>5542</v>
      </c>
      <c r="S23" s="724">
        <v>78.454133635334088</v>
      </c>
    </row>
    <row r="24" spans="1:19" x14ac:dyDescent="0.25">
      <c r="A24" s="723" t="s">
        <v>617</v>
      </c>
      <c r="B24" s="722">
        <v>56</v>
      </c>
      <c r="C24" s="722">
        <v>3113</v>
      </c>
      <c r="D24" s="722">
        <v>95</v>
      </c>
      <c r="E24" s="722">
        <v>2485</v>
      </c>
      <c r="F24" s="722">
        <v>718</v>
      </c>
      <c r="G24" s="722">
        <v>0</v>
      </c>
      <c r="H24" s="724">
        <v>35.317808219178083</v>
      </c>
      <c r="I24" s="722">
        <v>18828</v>
      </c>
      <c r="J24" s="722">
        <v>1668</v>
      </c>
      <c r="K24" s="722">
        <v>12891</v>
      </c>
      <c r="L24" s="724">
        <v>230.2</v>
      </c>
      <c r="M24" s="724">
        <v>68.47</v>
      </c>
      <c r="N24" s="724">
        <v>4.0208983156581413</v>
      </c>
      <c r="O24" s="722">
        <v>3206</v>
      </c>
      <c r="P24" s="722">
        <v>2</v>
      </c>
      <c r="Q24" s="722">
        <v>62</v>
      </c>
      <c r="R24" s="722">
        <v>15690</v>
      </c>
      <c r="S24" s="724">
        <v>83.333333333333343</v>
      </c>
    </row>
    <row r="25" spans="1:19" x14ac:dyDescent="0.25">
      <c r="A25" s="723" t="s">
        <v>618</v>
      </c>
      <c r="B25" s="722">
        <v>62</v>
      </c>
      <c r="C25" s="722">
        <v>3195</v>
      </c>
      <c r="D25" s="722">
        <v>137</v>
      </c>
      <c r="E25" s="722">
        <v>3076</v>
      </c>
      <c r="F25" s="722">
        <v>150</v>
      </c>
      <c r="G25" s="722">
        <v>103</v>
      </c>
      <c r="H25" s="724">
        <v>44.550684931506851</v>
      </c>
      <c r="I25" s="722">
        <v>20643</v>
      </c>
      <c r="J25" s="722">
        <v>2049</v>
      </c>
      <c r="K25" s="722">
        <v>16261</v>
      </c>
      <c r="L25" s="724">
        <v>262.27</v>
      </c>
      <c r="M25" s="724">
        <v>78.77</v>
      </c>
      <c r="N25" s="724">
        <v>4.8831831831831831</v>
      </c>
      <c r="O25" s="722">
        <v>3330</v>
      </c>
      <c r="P25" s="722">
        <v>1</v>
      </c>
      <c r="Q25" s="722">
        <v>59</v>
      </c>
      <c r="R25" s="722">
        <v>19396</v>
      </c>
      <c r="S25" s="724">
        <v>93.959211354938716</v>
      </c>
    </row>
    <row r="26" spans="1:19" x14ac:dyDescent="0.25">
      <c r="A26" s="723" t="s">
        <v>619</v>
      </c>
      <c r="B26" s="722">
        <v>65</v>
      </c>
      <c r="C26" s="722">
        <v>3545</v>
      </c>
      <c r="D26" s="722">
        <v>58</v>
      </c>
      <c r="E26" s="722">
        <v>3537</v>
      </c>
      <c r="F26" s="722">
        <v>66</v>
      </c>
      <c r="G26" s="722">
        <v>0</v>
      </c>
      <c r="H26" s="724">
        <v>34.317808219178083</v>
      </c>
      <c r="I26" s="722">
        <v>22860</v>
      </c>
      <c r="J26" s="722">
        <v>930</v>
      </c>
      <c r="K26" s="722">
        <v>12526</v>
      </c>
      <c r="L26" s="724">
        <v>192.71</v>
      </c>
      <c r="M26" s="724">
        <v>54.79</v>
      </c>
      <c r="N26" s="724">
        <v>3.4765473216763807</v>
      </c>
      <c r="O26" s="722">
        <v>3603</v>
      </c>
      <c r="P26" s="722">
        <v>3</v>
      </c>
      <c r="Q26" s="722">
        <v>58</v>
      </c>
      <c r="R26" s="722">
        <v>16067</v>
      </c>
      <c r="S26" s="724">
        <v>70.284339457567796</v>
      </c>
    </row>
    <row r="27" spans="1:19" x14ac:dyDescent="0.25">
      <c r="A27" s="723" t="s">
        <v>620</v>
      </c>
      <c r="B27" s="722">
        <v>64</v>
      </c>
      <c r="C27" s="722">
        <v>1058</v>
      </c>
      <c r="D27" s="722">
        <v>68</v>
      </c>
      <c r="E27" s="722">
        <v>1114</v>
      </c>
      <c r="F27" s="722">
        <v>12</v>
      </c>
      <c r="G27" s="722">
        <v>2</v>
      </c>
      <c r="H27" s="724">
        <v>46.279452054794518</v>
      </c>
      <c r="I27" s="722">
        <v>21775</v>
      </c>
      <c r="J27" s="722">
        <v>1649</v>
      </c>
      <c r="K27" s="722">
        <v>16892</v>
      </c>
      <c r="L27" s="724">
        <v>263.94</v>
      </c>
      <c r="M27" s="724">
        <v>77.58</v>
      </c>
      <c r="N27" s="724">
        <v>14.988464951197871</v>
      </c>
      <c r="O27" s="722">
        <v>1127</v>
      </c>
      <c r="P27" s="722">
        <v>4</v>
      </c>
      <c r="Q27" s="722">
        <v>19</v>
      </c>
      <c r="R27" s="722">
        <v>17978</v>
      </c>
      <c r="S27" s="724">
        <v>82.562571756601614</v>
      </c>
    </row>
    <row r="28" spans="1:19" x14ac:dyDescent="0.25">
      <c r="A28" s="723" t="s">
        <v>621</v>
      </c>
      <c r="B28" s="722">
        <v>62</v>
      </c>
      <c r="C28" s="722">
        <v>461</v>
      </c>
      <c r="D28" s="722">
        <v>855</v>
      </c>
      <c r="E28" s="722">
        <v>1263</v>
      </c>
      <c r="F28" s="722">
        <v>51</v>
      </c>
      <c r="G28" s="722">
        <v>2</v>
      </c>
      <c r="H28" s="724">
        <v>44.010958904109586</v>
      </c>
      <c r="I28" s="722">
        <v>21394</v>
      </c>
      <c r="J28" s="722">
        <v>1298</v>
      </c>
      <c r="K28" s="722">
        <v>16064</v>
      </c>
      <c r="L28" s="724">
        <v>259.10000000000002</v>
      </c>
      <c r="M28" s="724">
        <v>75.09</v>
      </c>
      <c r="N28" s="724">
        <v>12.206686930091186</v>
      </c>
      <c r="O28" s="722">
        <v>1316</v>
      </c>
      <c r="P28" s="722">
        <v>4</v>
      </c>
      <c r="Q28" s="722">
        <v>22</v>
      </c>
      <c r="R28" s="722">
        <v>16926</v>
      </c>
      <c r="S28" s="724">
        <v>79.11563989903712</v>
      </c>
    </row>
    <row r="29" spans="1:19" x14ac:dyDescent="0.25">
      <c r="A29" s="723" t="s">
        <v>622</v>
      </c>
      <c r="B29" s="722">
        <v>32</v>
      </c>
      <c r="C29" s="722">
        <v>1989</v>
      </c>
      <c r="D29" s="722">
        <v>65</v>
      </c>
      <c r="E29" s="722">
        <v>1927</v>
      </c>
      <c r="F29" s="722">
        <v>127</v>
      </c>
      <c r="G29" s="722">
        <v>0</v>
      </c>
      <c r="H29" s="724">
        <v>20.632876712328766</v>
      </c>
      <c r="I29" s="722">
        <v>11712</v>
      </c>
      <c r="J29" s="722">
        <v>0</v>
      </c>
      <c r="K29" s="722">
        <v>7531</v>
      </c>
      <c r="L29" s="724">
        <v>235.34</v>
      </c>
      <c r="M29" s="724">
        <v>64.3</v>
      </c>
      <c r="N29" s="724">
        <v>3.6665043816942551</v>
      </c>
      <c r="O29" s="722">
        <v>2054</v>
      </c>
      <c r="P29" s="722">
        <v>2</v>
      </c>
      <c r="Q29" s="722">
        <v>64</v>
      </c>
      <c r="R29" s="722">
        <v>9489</v>
      </c>
      <c r="S29" s="724">
        <v>81.019467213114751</v>
      </c>
    </row>
    <row r="30" spans="1:19" x14ac:dyDescent="0.25">
      <c r="A30" s="723" t="s">
        <v>623</v>
      </c>
      <c r="B30" s="722">
        <v>13</v>
      </c>
      <c r="C30" s="722">
        <v>858</v>
      </c>
      <c r="D30" s="722">
        <v>95</v>
      </c>
      <c r="E30" s="722">
        <v>871</v>
      </c>
      <c r="F30" s="722">
        <v>84</v>
      </c>
      <c r="G30" s="722">
        <v>0</v>
      </c>
      <c r="H30" s="724">
        <v>8.4328767123287669</v>
      </c>
      <c r="I30" s="722">
        <v>4546</v>
      </c>
      <c r="J30" s="722">
        <v>212</v>
      </c>
      <c r="K30" s="722">
        <v>3078</v>
      </c>
      <c r="L30" s="724">
        <v>236.77</v>
      </c>
      <c r="M30" s="724">
        <v>67.709999999999994</v>
      </c>
      <c r="N30" s="724">
        <v>3.2264150943396226</v>
      </c>
      <c r="O30" s="722">
        <v>954</v>
      </c>
      <c r="P30" s="722">
        <v>2</v>
      </c>
      <c r="Q30" s="722">
        <v>77</v>
      </c>
      <c r="R30" s="722">
        <v>3942</v>
      </c>
      <c r="S30" s="724">
        <v>86.713594368675757</v>
      </c>
    </row>
    <row r="31" spans="1:19" x14ac:dyDescent="0.25">
      <c r="A31" s="723" t="s">
        <v>624</v>
      </c>
      <c r="B31" s="722">
        <v>31</v>
      </c>
      <c r="C31" s="722">
        <v>1752</v>
      </c>
      <c r="D31" s="722">
        <v>171</v>
      </c>
      <c r="E31" s="722">
        <v>1755</v>
      </c>
      <c r="F31" s="722">
        <v>170</v>
      </c>
      <c r="G31" s="722">
        <v>1</v>
      </c>
      <c r="H31" s="724">
        <v>21.671232876712327</v>
      </c>
      <c r="I31" s="722">
        <v>10543</v>
      </c>
      <c r="J31" s="722">
        <v>803</v>
      </c>
      <c r="K31" s="722">
        <v>7910</v>
      </c>
      <c r="L31" s="724">
        <v>255.16</v>
      </c>
      <c r="M31" s="724">
        <v>75.03</v>
      </c>
      <c r="N31" s="724">
        <v>4.1112266112266109</v>
      </c>
      <c r="O31" s="722">
        <v>1924</v>
      </c>
      <c r="P31" s="722">
        <v>1</v>
      </c>
      <c r="Q31" s="722">
        <v>67</v>
      </c>
      <c r="R31" s="722">
        <v>9664</v>
      </c>
      <c r="S31" s="724">
        <v>91.662714597363177</v>
      </c>
    </row>
    <row r="32" spans="1:19" ht="15.75" x14ac:dyDescent="0.25">
      <c r="A32" s="723" t="s">
        <v>625</v>
      </c>
      <c r="B32" s="722">
        <v>1190</v>
      </c>
      <c r="C32" s="722">
        <v>54812</v>
      </c>
      <c r="D32" s="722">
        <v>4986</v>
      </c>
      <c r="E32" s="722">
        <v>53992</v>
      </c>
      <c r="F32" s="722">
        <v>4984</v>
      </c>
      <c r="G32" s="722">
        <v>810</v>
      </c>
      <c r="H32" s="724">
        <v>800.76438356164385</v>
      </c>
      <c r="I32" s="722">
        <v>410366</v>
      </c>
      <c r="J32" s="722">
        <v>25174</v>
      </c>
      <c r="K32" s="722">
        <v>292279</v>
      </c>
      <c r="L32" s="724">
        <v>245.61</v>
      </c>
      <c r="M32" s="871">
        <v>71.22</v>
      </c>
      <c r="N32" s="724">
        <v>5.3328771872206104</v>
      </c>
      <c r="O32" s="722">
        <v>54807</v>
      </c>
      <c r="P32" s="722">
        <v>2</v>
      </c>
      <c r="Q32" s="722">
        <v>49</v>
      </c>
      <c r="R32" s="722">
        <v>346681</v>
      </c>
      <c r="S32" s="724">
        <v>84.480926782433244</v>
      </c>
    </row>
    <row r="33" spans="1:19" x14ac:dyDescent="0.25">
      <c r="A33" s="723" t="s">
        <v>626</v>
      </c>
      <c r="B33" s="722">
        <v>25</v>
      </c>
      <c r="C33" s="722">
        <v>207</v>
      </c>
      <c r="D33" s="722">
        <v>1</v>
      </c>
      <c r="E33" s="722">
        <v>196</v>
      </c>
      <c r="F33" s="722">
        <v>0</v>
      </c>
      <c r="G33" s="722">
        <v>5</v>
      </c>
      <c r="H33" s="724">
        <v>24.465753424657535</v>
      </c>
      <c r="I33" s="722">
        <v>9143</v>
      </c>
      <c r="J33" s="722">
        <v>7</v>
      </c>
      <c r="K33" s="722">
        <v>8930</v>
      </c>
      <c r="L33" s="724">
        <v>357.2</v>
      </c>
      <c r="M33" s="724">
        <v>97.67</v>
      </c>
      <c r="N33" s="724">
        <v>43.774509803921568</v>
      </c>
      <c r="O33" s="722">
        <v>204</v>
      </c>
      <c r="P33" s="722">
        <v>1</v>
      </c>
      <c r="Q33" s="722">
        <v>8</v>
      </c>
      <c r="R33" s="722">
        <v>9132</v>
      </c>
      <c r="S33" s="724">
        <v>99.879689379853446</v>
      </c>
    </row>
    <row r="34" spans="1:19" x14ac:dyDescent="0.25">
      <c r="A34" s="723" t="s">
        <v>627</v>
      </c>
      <c r="B34" s="722">
        <v>10</v>
      </c>
      <c r="C34" s="722">
        <v>53</v>
      </c>
      <c r="D34" s="722">
        <v>0</v>
      </c>
      <c r="E34" s="722">
        <v>29</v>
      </c>
      <c r="F34" s="722">
        <v>1</v>
      </c>
      <c r="G34" s="722">
        <v>10</v>
      </c>
      <c r="H34" s="724">
        <v>8.1561643835616433</v>
      </c>
      <c r="I34" s="722">
        <v>3598</v>
      </c>
      <c r="J34" s="722">
        <v>62</v>
      </c>
      <c r="K34" s="722">
        <v>2977</v>
      </c>
      <c r="L34" s="724">
        <v>297.7</v>
      </c>
      <c r="M34" s="724">
        <v>82.74</v>
      </c>
      <c r="N34" s="724">
        <v>64.717391304347828</v>
      </c>
      <c r="O34" s="722">
        <v>46</v>
      </c>
      <c r="P34" s="722">
        <v>14</v>
      </c>
      <c r="Q34" s="722">
        <v>5</v>
      </c>
      <c r="R34" s="722">
        <v>3018</v>
      </c>
      <c r="S34" s="724">
        <v>83.879933296275709</v>
      </c>
    </row>
    <row r="35" spans="1:19" x14ac:dyDescent="0.25">
      <c r="A35" s="723" t="s">
        <v>628</v>
      </c>
      <c r="B35" s="722">
        <v>4</v>
      </c>
      <c r="C35" s="722">
        <v>16</v>
      </c>
      <c r="D35" s="722">
        <v>0</v>
      </c>
      <c r="E35" s="722">
        <v>24</v>
      </c>
      <c r="F35" s="722">
        <v>2</v>
      </c>
      <c r="G35" s="722">
        <v>3</v>
      </c>
      <c r="H35" s="724">
        <v>2.8191780821917809</v>
      </c>
      <c r="I35" s="722">
        <v>1414</v>
      </c>
      <c r="J35" s="722">
        <v>50</v>
      </c>
      <c r="K35" s="722">
        <v>1029</v>
      </c>
      <c r="L35" s="724">
        <v>257.25</v>
      </c>
      <c r="M35" s="724">
        <v>72.77</v>
      </c>
      <c r="N35" s="724">
        <v>46.772727272727273</v>
      </c>
      <c r="O35" s="722">
        <v>22</v>
      </c>
      <c r="P35" s="722">
        <v>18</v>
      </c>
      <c r="Q35" s="722">
        <v>6</v>
      </c>
      <c r="R35" s="722">
        <v>1049</v>
      </c>
      <c r="S35" s="724">
        <v>74.186704384724194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70</vt:i4>
      </vt:variant>
    </vt:vector>
  </HeadingPairs>
  <TitlesOfParts>
    <vt:vector size="84" baseType="lpstr">
      <vt:lpstr>DATAproProf. Koláře</vt:lpstr>
      <vt:lpstr>Face report FNOL 2024</vt:lpstr>
      <vt:lpstr>Detail report FNOL 2024</vt:lpstr>
      <vt:lpstr>Ekon-prod.ukazatele</vt:lpstr>
      <vt:lpstr>Investice_HV</vt:lpstr>
      <vt:lpstr>St.lůžk.fondu MIS 2021</vt:lpstr>
      <vt:lpstr>St.lůžk.fondu MIS 2022</vt:lpstr>
      <vt:lpstr>St.lůžk.fondu MIS 2023</vt:lpstr>
      <vt:lpstr>St.lůžk.fondu MIS 2024</vt:lpstr>
      <vt:lpstr>St. LF 1-12 2021</vt:lpstr>
      <vt:lpstr>St LF 1-12 2022</vt:lpstr>
      <vt:lpstr>St LF 1-12 2023</vt:lpstr>
      <vt:lpstr>St LF 1-12 2024</vt:lpstr>
      <vt:lpstr>Config</vt:lpstr>
      <vt:lpstr>CelkBody</vt:lpstr>
      <vt:lpstr>drillUp1</vt:lpstr>
      <vt:lpstr>'DATAproProf. Koláře'!drillUp2</vt:lpstr>
      <vt:lpstr>drillUp2</vt:lpstr>
      <vt:lpstr>'DATAproProf. Koláře'!drillUp3</vt:lpstr>
      <vt:lpstr>drillUp3</vt:lpstr>
      <vt:lpstr>'DATAproProf. Koláře'!drillUp4</vt:lpstr>
      <vt:lpstr>drillUp4</vt:lpstr>
      <vt:lpstr>drillUp5</vt:lpstr>
      <vt:lpstr>'DATAproProf. Koláře'!Hospitalizace</vt:lpstr>
      <vt:lpstr>Hospitalizace</vt:lpstr>
      <vt:lpstr>'DATAproProf. Koláře'!Nasledka</vt:lpstr>
      <vt:lpstr>Nasledka</vt:lpstr>
      <vt:lpstr>'DATAproProf. Koláře'!Oblast_tisku</vt:lpstr>
      <vt:lpstr>'Detail report FNOL 2024'!Oblast_tisku</vt:lpstr>
      <vt:lpstr>'Face report FNOL 2024'!Oblast_tisku</vt:lpstr>
      <vt:lpstr>OperMedea</vt:lpstr>
      <vt:lpstr>'St LF 1-12 2022'!svls_10</vt:lpstr>
      <vt:lpstr>'St LF 1-12 2023'!svls_10</vt:lpstr>
      <vt:lpstr>'St LF 1-12 2024'!svls_10</vt:lpstr>
      <vt:lpstr>'St LF 1-12 2022'!svls_11</vt:lpstr>
      <vt:lpstr>'St LF 1-12 2023'!svls_11</vt:lpstr>
      <vt:lpstr>'St LF 1-12 2024'!svls_11</vt:lpstr>
      <vt:lpstr>'St LF 1-12 2022'!svls_12</vt:lpstr>
      <vt:lpstr>'St LF 1-12 2023'!svls_12</vt:lpstr>
      <vt:lpstr>'St LF 1-12 2024'!svls_12</vt:lpstr>
      <vt:lpstr>'St LF 1-12 2022'!svls_13</vt:lpstr>
      <vt:lpstr>'St LF 1-12 2023'!svls_13</vt:lpstr>
      <vt:lpstr>'St LF 1-12 2024'!svls_13</vt:lpstr>
      <vt:lpstr>'St LF 1-12 2022'!svls_14</vt:lpstr>
      <vt:lpstr>'St LF 1-12 2023'!svls_14</vt:lpstr>
      <vt:lpstr>'St LF 1-12 2024'!svls_14</vt:lpstr>
      <vt:lpstr>'St LF 1-12 2022'!svls_15</vt:lpstr>
      <vt:lpstr>'St LF 1-12 2023'!svls_15</vt:lpstr>
      <vt:lpstr>'St LF 1-12 2024'!svls_15</vt:lpstr>
      <vt:lpstr>'St LF 1-12 2022'!svls_16</vt:lpstr>
      <vt:lpstr>'St LF 1-12 2023'!svls_16</vt:lpstr>
      <vt:lpstr>'St LF 1-12 2024'!svls_16</vt:lpstr>
      <vt:lpstr>'St LF 1-12 2022'!svls_17</vt:lpstr>
      <vt:lpstr>'St LF 1-12 2023'!svls_17</vt:lpstr>
      <vt:lpstr>'St LF 1-12 2024'!svls_17</vt:lpstr>
      <vt:lpstr>'St LF 1-12 2022'!svls_18</vt:lpstr>
      <vt:lpstr>'St LF 1-12 2023'!svls_18</vt:lpstr>
      <vt:lpstr>'St LF 1-12 2024'!svls_18</vt:lpstr>
      <vt:lpstr>'St LF 1-12 2023'!svls_19</vt:lpstr>
      <vt:lpstr>'St LF 1-12 2024'!svls_19</vt:lpstr>
      <vt:lpstr>'St LF 1-12 2022'!svls_2</vt:lpstr>
      <vt:lpstr>'St LF 1-12 2023'!svls_2</vt:lpstr>
      <vt:lpstr>'St LF 1-12 2024'!svls_2</vt:lpstr>
      <vt:lpstr>'St. LF 1-12 2021'!svls_2</vt:lpstr>
      <vt:lpstr>'St LF 1-12 2023'!svls_20</vt:lpstr>
      <vt:lpstr>'St LF 1-12 2024'!svls_20</vt:lpstr>
      <vt:lpstr>'St LF 1-12 2022'!svls_4</vt:lpstr>
      <vt:lpstr>'St LF 1-12 2023'!svls_4</vt:lpstr>
      <vt:lpstr>'St LF 1-12 2024'!svls_4</vt:lpstr>
      <vt:lpstr>'St LF 1-12 2022'!svls_5</vt:lpstr>
      <vt:lpstr>'St LF 1-12 2023'!svls_5</vt:lpstr>
      <vt:lpstr>'St LF 1-12 2024'!svls_5</vt:lpstr>
      <vt:lpstr>'St LF 1-12 2022'!svls_6</vt:lpstr>
      <vt:lpstr>'St LF 1-12 2023'!svls_6</vt:lpstr>
      <vt:lpstr>'St LF 1-12 2024'!svls_6</vt:lpstr>
      <vt:lpstr>'St LF 1-12 2022'!svls_7</vt:lpstr>
      <vt:lpstr>'St LF 1-12 2023'!svls_7</vt:lpstr>
      <vt:lpstr>'St LF 1-12 2024'!svls_7</vt:lpstr>
      <vt:lpstr>'St LF 1-12 2022'!svls_8</vt:lpstr>
      <vt:lpstr>'St LF 1-12 2023'!svls_8</vt:lpstr>
      <vt:lpstr>'St LF 1-12 2024'!svls_8</vt:lpstr>
      <vt:lpstr>'St LF 1-12 2022'!svls_9</vt:lpstr>
      <vt:lpstr>'St LF 1-12 2023'!svls_9</vt:lpstr>
      <vt:lpstr>'St LF 1-12 2024'!svls_9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Káňa Jaroslav, Ing., MHA</cp:lastModifiedBy>
  <cp:lastPrinted>2025-05-27T10:19:22Z</cp:lastPrinted>
  <dcterms:created xsi:type="dcterms:W3CDTF">2021-10-04T10:00:58Z</dcterms:created>
  <dcterms:modified xsi:type="dcterms:W3CDTF">2025-05-27T11:34:57Z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choice_Face">
    <vt:lpwstr>False</vt:lpwstr>
  </property>
  <property fmtid="{D5CDD505-2E9C-101B-9397-08002B2CF9AE}" pid="3" name="_columnchoice_Face">
    <vt:lpwstr>False</vt:lpwstr>
  </property>
  <property fmtid="{D5CDD505-2E9C-101B-9397-08002B2CF9AE}" pid="4" name="_autofitcolumn_Face">
    <vt:lpwstr>True</vt:lpwstr>
  </property>
  <property fmtid="{D5CDD505-2E9C-101B-9397-08002B2CF9AE}" pid="5" name="_pivot_Face">
    <vt:lpwstr>False</vt:lpwstr>
  </property>
  <property fmtid="{D5CDD505-2E9C-101B-9397-08002B2CF9AE}" pid="6" name="_edit_Face">
    <vt:lpwstr>False</vt:lpwstr>
  </property>
  <property fmtid="{D5CDD505-2E9C-101B-9397-08002B2CF9AE}" pid="7" name="_rowremovenull_Detail">
    <vt:lpwstr>True</vt:lpwstr>
  </property>
  <property fmtid="{D5CDD505-2E9C-101B-9397-08002B2CF9AE}" pid="8" name="_rowtobasic_Detail">
    <vt:lpwstr>True</vt:lpwstr>
  </property>
  <property fmtid="{D5CDD505-2E9C-101B-9397-08002B2CF9AE}" pid="9" name="_columntobasic_Face">
    <vt:lpwstr>True</vt:lpwstr>
  </property>
  <property fmtid="{D5CDD505-2E9C-101B-9397-08002B2CF9AE}" pid="10" name="_guid">
    <vt:lpwstr>f28c92e9-ee35-4e64-8299-d42e17df2cd2</vt:lpwstr>
  </property>
  <property fmtid="{D5CDD505-2E9C-101B-9397-08002B2CF9AE}" pid="11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12" name="_scriptcode.1">
    <vt:lpwstr>     spreadsheetScript = new Script();
            return spreadsheetScript;
        }
    }
}
//#_file:Spreadsheet.cs
using System;
using System.Windows.Forms;
using System.Linq;
using System.Collections.Generic;
using DevExpress.XtraSpreadsheet;
u</vt:lpwstr>
  </property>
  <property fmtid="{D5CDD505-2E9C-101B-9397-08002B2CF9AE}" pid="13" name="_scriptcode.2">
    <vt:lpwstr>sing DevExpress.Spreadsheet;
using CFM.Win.Api;
using CFM.Palo;
using System.Data;
namespace CFM.Win
{
    public class Script : ISpreadsheetScript
    {
        public Boolean Spreadsheet_DocumentBeforeSave(DevExpress.XtraSpreadsheet.SpreadsheetContro</vt:lpwstr>
  </property>
  <property fmtid="{D5CDD505-2E9C-101B-9397-08002B2CF9AE}" pid="14" name="_scriptcode.3">
    <vt:lpwstr>l sender, CFM.Win.DocumentBeforeSaveEventArgs e)
        {
            return false;
        }
        public Boolean Spreadsheet_PaloCellValueDataDetailCreated(DevExpress.XtraSpreadsheet.SpreadsheetControl sender, CFM.Win.PaloCellValueDataDetailCreate</vt:lpwstr>
  </property>
  <property fmtid="{D5CDD505-2E9C-101B-9397-08002B2CF9AE}" pid="15" name="_scriptcode.4">
    <vt:lpwstr>dEventArgs e)
        {
            return false;
        }
        public Boolean Spreadsheet_PaloCellValueChanged(DevExpress.XtraSpreadsheet.SpreadsheetControl sender, CFM.Win.PaloCellValueChangedEventArgs e)
        {
            return false;
      </vt:lpwstr>
  </property>
  <property fmtid="{D5CDD505-2E9C-101B-9397-08002B2CF9AE}" pid="16" name="_scriptcode.5">
    <vt:lpwstr>  }
        public Boolean Spreadsheet_PaloCellValueChanging(DevExpress.XtraSpreadsheet.SpreadsheetControl sender, CFM.Win.PaloCellValueChangedEventArgs e)
        {
            return false;
        }
        public Boolean Spreadsheet_DimensionPivote</vt:lpwstr>
  </property>
  <property fmtid="{D5CDD505-2E9C-101B-9397-08002B2CF9AE}" pid="17" name="_scriptcode.6">
    <vt:lpwstr>d(DevExpress.XtraSpreadsheet.SpreadsheetControl sender, CFM.Win.DimensionPivotedEventArgs e)
        {
            return false;
        }
        public Boolean Spreadsheet_DimensionPivoting(DevExpress.XtraSpreadsheet.SpreadsheetControl sender, CFM.Win.</vt:lpwstr>
  </property>
  <property fmtid="{D5CDD505-2E9C-101B-9397-08002B2CF9AE}" pid="18" name="_scriptcode.7">
    <vt:lpwstr>DimensionPivotedEventArgs e)
        {
            return false;
        }
        public Boolean Spreadsheet_DimensionDrilled(DevExpress.XtraSpreadsheet.SpreadsheetControl sender, CFM.Win.DimensionDrilledEventArgs e)
        {
            return false;
</vt:lpwstr>
  </property>
  <property fmtid="{D5CDD505-2E9C-101B-9397-08002B2CF9AE}" pid="19" name="_scriptcode.8">
    <vt:lpwstr>
        }
        public Boolean Spreadsheet_DimensionDrilling(DevExpress.XtraSpreadsheet.SpreadsheetControl sender, CFM.Win.DimensionDrilledEventArgs e)
        {
            return false;
        }
        public Boolean Spreadsheet_ElementChanged(D</vt:lpwstr>
  </property>
  <property fmtid="{D5CDD505-2E9C-101B-9397-08002B2CF9AE}" pid="20" name="_scriptcode.9">
    <vt:lpwstr>evExpress.XtraSpreadsheet.SpreadsheetControl sender, CFM.Win.ElementChangedEventArgs e)
        {
            return false;
        }
        public Boolean Spreadsheet_ElementChanging(DevExpress.XtraSpreadsheet.SpreadsheetControl sender, CFM.Win.Element</vt:lpwstr>
  </property>
  <property fmtid="{D5CDD505-2E9C-101B-9397-08002B2CF9AE}" pid="21" name="_scriptcode.10">
    <vt:lpwstr>ChangedEventArgs e)
        {
            return false;
        }
        public Boolean Spreadsheet_Run(CFM.Win.SpreadsheetWin sender, System.String[] e)
        {
            return false;
        }
        public Boolean Spreadsheet_KeyDown(DevExp</vt:lpwstr>
  </property>
  <property fmtid="{D5CDD505-2E9C-101B-9397-08002B2CF9AE}" pid="22" name="_scriptcode.11">
    <vt:lpwstr>ress.XtraSpreadsheet.SpreadsheetControl sender, System.Windows.Forms.KeyEventArgs e)
        {
            return false;
        }
        public Boolean Spreadsheet_HyperlinkClick(DevExpress.XtraSpreadsheet.SpreadsheetControl sender, DevExpress.XtraSpre</vt:lpwstr>
  </property>
  <property fmtid="{D5CDD505-2E9C-101B-9397-08002B2CF9AE}" pid="23" name="_scriptcode.12">
    <vt:lpwstr>adsheet.HyperlinkClickEventArgs e)
        {
            return false;
        }
        public Boolean Spreadsheet_SheetRenamed(DevExpress.XtraSpreadsheet.SpreadsheetControl sender, DevExpress.Spreadsheet.SheetRenamedEventArgs e)
        {
            r</vt:lpwstr>
  </property>
  <property fmtid="{D5CDD505-2E9C-101B-9397-08002B2CF9AE}" pid="24" name="_scriptcode.13">
    <vt:lpwstr>eturn false;
        }
        public Boolean Spreadsheet_SheetRemoved(DevExpress.XtraSpreadsheet.SpreadsheetControl sender, DevExpress.Spreadsheet.SheetRemovedEventArgs e)
        {
            return false;
        }
        public Boolean Spreadshee</vt:lpwstr>
  </property>
  <property fmtid="{D5CDD505-2E9C-101B-9397-08002B2CF9AE}" pid="25" name="_scriptcode.14">
    <vt:lpwstr>t_SheetInserted(DevExpress.XtraSpreadsheet.SpreadsheetControl sender, DevExpress.Spreadsheet.SheetInsertedEventArgs e)
        {
            return false;
        }
        public Boolean Spreadsheet_Leave(DevExpress.XtraSpreadsheet.SpreadsheetControl se</vt:lpwstr>
  </property>
  <property fmtid="{D5CDD505-2E9C-101B-9397-08002B2CF9AE}" pid="26" name="_scriptcode.15">
    <vt:lpwstr>nder, System.EventArgs e)
        {
            return false;
        }
        public Boolean Spreadsheet_Enter(DevExpress.XtraSpreadsheet.SpreadsheetControl sender, System.EventArgs e)
        {
            return false;
        }
        public Boole</vt:lpwstr>
  </property>
  <property fmtid="{D5CDD505-2E9C-101B-9397-08002B2CF9AE}" pid="27" name="_scriptcode.16">
    <vt:lpwstr>an Spreadsheet_ContentChanged(DevExpress.XtraSpreadsheet.SpreadsheetControl sender, System.EventArgs e)
        {
            return false;
        }
        public DevExpress.XtraSpreadsheet.SpreadsheetControl SC;
        public Boolean Spreadsheet_Popu</vt:lpwstr>
  </property>
  <property fmtid="{D5CDD505-2E9C-101B-9397-08002B2CF9AE}" pid="28" name="_scriptcode.17">
    <vt:lpwstr>pMenuShowing(DevExpress.XtraSpreadsheet.SpreadsheetControl sender, DevExpress.XtraSpreadsheet.PopupMenuShowingEventArgs e)
        {
            // Zobrazit popup menu pro oblast dat
            if (sender.Selection.RowCount == 1 &amp;&amp; sender.Selection.Colum</vt:lpwstr>
  </property>
  <property fmtid="{D5CDD505-2E9C-101B-9397-08002B2CF9AE}" pid="29" name="_scriptcode.18">
    <vt:lpwstr>nCount == 1 &amp;&amp; sender.Selection.HasFormula &amp;&amp; sender.Selection.FormulaInvariant.StartsWith("=PALO.DATA"))// &amp;&amp; !string.IsNullOrEmpty(sender.ActiveCell.GetFormulaInfo().Function))
                if (!string.IsNullOrEmpty(sender.ActiveWorksheet.Cells[sen</vt:lpwstr>
  </property>
  <property fmtid="{D5CDD505-2E9C-101B-9397-08002B2CF9AE}" pid="30" name="_scriptcode.19">
    <vt:lpwstr>der.Selection.TopRowIndex, 30].Value.ToString()))
                {
                    DevExpress.Utils.Menu.DXMenuItem item = new DevExpress.Utils.Menu.DXMenuItem();
                    item.Caption = "SQL Detail";
                    item.Click += new </vt:lpwstr>
  </property>
  <property fmtid="{D5CDD505-2E9C-101B-9397-08002B2CF9AE}" pid="31" name="_scriptcode.20">
    <vt:lpwstr>EventHandler(SQLDetail);
                    item.BeginGroup = true;
                    item.ImageOptions.SvgImage = CFM.Images.Svg.Load("svg.database.document-sql");
                    item.Appearance.BackColor = System.Drawing.Color.SeaShell;
        </vt:lpwstr>
  </property>
  <property fmtid="{D5CDD505-2E9C-101B-9397-08002B2CF9AE}" pid="32" name="_scriptcode.21">
    <vt:lpwstr>            switch (sender.ActiveWorksheet.Cells[sender.Selection.TopRowIndex, 30].Value.ToString())
                    {
                        case "DRG_NSPRIJ":
                            item.Tag = string.Format("NSprij;{0};{1}", sender.ActiveWorks</vt:lpwstr>
  </property>
  <property fmtid="{D5CDD505-2E9C-101B-9397-08002B2CF9AE}" pid="33" name="_scriptcode.22">
    <vt:lpwstr>heet.Cells["R11"].Value.ToString(), "Rok");
                            break;
                        case "DRG_NSPROP":
                            item.Tag = string.Format("NSprop;{0};{1}", sender.ActiveWorksheet.Cells["R11"].Value.ToString(), "Rok");</vt:lpwstr>
  </property>
  <property fmtid="{D5CDD505-2E9C-101B-9397-08002B2CF9AE}" pid="34" name="_scriptcode.23">
    <vt:lpwstr>
                            break;
                        case "OPERACE":
                            item.Tag = "operace";
                            break;
                        case "OPERACEMEDIX":
                            item.Tag = "operaceME</vt:lpwstr>
  </property>
  <property fmtid="{D5CDD505-2E9C-101B-9397-08002B2CF9AE}" pid="35" name="_scriptcode.24">
    <vt:lpwstr>DIX";
                            break;
                        case "AMBULANCE":
                            item.Tag = "ambulance";
                            break;
                        case "AMBULANCEALL":
                            item.Tag = "</vt:lpwstr>
  </property>
  <property fmtid="{D5CDD505-2E9C-101B-9397-08002B2CF9AE}" pid="36" name="_scriptcode.25">
    <vt:lpwstr>ambulanceALL";
                            break;
                        case "CENTRA_ORIG":
                            item.Tag = "centraOrig";
                            break;
                        case "CENTRA_P16":
                            it</vt:lpwstr>
  </property>
  <property fmtid="{D5CDD505-2E9C-101B-9397-08002B2CF9AE}" pid="37" name="_scriptcode.26">
    <vt:lpwstr>em.Tag = "centraP16";
                            break;
                        case "OPER_GRAF":
                            item.Tag = "operGraf";
                            item.Caption = "Graf po týdnech";
                            break;
        </vt:lpwstr>
  </property>
  <property fmtid="{D5CDD505-2E9C-101B-9397-08002B2CF9AE}" pid="38" name="_scriptcode.27">
    <vt:lpwstr>                case "FINANCE":
                            item.Tag = "apothekaFIN";
                            break;
                        case "EPECE":
                            item.Tag = "epece";
                            break;
             </vt:lpwstr>
  </property>
  <property fmtid="{D5CDD505-2E9C-101B-9397-08002B2CF9AE}" pid="39" name="_scriptcode.28">
    <vt:lpwstr>       }
                    e.Menu.Items.Add(item);
                    SC = sender;
                    string sParam = sender.ActiveWorksheet.Cells[sender.Selection.TopRowIndex, 30].Value.ToString();
                    if (sParam == "DRG_NSPRIJ" || sP</vt:lpwstr>
  </property>
  <property fmtid="{D5CDD505-2E9C-101B-9397-08002B2CF9AE}" pid="40" name="_scriptcode.29">
    <vt:lpwstr>aram == "DRG_NSPROP" || (sParam == "AMBULANCE" &amp;&amp; sender.Selection.LeftColumnIndex == 18) || (sParam == "AMBULANCEALL" &amp;&amp; sender.Selection.LeftColumnIndex == 18) || sParam == "CENTRA_ORIG" || sParam == "CENTRA_P16" || sParam == "FINANCE" || sParam == "EPE</vt:lpwstr>
  </property>
  <property fmtid="{D5CDD505-2E9C-101B-9397-08002B2CF9AE}" pid="41" name="_scriptcode.30">
    <vt:lpwstr>CE")
                    {
                        DevExpress.Utils.Menu.DXMenuItem item2 = new DevExpress.Utils.Menu.DXMenuItem();
                        item2.Caption = "SQL Detail včetně reference";
                        item2.Click += new EventHand</vt:lpwstr>
  </property>
  <property fmtid="{D5CDD505-2E9C-101B-9397-08002B2CF9AE}" pid="42" name="_scriptcode.31">
    <vt:lpwstr>ler(SQLDetailAllRef);
                        item2.BeginGroup = true;
                        item2.ImageOptions.SvgImage = CFM.Images.Svg.Load("svg.database.document-sql");
                        item2.Appearance.BackColor = System.Drawing.Color.SeaShe</vt:lpwstr>
  </property>
  <property fmtid="{D5CDD505-2E9C-101B-9397-08002B2CF9AE}" pid="43" name="_scriptcode.32">
    <vt:lpwstr>ll;
                        switch (sParam)
                        {
                            case "DRG_NSPRIJ":
                                item2.Tag = string.Format("NSprij;{0};{1}", sender.ActiveWorksheet.Cells["R11"].Value.ToString(), "All")</vt:lpwstr>
  </property>
  <property fmtid="{D5CDD505-2E9C-101B-9397-08002B2CF9AE}" pid="44" name="_scriptcode.33">
    <vt:lpwstr>;
                                break;
                            case "DRG_NSPROP":
                                item2.Tag = string.Format("NSprop;{0};{1}", sender.ActiveWorksheet.Cells["R11"].Value.ToString(), "All");
                            </vt:lpwstr>
  </property>
  <property fmtid="{D5CDD505-2E9C-101B-9397-08002B2CF9AE}" pid="45" name="_scriptcode.34">
    <vt:lpwstr>    break;
                            case "AMBULANCE":
                                item2.Tag = string.Format("AMB;{0};{1}", "amb", "All");
                                break;
                            case "AMBULANCEALL":
                      </vt:lpwstr>
  </property>
  <property fmtid="{D5CDD505-2E9C-101B-9397-08002B2CF9AE}" pid="46" name="_scriptcode.35">
    <vt:lpwstr>          item2.Tag = string.Format("AMB;{0};{1}", "all", "All");
                                break;
                            case "CENTRA_ORIG":
                                item2.Tag = "centraOrig";
                                break;
     </vt:lpwstr>
  </property>
  <property fmtid="{D5CDD505-2E9C-101B-9397-08002B2CF9AE}" pid="47" name="_scriptcode.36">
    <vt:lpwstr>                       case "CENTRA_P16":
                                item2.Tag = "centraP16";
                                break;
                            case "FINANCE":
                                item2.Tag = "apothekaFIN";
              </vt:lpwstr>
  </property>
  <property fmtid="{D5CDD505-2E9C-101B-9397-08002B2CF9AE}" pid="48" name="_scriptcode.37">
    <vt:lpwstr>                  break;
                            case "EPECE":
                                item2.Tag = "epece";
                                break;
                        }
                        e.Menu.Items.Add(item2);
                    }</vt:lpwstr>
  </property>
  <property fmtid="{D5CDD505-2E9C-101B-9397-08002B2CF9AE}" pid="49" name="_scriptcode.38">
    <vt:lpwstr>
                    if (sParam == "OPER_GRAF")
                    {
                        DevExpress.Utils.Menu.DXMenuItem item2 = new DevExpress.Utils.Menu.DXMenuItem();
                        item2.Caption = "SQL Detail + DRG";
                    </vt:lpwstr>
  </property>
  <property fmtid="{D5CDD505-2E9C-101B-9397-08002B2CF9AE}" pid="50" name="_scriptcode.39">
    <vt:lpwstr>    item2.Click += new EventHandler(SQLDetailOperDRG);
                        item2.BeginGroup = true;
                        item2.ImageOptions.SvgImage = CFM.Images.Svg.Load("svg.database.document-sql");
                        item2.Appearance.BackCo</vt:lpwstr>
  </property>
  <property fmtid="{D5CDD505-2E9C-101B-9397-08002B2CF9AE}" pid="51" name="_scriptcode.40">
    <vt:lpwstr>lor = System.Drawing.Color.SeaShell;
                        e.Menu.Items.Add(item2);
                        if (sender.Selection.LeftColumnIndex == 18)
                        {
                            DevExpress.Utils.Menu.DXMenuItem item3 = new De</vt:lpwstr>
  </property>
  <property fmtid="{D5CDD505-2E9C-101B-9397-08002B2CF9AE}" pid="52" name="_scriptcode.41">
    <vt:lpwstr>vExpress.Utils.Menu.DXMenuItem();
                            item3.Caption = "SQL Detail včetně reference";
                            item3.Click += new EventHandler(SQLDetailOperDRGref);
                            item3.BeginGroup = true;
           </vt:lpwstr>
  </property>
  <property fmtid="{D5CDD505-2E9C-101B-9397-08002B2CF9AE}" pid="53" name="_scriptcode.42">
    <vt:lpwstr>                 item3.ImageOptions.SvgImage = CFM.Images.Svg.Load("svg.database.document-sql");
                            item3.Appearance.BackColor = System.Drawing.Color.SeaShell;
                            e.Menu.Items.Add(item3);
                 </vt:lpwstr>
  </property>
  <property fmtid="{D5CDD505-2E9C-101B-9397-08002B2CF9AE}" pid="54" name="_scriptcode.43">
    <vt:lpwstr>       }
                    }
                }
            return false;
        }
        public void SQLDetail(object sender, EventArgs e)
        {
            string[] i = ((DevExpress.Utils.Menu.DXMenuItem)sender).Tag.ToString().Split(';');
  </vt:lpwstr>
  </property>
  <property fmtid="{D5CDD505-2E9C-101B-9397-08002B2CF9AE}" pid="55" name="_scriptcode.44">
    <vt:lpwstr>          switch (i[0])
            {
                case "NSprij":
                case "NSprop":
                    SharedCode.SQLDetailDRG(SC, i[0], i[1], i[2]);
                    break;
                case "operace":
                    SharedCo</vt:lpwstr>
  </property>
  <property fmtid="{D5CDD505-2E9C-101B-9397-08002B2CF9AE}" pid="56" name="_scriptcode.45">
    <vt:lpwstr>de.SQLDetailOperace(SC);
                    break;
                case "operaceMEDIX":
                    SharedCode.SQLDetailOperaceMEDIX(SC);
                    break;
                case "ambulance":
                    SharedCode.SQLDetailAMB(SC,</vt:lpwstr>
  </property>
  <property fmtid="{D5CDD505-2E9C-101B-9397-08002B2CF9AE}" pid="57" name="_scriptcode.46">
    <vt:lpwstr> "amb", "rok");
                    break;
                case "epece":
                    SharedCode.SQLDetailEPECE(SC, "rok");
                    break;
                case "ambulanceALL":
                    SharedCode.SQLDetailAMB(SC, "all", "rok"</vt:lpwstr>
  </property>
  <property fmtid="{D5CDD505-2E9C-101B-9397-08002B2CF9AE}" pid="58" name="_scriptcode.47">
    <vt:lpwstr>);
                    break;
                case "centraOrig":
                    SQLDetailCentra(SC, new string[] { "C", "C1" });
                    break;
                case "centraP16":
                    SQLDetailCentra(SC, new string[] { "C2",</vt:lpwstr>
  </property>
  <property fmtid="{D5CDD505-2E9C-101B-9397-08002B2CF9AE}" pid="59" name="_scriptcode.48">
    <vt:lpwstr> "C3" });
                    break;
                case "operGraf":
                    SharedCode.SQLDetailOperGraf(SC);
                    break;
                case "apothekaFIN":
                    SharedCode.SQLDetailApothekFromFin(SC, "Rok");
 </vt:lpwstr>
  </property>
  <property fmtid="{D5CDD505-2E9C-101B-9397-08002B2CF9AE}" pid="60" name="_scriptcode.49">
    <vt:lpwstr>                   break;
            }
        }
        public void SQLDetailAllRef(object sender, EventArgs e)
        {
            string[] i = ((DevExpress.Utils.Menu.DXMenuItem)sender).Tag.ToString().Split(';');
            switch (i[0])
       </vt:lpwstr>
  </property>
  <property fmtid="{D5CDD505-2E9C-101B-9397-08002B2CF9AE}" pid="61" name="_scriptcode.50">
    <vt:lpwstr>     {
                case "NSprij":
                case "NSprop":
                    SharedCode.SQLDetailDRG(SC, i[0], i[1], i[2]);
                    break;
                case "AMB":
                    SharedCode.SQLDetailAMB(SC, i[1], i[2]);
  </vt:lpwstr>
  </property>
  <property fmtid="{D5CDD505-2E9C-101B-9397-08002B2CF9AE}" pid="62" name="_scriptcode.51">
    <vt:lpwstr>                  break;
                case "epece":
                    SharedCode.SQLDetailEPECE(SC, "All");
                    break;
                case "centraOrig":
                    SQLDetailCentra(SC, new string[] { "C", "C1" }, "All");
    </vt:lpwstr>
  </property>
  <property fmtid="{D5CDD505-2E9C-101B-9397-08002B2CF9AE}" pid="63" name="_scriptcode.52">
    <vt:lpwstr>                break;
                case "centraP16":
                    SQLDetailCentra(SC, new string[] { "C2", "C3" }, "All");
                    break;
                case "apothekaFIN":
                    SharedCode.SQLDetailApothekFromFin(SC,</vt:lpwstr>
  </property>
  <property fmtid="{D5CDD505-2E9C-101B-9397-08002B2CF9AE}" pid="64" name="_scriptcode.53">
    <vt:lpwstr> "All");
                    break;
            }
        }
        public void SQLDetailOperDRG(object sender, EventArgs e)
        {
            SharedCode.SQLDetailOperDRG(SC);
        }
        public void SQLDetailOperDRGref(object sender, EventArgs </vt:lpwstr>
  </property>
  <property fmtid="{D5CDD505-2E9C-101B-9397-08002B2CF9AE}" pid="65" name="_scriptcode.54">
    <vt:lpwstr>e)
        {
            SharedCode.SQLDetailOperDRG(SC, "All");
        }
        public Boolean Spreadsheet_DocumentClosing(DevExpress.XtraSpreadsheet.SpreadsheetControl sender, System.ComponentModel.CancelEventArgs e)
        {
            return fal</vt:lpwstr>
  </property>
  <property fmtid="{D5CDD505-2E9C-101B-9397-08002B2CF9AE}" pid="66" name="_scriptcode.55">
    <vt:lpwstr>se;
        }
        public Boolean Spreadsheet_DocumentSaved(DevExpress.XtraSpreadsheet.SpreadsheetControl sender, System.EventArgs e)
        {
            return false;
        }
        public Boolean Spreadsheet_DocumentLoaded(DevExpress.XtraS</vt:lpwstr>
  </property>
  <property fmtid="{D5CDD505-2E9C-101B-9397-08002B2CF9AE}" pid="67" name="_scriptcode.56">
    <vt:lpwstr>preadsheet.SpreadsheetControl sender, System.EventArgs e)
        {
            /*            Worksheet wsFace = sender.Document.Worksheets["Face"];
                        Worksheet wsDetail = sender.Document.Worksheets["Detail"];
                       </vt:lpwstr>
  </property>
  <property fmtid="{D5CDD505-2E9C-101B-9397-08002B2CF9AE}" pid="68" name="_scriptcode.57">
    <vt:lpwstr> Boolean bRok = false;
                        wsFace.Range["K9"].FormulaParameterChange(3, Palo.Dimension.Elements(App.ActiveConnection, App.ActiveDatabase, "CENTRE").Select(x =&gt; x.Name).First().ToString().AddQuote());
                        ZmenaZobraz</vt:lpwstr>
  </property>
  <property fmtid="{D5CDD505-2E9C-101B-9397-08002B2CF9AE}" pid="69" name="_scriptcode.58">
    <vt:lpwstr>eni(sender, Palo.Dimension.Elements(App.ActiveConnection, App.ActiveDatabase, "CENTRE").Select(x =&gt; x.Name).First().ToString());
                        if (Convert.ToInt16(wsFace.Cells["K11"].GetFormulaInfo().Parameters[3].RemoveQuote().Substring(1)) &gt; 2</vt:lpwstr>
  </property>
  <property fmtid="{D5CDD505-2E9C-101B-9397-08002B2CF9AE}" pid="70" name="_scriptcode.59">
    <vt:lpwstr>021)
                            bRok = true;
                        else
                            bRok = false;
                        if (bRok)
                        {
                            wsDetail.Rows.Hide(76, 78);
                      </vt:lpwstr>
  </property>
  <property fmtid="{D5CDD505-2E9C-101B-9397-08002B2CF9AE}" pid="71" name="_scriptcode.60">
    <vt:lpwstr>      wsDetail.Rows.Hide(84, 86);
                            wsDetail.Rows.Hide(88, 90);
                            wsDetail.Rows.Hide(96, 98);
                        }
                        else
                        {
                            </vt:lpwstr>
  </property>
  <property fmtid="{D5CDD505-2E9C-101B-9397-08002B2CF9AE}" pid="72" name="_scriptcode.61">
    <vt:lpwstr>wsDetail.Rows.Unhide(76, 78);
                            wsDetail.Rows.Unhide(84, 86);
                            wsDetail.Rows.Unhide(88, 90);
                            wsDetail.Rows.Unhide(96, 98);
                        }
                        </vt:lpwstr>
  </property>
  <property fmtid="{D5CDD505-2E9C-101B-9397-08002B2CF9AE}" pid="73" name="_scriptcode.62">
    <vt:lpwstr>if (wsFace.Cells["K9"].GetFormulaInfo().Parameters[3].RemoveQuote() == "CCtotalU")
                        {
                            wsDetail.Rows.Hide(76, 87);
                        }
                        sender.Document.CalculatePalo();
       </vt:lpwstr>
  </property>
  <property fmtid="{D5CDD505-2E9C-101B-9397-08002B2CF9AE}" pid="74" name="_scriptcode.63">
    <vt:lpwstr>      */
            return false;
        }
        public Boolean Spreadsheet_DocumentLoading(DevExpress.XtraSpreadsheet.SpreadsheetControl sender, System.EventArgs e)
        {
            return false;
        }
        public Boolean Spreadshee</vt:lpwstr>
  </property>
  <property fmtid="{D5CDD505-2E9C-101B-9397-08002B2CF9AE}" pid="75" name="_scriptcode.64">
    <vt:lpwstr>t_CellValueChanged(DevExpress.XtraSpreadsheet.SpreadsheetControl sender, DevExpress.XtraSpreadsheet.SpreadsheetCellEventArgs e)
        {
            return false;
        }
        public Boolean Spreadsheet_CellEndEdit(DevExpress.XtraSpreadsheet.S</vt:lpwstr>
  </property>
  <property fmtid="{D5CDD505-2E9C-101B-9397-08002B2CF9AE}" pid="76" name="_scriptcode.65">
    <vt:lpwstr>preadsheetControl sender, DevExpress.XtraSpreadsheet.SpreadsheetCellValidatingEventArgs e)
        {
            return false;
        }
        public Boolean Spreadsheet_CellBeginEdit(DevExpress.XtraSpreadsheet.SpreadsheetControl sender, DevExpress</vt:lpwstr>
  </property>
  <property fmtid="{D5CDD505-2E9C-101B-9397-08002B2CF9AE}" pid="77" name="_scriptcode.66">
    <vt:lpwstr>.XtraSpreadsheet.SpreadsheetCellCancelEventArgs e)
        {
            return false;
        }
        public Boolean Spreadsheet_ActiveSheetChanging(DevExpress.XtraSpreadsheet.SpreadsheetControl sender, DevExpress.Spreadsheet.ActiveSheetChangingEven</vt:lpwstr>
  </property>
  <property fmtid="{D5CDD505-2E9C-101B-9397-08002B2CF9AE}" pid="78" name="_scriptcode.67">
    <vt:lpwstr>tArgs e)
        {
            return false;
        }
        public Boolean Spreadsheet_ActiveSheetChanged(DevExpress.XtraSpreadsheet.SpreadsheetControl sender, DevExpress.Spreadsheet.ActiveSheetChangedEventArgs e)
        {
            return fa</vt:lpwstr>
  </property>
  <property fmtid="{D5CDD505-2E9C-101B-9397-08002B2CF9AE}" pid="79" name="_scriptcode.68">
    <vt:lpwstr>lse;
        }
        public Boolean Spreadsheet_SelectionChanged(DevExpress.XtraSpreadsheet.SpreadsheetControl sender, System.EventArgs e)
        {
            return false;
        }
        public static void SQLDetailCentra(DevExpress.XtraSpreads</vt:lpwstr>
  </property>
  <property fmtid="{D5CDD505-2E9C-101B-9397-08002B2CF9AE}" pid="80" name="_scriptcode.69">
    <vt:lpwstr>heet.SpreadsheetControl SC, string[] param = null, string rozsah = "")
        {
            try
            {
                string aCentreSQL = "";
                string aPojSQL = "";
                string aDGskupSQL = "";
                string aLe</vt:lpwstr>
  </property>
  <property fmtid="{D5CDD505-2E9C-101B-9397-08002B2CF9AE}" pid="81" name="_scriptcode.70">
    <vt:lpwstr>kSQL = "";
                string aPeriodcSQL = "";
                string aYearSQL = "";
                string aTypCentre = "";
                List&lt;string&gt; podminkySQL = new List&lt;string&gt;();
                string query = "";
                List&lt;string</vt:lpwstr>
  </property>
  <property fmtid="{D5CDD505-2E9C-101B-9397-08002B2CF9AE}" pid="82" name="_scriptcode.71">
    <vt:lpwstr>&gt; ei = new List&lt;string&gt;();
                IWorkbook workbook = SC.Document;
                Worksheet worksheet = workbook.Worksheets[0];
                App.ShowWaitForm();
                if (param != null)
                    aTypCentre = " and status</vt:lpwstr>
  </property>
  <property fmtid="{D5CDD505-2E9C-101B-9397-08002B2CF9AE}" pid="83" name="_scriptcode.72">
    <vt:lpwstr> in ('" + string.Join("','", param) + "')";
                else
                    aTypCentre = "";
                string connection = App.ActiveConnection;
                string database = App.ActiveDatabase;
                string Elem = "";
       </vt:lpwstr>
  </property>
  <property fmtid="{D5CDD505-2E9C-101B-9397-08002B2CF9AE}" pid="84" name="_scriptcode.73">
    <vt:lpwstr>         Dictionary&lt;string, Palo.ElementInfo&gt; all = new Dictionary&lt;string, Palo.ElementInfo&gt;();
                List&lt;string&gt; RemElm = new List&lt;string&gt;();
                //Filtr stredisko
                Elem = SC.ActiveCell.GetFormulaInfo().Parameters[3</vt:lpwstr>
  </property>
  <property fmtid="{D5CDD505-2E9C-101B-9397-08002B2CF9AE}" pid="85" name="_scriptcode.74">
    <vt:lpwstr>].RemoveQuote();
                Elem = Elem.Substring(Elem.LastIndexOf("\\") + 1);
                if (Elem != "CCtotalU")
                    if (Palo.Element.Info(connection, database, "CENTRE", Elem).Type == Palo.ElementType.Consolidated)
            </vt:lpwstr>
  </property>
  <property fmtid="{D5CDD505-2E9C-101B-9397-08002B2CF9AE}" pid="86" name="_scriptcode.75">
    <vt:lpwstr>        {
                        ei = CFM.Palo.Dimension.Elements(connection, database, "CENTRE").GetAllChildren(Elem).Where(x =&gt; x.Type != Palo.ElementType.Consolidated).Select(x =&gt; x.Name).ToList(); //vse N pod danym prvkem
                        all</vt:lpwstr>
  </property>
  <property fmtid="{D5CDD505-2E9C-101B-9397-08002B2CF9AE}" pid="87" name="_scriptcode.76">
    <vt:lpwstr> = CFM.Palo.Dimension.Elements(connection, database, "CENTRE").ToDictionary(x =&gt; x.Name, x =&gt; x);
                        SharedCode.getRemElm(Elem, 1, ref all, ref RemElm);
                        if (RemElm.Count &gt; 0)
                            for (in</vt:lpwstr>
  </property>
  <property fmtid="{D5CDD505-2E9C-101B-9397-08002B2CF9AE}" pid="88" name="_scriptcode.77">
    <vt:lpwstr>t iRow = 0; iRow &lt; RemElm.Count; iRow++)
                                ei.Remove(RemElm[iRow]);
                        List&lt;string&gt; CENTRE = new List&lt;string&gt;();
                        foreach (string ele in ei)
                            if (ele.To</vt:lpwstr>
  </property>
  <property fmtid="{D5CDD505-2E9C-101B-9397-08002B2CF9AE}" pid="89" name="_scriptcode.78">
    <vt:lpwstr>Lower().Contains("totalx"))
                                CENTRE.Add("''");
                            else
                                CENTRE.Add("'" + ele.Substring(2) + "'");
                        aCentreSQL = string.Format(" and ns in (" + st</vt:lpwstr>
  </property>
  <property fmtid="{D5CDD505-2E9C-101B-9397-08002B2CF9AE}" pid="90" name="_scriptcode.79">
    <vt:lpwstr>ring.Join(",", CENTRE.ToArray()) + ")"); // spojit pro SQL "WHERE IN ()"
                    }
                    else
                        if (Elem.ToLower().Contains("totalx"))
                        aCentreSQL = string.Format(" and (ns='0' or ns='</vt:lpwstr>
  </property>
  <property fmtid="{D5CDD505-2E9C-101B-9397-08002B2CF9AE}" pid="91" name="_scriptcode.80">
    <vt:lpwstr>')");
                    else
                        aCentreSQL = string.Format(" and ns in ('" + Elem.Substring(2) + "')");
                else
                    aCentreSQL = "";
                //filtr pro rok
                Elem = SC.ActiveCell.G</vt:lpwstr>
  </property>
  <property fmtid="{D5CDD505-2E9C-101B-9397-08002B2CF9AE}" pid="92" name="_scriptcode.81">
    <vt:lpwstr>etFormulaInfo().Parameters[9].RemoveQuote();
                Elem = Elem.Substring(Elem.LastIndexOf("\\") + 1);
                if (Palo.Element.Info(connection, database, "YEAR", Elem).Type == Palo.ElementType.Consolidated)
                {
            </vt:lpwstr>
  </property>
  <property fmtid="{D5CDD505-2E9C-101B-9397-08002B2CF9AE}" pid="93" name="_scriptcode.82">
    <vt:lpwstr>        ei = CFM.Palo.Dimension.Elements(connection, database, "YEAR").GetAllChildren(Elem).Where(x =&gt; x.Type != Palo.ElementType.Consolidated).Select(x =&gt; x.Name).ToList();
                    List&lt;string&gt; YEAR = new List&lt;string&gt;();
                    f</vt:lpwstr>
  </property>
  <property fmtid="{D5CDD505-2E9C-101B-9397-08002B2CF9AE}" pid="94" name="_scriptcode.83">
    <vt:lpwstr>oreach (string ele in ei)
                        YEAR.Add("'" + ele.Substring(1) + "'"); //mazu prefix Y
                    aYearSQL = string.Join(",", YEAR.ToArray()); // spojit pro SQL "WHERE IN ()"
                }
                else
             </vt:lpwstr>
  </property>
  <property fmtid="{D5CDD505-2E9C-101B-9397-08002B2CF9AE}" pid="95" name="_scriptcode.84">
    <vt:lpwstr>   {
                    switch (rozsah)
                    {
                        case "":
                            aYearSQL = "'" + Elem.Substring(1) + "'";
                            break;
                        case "All":
                 </vt:lpwstr>
  </property>
  <property fmtid="{D5CDD505-2E9C-101B-9397-08002B2CF9AE}" pid="96" name="_scriptcode.85">
    <vt:lpwstr>           aYearSQL = Convert.ToInt16(Elem.Substring(1)) - 3 + " and " + Elem.Substring(1);
                            break;
                    }
                }
                //filtr pro mesice
                Elem = SC.ActiveCell.GetFormulaInfo()</vt:lpwstr>
  </property>
  <property fmtid="{D5CDD505-2E9C-101B-9397-08002B2CF9AE}" pid="97" name="_scriptcode.86">
    <vt:lpwstr>.Parameters[10].RemoveQuote().Replace("C", "");
                Elem = Elem.Substring(Elem.LastIndexOf("\\") + 1);
                aPeriodcSQL = "'" + Elem.Substring(1) + "'";
                //vytvoreni dotazu
                query = @"select * from mod</vt:lpwstr>
  </property>
  <property fmtid="{D5CDD505-2E9C-101B-9397-08002B2CF9AE}" pid="98" name="_scriptcode.87">
    <vt:lpwstr>el_fnol.cfm_Centra ";
                switch (rozsah)
                {
                    case "":
                        query = query + "where rok in (" + aYearSQL + ") and mesic &lt;=" + aPeriodcSQL + " " + aPojSQL + aCentreSQL + aLekSQL + aDGskupSQL +</vt:lpwstr>
  </property>
  <property fmtid="{D5CDD505-2E9C-101B-9397-08002B2CF9AE}" pid="99" name="_scriptcode.88">
    <vt:lpwstr> aTypCentre;
                        break;
                    case "All":
                        query = query + "where rok between " + aYearSQL + " and mesic &lt;=" + aPeriodcSQL + " " + aPojSQL + aCentreSQL + aLekSQL + aDGskupSQL + aTypCentre;
         </vt:lpwstr>
  </property>
  <property fmtid="{D5CDD505-2E9C-101B-9397-08002B2CF9AE}" pid="100" name="_scriptcode.89">
    <vt:lpwstr>               break;
                }
                App.Debugger.WriteLine(query);
                //vystup do noveho listu SQL Data Detail
                using (DataTable dt = new DataTable())
                {
                    string sConnString</vt:lpwstr>
  </property>
  <property fmtid="{D5CDD505-2E9C-101B-9397-08002B2CF9AE}" pid="101" name="_scriptcode.90">
    <vt:lpwstr> = "";
                    sConnString = @"Server=missrv.fnol.cz;Database=model_fnol;Uid=medic2;Pwd=medic2;";
                    using (MySqlConnector.MySqlConnection sqlce_con = new MySqlConnector.MySqlConnection(sConnString))
                    {
 </vt:lpwstr>
  </property>
  <property fmtid="{D5CDD505-2E9C-101B-9397-08002B2CF9AE}" pid="102" name="_scriptcode.91">
    <vt:lpwstr>                       sqlce_con.Open();
                        using (MySqlConnector.MySqlCommand cmd = new MySqlConnector.MySqlCommand(query, sqlce_con))
                        {
                            cmd.CommandTimeout = 300;
                 </vt:lpwstr>
  </property>
  <property fmtid="{D5CDD505-2E9C-101B-9397-08002B2CF9AE}" pid="103" name="_scriptcode.92">
    <vt:lpwstr>           MySqlConnector.MySqlDataAdapter da = new MySqlConnector.MySqlDataAdapter(cmd);
                            da.Fill(dt);
                            {
                                if (dt != null)
                                {
           </vt:lpwstr>
  </property>
  <property fmtid="{D5CDD505-2E9C-101B-9397-08002B2CF9AE}" pid="104" name="_scriptcode.93">
    <vt:lpwstr>                         var document = App.Documents.Add();
                                    IWorkbook _workbook = document.GetWorkbook();
                                    _workbook.Worksheets[0].Name = "SQL Data Detail";
                          </vt:lpwstr>
  </property>
  <property fmtid="{D5CDD505-2E9C-101B-9397-08002B2CF9AE}" pid="105" name="_scriptcode.94">
    <vt:lpwstr>          _workbook.BeginUpdate();
                                    _workbook.Worksheets[0].Columns[13].NumberFormat = "@";
                                    _workbook.Worksheets[0].Import(dt, true, 0, 0); //nacist do sesitu
                         </vt:lpwstr>
  </property>
  <property fmtid="{D5CDD505-2E9C-101B-9397-08002B2CF9AE}" pid="106" name="_scriptcode.95">
    <vt:lpwstr>           _workbook.Worksheets[0].Range.FromLTRB(0, 0, dt.Columns.Count, dt.Rows.Count).AutoFitColumns(); //zarovnani
                                    _workbook.Worksheets[0].AutoFilter.Apply(_workbook.Worksheets[0].Range.FromLTRB(0, 0, dt.Columns.Cou</vt:lpwstr>
  </property>
  <property fmtid="{D5CDD505-2E9C-101B-9397-08002B2CF9AE}" pid="107" name="_scriptcode.96">
    <vt:lpwstr>nt, dt.Rows.Count)); //autofilter
                                    _workbook.Worksheets[0].FreezeRows(0);
                                    _workbook.EndUpdate();
                                }
                            }
                      </vt:lpwstr>
  </property>
  <property fmtid="{D5CDD505-2E9C-101B-9397-08002B2CF9AE}" pid="108" name="_scriptcode.97">
    <vt:lpwstr>  }
                    }
                }
            }
            catch (Exception ex)
            {
                App.HideWaitForm();
                MessageBox.Show("Došlo k chybě: " + ex.Message);
            }
            App.HideWaitForm();
</vt:lpwstr>
  </property>
  <property fmtid="{D5CDD505-2E9C-101B-9397-08002B2CF9AE}" pid="109" name="_scriptcode.98">
    <vt:lpwstr>
        }
    }
}
</vt:lpwstr>
  </property>
  <property fmtid="{D5CDD505-2E9C-101B-9397-08002B2CF9AE}" pid="110" name="_version">
    <vt:lpwstr>1.0.4.4</vt:lpwstr>
  </property>
</Properties>
</file>