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zv-podklady\Nemocnice\pausal-nemocnice\2022\VYUCTOVANI_2022\89301000\data pro PZS\"/>
    </mc:Choice>
  </mc:AlternateContent>
  <bookViews>
    <workbookView xWindow="0" yWindow="0" windowWidth="28800" windowHeight="13080"/>
  </bookViews>
  <sheets>
    <sheet name="vypdet_89301000_KC_EXT_ALL_UV_S" sheetId="1" r:id="rId1"/>
  </sheets>
  <calcPr calcId="0"/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H2" i="1"/>
  <c r="A3" i="1"/>
  <c r="B3" i="1"/>
  <c r="C3" i="1"/>
  <c r="D3" i="1"/>
  <c r="E3" i="1"/>
  <c r="F3" i="1"/>
  <c r="H3" i="1"/>
  <c r="A4" i="1"/>
  <c r="B4" i="1"/>
  <c r="C4" i="1"/>
  <c r="D4" i="1"/>
  <c r="E4" i="1"/>
  <c r="F4" i="1"/>
  <c r="H4" i="1"/>
  <c r="A5" i="1"/>
  <c r="B5" i="1"/>
  <c r="C5" i="1"/>
  <c r="D5" i="1"/>
  <c r="E5" i="1"/>
  <c r="F5" i="1"/>
  <c r="H5" i="1"/>
  <c r="A6" i="1"/>
  <c r="B6" i="1"/>
  <c r="C6" i="1"/>
  <c r="D6" i="1"/>
  <c r="E6" i="1"/>
  <c r="F6" i="1"/>
  <c r="H6" i="1"/>
  <c r="A7" i="1"/>
  <c r="B7" i="1"/>
  <c r="C7" i="1"/>
  <c r="D7" i="1"/>
  <c r="E7" i="1"/>
  <c r="F7" i="1"/>
  <c r="H7" i="1"/>
  <c r="A8" i="1"/>
  <c r="B8" i="1"/>
  <c r="C8" i="1"/>
  <c r="D8" i="1"/>
  <c r="E8" i="1"/>
  <c r="F8" i="1"/>
  <c r="H8" i="1"/>
  <c r="A9" i="1"/>
  <c r="B9" i="1"/>
  <c r="C9" i="1"/>
  <c r="D9" i="1"/>
  <c r="E9" i="1"/>
  <c r="F9" i="1"/>
  <c r="H9" i="1"/>
  <c r="A10" i="1"/>
  <c r="B10" i="1"/>
  <c r="C10" i="1"/>
  <c r="D10" i="1"/>
  <c r="E10" i="1"/>
  <c r="F10" i="1"/>
  <c r="H10" i="1"/>
  <c r="A11" i="1"/>
  <c r="B11" i="1"/>
  <c r="C11" i="1"/>
  <c r="D11" i="1"/>
  <c r="E11" i="1"/>
  <c r="F11" i="1"/>
  <c r="H11" i="1"/>
  <c r="A12" i="1"/>
  <c r="B12" i="1"/>
  <c r="C12" i="1"/>
  <c r="D12" i="1"/>
  <c r="E12" i="1"/>
  <c r="F12" i="1"/>
  <c r="H12" i="1"/>
  <c r="A13" i="1"/>
  <c r="B13" i="1"/>
  <c r="C13" i="1"/>
  <c r="D13" i="1"/>
  <c r="E13" i="1"/>
  <c r="F13" i="1"/>
  <c r="H13" i="1"/>
  <c r="A14" i="1"/>
  <c r="B14" i="1"/>
  <c r="C14" i="1"/>
  <c r="D14" i="1"/>
  <c r="E14" i="1"/>
  <c r="F14" i="1"/>
  <c r="H14" i="1"/>
  <c r="A15" i="1"/>
  <c r="B15" i="1"/>
  <c r="C15" i="1"/>
  <c r="D15" i="1"/>
  <c r="E15" i="1"/>
  <c r="F15" i="1"/>
  <c r="H15" i="1"/>
  <c r="A16" i="1"/>
  <c r="B16" i="1"/>
  <c r="C16" i="1"/>
  <c r="D16" i="1"/>
  <c r="E16" i="1"/>
  <c r="F16" i="1"/>
  <c r="H16" i="1"/>
  <c r="A17" i="1"/>
  <c r="B17" i="1"/>
  <c r="C17" i="1"/>
  <c r="D17" i="1"/>
  <c r="E17" i="1"/>
  <c r="F17" i="1"/>
  <c r="H17" i="1"/>
  <c r="A18" i="1"/>
  <c r="B18" i="1"/>
  <c r="C18" i="1"/>
  <c r="D18" i="1"/>
  <c r="E18" i="1"/>
  <c r="F18" i="1"/>
  <c r="H18" i="1"/>
  <c r="A19" i="1"/>
  <c r="B19" i="1"/>
  <c r="C19" i="1"/>
  <c r="D19" i="1"/>
  <c r="E19" i="1"/>
  <c r="F19" i="1"/>
  <c r="H19" i="1"/>
  <c r="A20" i="1"/>
  <c r="B20" i="1"/>
  <c r="C20" i="1"/>
  <c r="D20" i="1"/>
  <c r="E20" i="1"/>
  <c r="F20" i="1"/>
  <c r="H20" i="1"/>
  <c r="A21" i="1"/>
  <c r="B21" i="1"/>
  <c r="C21" i="1"/>
  <c r="D21" i="1"/>
  <c r="E21" i="1"/>
  <c r="F21" i="1"/>
  <c r="H21" i="1"/>
  <c r="A22" i="1"/>
  <c r="B22" i="1"/>
  <c r="C22" i="1"/>
  <c r="D22" i="1"/>
  <c r="E22" i="1"/>
  <c r="F22" i="1"/>
  <c r="H22" i="1"/>
  <c r="A23" i="1"/>
  <c r="B23" i="1"/>
  <c r="C23" i="1"/>
  <c r="D23" i="1"/>
  <c r="E23" i="1"/>
  <c r="F23" i="1"/>
  <c r="H23" i="1"/>
  <c r="A24" i="1"/>
  <c r="B24" i="1"/>
  <c r="C24" i="1"/>
  <c r="D24" i="1"/>
  <c r="E24" i="1"/>
  <c r="F24" i="1"/>
  <c r="H24" i="1"/>
  <c r="A25" i="1"/>
  <c r="B25" i="1"/>
  <c r="C25" i="1"/>
  <c r="D25" i="1"/>
  <c r="E25" i="1"/>
  <c r="F25" i="1"/>
  <c r="H25" i="1"/>
  <c r="A26" i="1"/>
  <c r="B26" i="1"/>
  <c r="C26" i="1"/>
  <c r="D26" i="1"/>
  <c r="E26" i="1"/>
  <c r="F26" i="1"/>
  <c r="H26" i="1"/>
  <c r="A27" i="1"/>
  <c r="B27" i="1"/>
  <c r="C27" i="1"/>
  <c r="D27" i="1"/>
  <c r="E27" i="1"/>
  <c r="F27" i="1"/>
  <c r="H27" i="1"/>
  <c r="A28" i="1"/>
  <c r="B28" i="1"/>
  <c r="C28" i="1"/>
  <c r="D28" i="1"/>
  <c r="E28" i="1"/>
  <c r="F28" i="1"/>
  <c r="H28" i="1"/>
  <c r="A29" i="1"/>
  <c r="B29" i="1"/>
  <c r="C29" i="1"/>
  <c r="D29" i="1"/>
  <c r="E29" i="1"/>
  <c r="F29" i="1"/>
  <c r="H29" i="1"/>
  <c r="A30" i="1"/>
  <c r="B30" i="1"/>
  <c r="C30" i="1"/>
  <c r="D30" i="1"/>
  <c r="E30" i="1"/>
  <c r="F30" i="1"/>
  <c r="H30" i="1"/>
  <c r="A31" i="1"/>
  <c r="B31" i="1"/>
  <c r="C31" i="1"/>
  <c r="D31" i="1"/>
  <c r="E31" i="1"/>
  <c r="F31" i="1"/>
  <c r="H31" i="1"/>
  <c r="A32" i="1"/>
  <c r="B32" i="1"/>
  <c r="C32" i="1"/>
  <c r="D32" i="1"/>
  <c r="E32" i="1"/>
  <c r="F32" i="1"/>
  <c r="H32" i="1"/>
  <c r="A33" i="1"/>
  <c r="B33" i="1"/>
  <c r="C33" i="1"/>
  <c r="D33" i="1"/>
  <c r="E33" i="1"/>
  <c r="F33" i="1"/>
  <c r="H33" i="1"/>
  <c r="A34" i="1"/>
  <c r="B34" i="1"/>
  <c r="C34" i="1"/>
  <c r="D34" i="1"/>
  <c r="E34" i="1"/>
  <c r="F34" i="1"/>
  <c r="H34" i="1"/>
  <c r="A35" i="1"/>
  <c r="B35" i="1"/>
  <c r="C35" i="1"/>
  <c r="D35" i="1"/>
  <c r="E35" i="1"/>
  <c r="F35" i="1"/>
  <c r="H35" i="1"/>
  <c r="A36" i="1"/>
  <c r="B36" i="1"/>
  <c r="C36" i="1"/>
  <c r="D36" i="1"/>
  <c r="E36" i="1"/>
  <c r="F36" i="1"/>
  <c r="H36" i="1"/>
  <c r="A37" i="1"/>
  <c r="B37" i="1"/>
  <c r="C37" i="1"/>
  <c r="D37" i="1"/>
  <c r="E37" i="1"/>
  <c r="F37" i="1"/>
  <c r="H37" i="1"/>
  <c r="A38" i="1"/>
  <c r="B38" i="1"/>
  <c r="C38" i="1"/>
  <c r="D38" i="1"/>
  <c r="E38" i="1"/>
  <c r="F38" i="1"/>
  <c r="H38" i="1"/>
  <c r="A39" i="1"/>
  <c r="B39" i="1"/>
  <c r="C39" i="1"/>
  <c r="D39" i="1"/>
  <c r="E39" i="1"/>
  <c r="F39" i="1"/>
  <c r="H39" i="1"/>
  <c r="A40" i="1"/>
  <c r="B40" i="1"/>
  <c r="C40" i="1"/>
  <c r="D40" i="1"/>
  <c r="E40" i="1"/>
  <c r="F40" i="1"/>
  <c r="H40" i="1"/>
  <c r="A41" i="1"/>
  <c r="B41" i="1"/>
  <c r="C41" i="1"/>
  <c r="D41" i="1"/>
  <c r="E41" i="1"/>
  <c r="F41" i="1"/>
  <c r="H41" i="1"/>
  <c r="A42" i="1"/>
  <c r="B42" i="1"/>
  <c r="C42" i="1"/>
  <c r="D42" i="1"/>
  <c r="E42" i="1"/>
  <c r="F42" i="1"/>
  <c r="H42" i="1"/>
  <c r="A43" i="1"/>
  <c r="B43" i="1"/>
  <c r="C43" i="1"/>
  <c r="D43" i="1"/>
  <c r="E43" i="1"/>
  <c r="F43" i="1"/>
  <c r="H43" i="1"/>
  <c r="A44" i="1"/>
  <c r="B44" i="1"/>
  <c r="C44" i="1"/>
  <c r="D44" i="1"/>
  <c r="E44" i="1"/>
  <c r="F44" i="1"/>
  <c r="H44" i="1"/>
  <c r="A45" i="1"/>
  <c r="B45" i="1"/>
  <c r="C45" i="1"/>
  <c r="D45" i="1"/>
  <c r="E45" i="1"/>
  <c r="F45" i="1"/>
  <c r="H45" i="1"/>
  <c r="A46" i="1"/>
  <c r="B46" i="1"/>
  <c r="C46" i="1"/>
  <c r="D46" i="1"/>
  <c r="E46" i="1"/>
  <c r="F46" i="1"/>
  <c r="H46" i="1"/>
  <c r="A47" i="1"/>
  <c r="B47" i="1"/>
  <c r="C47" i="1"/>
  <c r="D47" i="1"/>
  <c r="E47" i="1"/>
  <c r="F47" i="1"/>
  <c r="H47" i="1"/>
  <c r="A48" i="1"/>
  <c r="B48" i="1"/>
  <c r="C48" i="1"/>
  <c r="D48" i="1"/>
  <c r="E48" i="1"/>
  <c r="F48" i="1"/>
  <c r="H48" i="1"/>
  <c r="A49" i="1"/>
  <c r="B49" i="1"/>
  <c r="C49" i="1"/>
  <c r="D49" i="1"/>
  <c r="E49" i="1"/>
  <c r="F49" i="1"/>
  <c r="H49" i="1"/>
  <c r="A50" i="1"/>
  <c r="B50" i="1"/>
  <c r="C50" i="1"/>
  <c r="D50" i="1"/>
  <c r="E50" i="1"/>
  <c r="F50" i="1"/>
  <c r="H50" i="1"/>
  <c r="A51" i="1"/>
  <c r="B51" i="1"/>
  <c r="C51" i="1"/>
  <c r="D51" i="1"/>
  <c r="E51" i="1"/>
  <c r="F51" i="1"/>
  <c r="H51" i="1"/>
  <c r="A52" i="1"/>
  <c r="B52" i="1"/>
  <c r="C52" i="1"/>
  <c r="D52" i="1"/>
  <c r="E52" i="1"/>
  <c r="F52" i="1"/>
  <c r="H52" i="1"/>
  <c r="A53" i="1"/>
  <c r="B53" i="1"/>
  <c r="C53" i="1"/>
  <c r="D53" i="1"/>
  <c r="E53" i="1"/>
  <c r="F53" i="1"/>
  <c r="H53" i="1"/>
  <c r="A54" i="1"/>
  <c r="B54" i="1"/>
  <c r="C54" i="1"/>
  <c r="D54" i="1"/>
  <c r="E54" i="1"/>
  <c r="F54" i="1"/>
  <c r="H54" i="1"/>
  <c r="A55" i="1"/>
  <c r="B55" i="1"/>
  <c r="C55" i="1"/>
  <c r="D55" i="1"/>
  <c r="E55" i="1"/>
  <c r="F55" i="1"/>
  <c r="H55" i="1"/>
  <c r="A56" i="1"/>
  <c r="B56" i="1"/>
  <c r="C56" i="1"/>
  <c r="D56" i="1"/>
  <c r="E56" i="1"/>
  <c r="F56" i="1"/>
  <c r="H56" i="1"/>
  <c r="A57" i="1"/>
  <c r="B57" i="1"/>
  <c r="C57" i="1"/>
  <c r="D57" i="1"/>
  <c r="E57" i="1"/>
  <c r="F57" i="1"/>
  <c r="H57" i="1"/>
  <c r="A58" i="1"/>
  <c r="B58" i="1"/>
  <c r="C58" i="1"/>
  <c r="D58" i="1"/>
  <c r="E58" i="1"/>
  <c r="F58" i="1"/>
  <c r="H58" i="1"/>
  <c r="A59" i="1"/>
  <c r="B59" i="1"/>
  <c r="C59" i="1"/>
  <c r="D59" i="1"/>
  <c r="E59" i="1"/>
  <c r="F59" i="1"/>
  <c r="H59" i="1"/>
  <c r="A60" i="1"/>
  <c r="B60" i="1"/>
  <c r="C60" i="1"/>
  <c r="D60" i="1"/>
  <c r="E60" i="1"/>
  <c r="F60" i="1"/>
  <c r="H60" i="1"/>
  <c r="A61" i="1"/>
  <c r="B61" i="1"/>
  <c r="C61" i="1"/>
  <c r="D61" i="1"/>
  <c r="E61" i="1"/>
  <c r="F61" i="1"/>
  <c r="H61" i="1"/>
  <c r="A62" i="1"/>
  <c r="B62" i="1"/>
  <c r="C62" i="1"/>
  <c r="D62" i="1"/>
  <c r="E62" i="1"/>
  <c r="F62" i="1"/>
  <c r="H62" i="1"/>
  <c r="A63" i="1"/>
  <c r="B63" i="1"/>
  <c r="C63" i="1"/>
  <c r="D63" i="1"/>
  <c r="E63" i="1"/>
  <c r="F63" i="1"/>
  <c r="H63" i="1"/>
  <c r="A64" i="1"/>
  <c r="B64" i="1"/>
  <c r="C64" i="1"/>
  <c r="D64" i="1"/>
  <c r="E64" i="1"/>
  <c r="F64" i="1"/>
  <c r="H64" i="1"/>
  <c r="A65" i="1"/>
  <c r="B65" i="1"/>
  <c r="C65" i="1"/>
  <c r="D65" i="1"/>
  <c r="E65" i="1"/>
  <c r="F65" i="1"/>
  <c r="H65" i="1"/>
  <c r="A66" i="1"/>
  <c r="B66" i="1"/>
  <c r="C66" i="1"/>
  <c r="D66" i="1"/>
  <c r="E66" i="1"/>
  <c r="F66" i="1"/>
  <c r="H66" i="1"/>
  <c r="A67" i="1"/>
  <c r="B67" i="1"/>
  <c r="C67" i="1"/>
  <c r="D67" i="1"/>
  <c r="E67" i="1"/>
  <c r="F67" i="1"/>
  <c r="H67" i="1"/>
  <c r="A68" i="1"/>
  <c r="B68" i="1"/>
  <c r="C68" i="1"/>
  <c r="D68" i="1"/>
  <c r="E68" i="1"/>
  <c r="F68" i="1"/>
  <c r="H68" i="1"/>
  <c r="A69" i="1"/>
  <c r="B69" i="1"/>
  <c r="C69" i="1"/>
  <c r="D69" i="1"/>
  <c r="E69" i="1"/>
  <c r="F69" i="1"/>
  <c r="H69" i="1"/>
  <c r="A70" i="1"/>
  <c r="B70" i="1"/>
  <c r="C70" i="1"/>
  <c r="D70" i="1"/>
  <c r="E70" i="1"/>
  <c r="F70" i="1"/>
  <c r="H70" i="1"/>
  <c r="A71" i="1"/>
  <c r="B71" i="1"/>
  <c r="C71" i="1"/>
  <c r="D71" i="1"/>
  <c r="E71" i="1"/>
  <c r="F71" i="1"/>
  <c r="H71" i="1"/>
  <c r="A72" i="1"/>
  <c r="B72" i="1"/>
  <c r="C72" i="1"/>
  <c r="D72" i="1"/>
  <c r="E72" i="1"/>
  <c r="F72" i="1"/>
  <c r="H72" i="1"/>
  <c r="A73" i="1"/>
  <c r="B73" i="1"/>
  <c r="C73" i="1"/>
  <c r="D73" i="1"/>
  <c r="E73" i="1"/>
  <c r="F73" i="1"/>
  <c r="H73" i="1"/>
  <c r="A74" i="1"/>
  <c r="B74" i="1"/>
  <c r="C74" i="1"/>
  <c r="D74" i="1"/>
  <c r="E74" i="1"/>
  <c r="F74" i="1"/>
  <c r="H74" i="1"/>
  <c r="A75" i="1"/>
  <c r="B75" i="1"/>
  <c r="C75" i="1"/>
  <c r="D75" i="1"/>
  <c r="E75" i="1"/>
  <c r="F75" i="1"/>
  <c r="H75" i="1"/>
  <c r="A76" i="1"/>
  <c r="B76" i="1"/>
  <c r="C76" i="1"/>
  <c r="D76" i="1"/>
  <c r="E76" i="1"/>
  <c r="F76" i="1"/>
  <c r="H76" i="1"/>
  <c r="A77" i="1"/>
  <c r="B77" i="1"/>
  <c r="C77" i="1"/>
  <c r="D77" i="1"/>
  <c r="E77" i="1"/>
  <c r="F77" i="1"/>
  <c r="H77" i="1"/>
  <c r="A78" i="1"/>
  <c r="B78" i="1"/>
  <c r="C78" i="1"/>
  <c r="D78" i="1"/>
  <c r="E78" i="1"/>
  <c r="F78" i="1"/>
  <c r="H78" i="1"/>
  <c r="A79" i="1"/>
  <c r="B79" i="1"/>
  <c r="C79" i="1"/>
  <c r="D79" i="1"/>
  <c r="E79" i="1"/>
  <c r="F79" i="1"/>
  <c r="H79" i="1"/>
  <c r="A80" i="1"/>
  <c r="B80" i="1"/>
  <c r="C80" i="1"/>
  <c r="D80" i="1"/>
  <c r="E80" i="1"/>
  <c r="F80" i="1"/>
  <c r="H80" i="1"/>
  <c r="A81" i="1"/>
  <c r="B81" i="1"/>
  <c r="C81" i="1"/>
  <c r="D81" i="1"/>
  <c r="E81" i="1"/>
  <c r="F81" i="1"/>
  <c r="H81" i="1"/>
  <c r="A82" i="1"/>
  <c r="B82" i="1"/>
  <c r="C82" i="1"/>
  <c r="D82" i="1"/>
  <c r="E82" i="1"/>
  <c r="F82" i="1"/>
  <c r="H82" i="1"/>
  <c r="A83" i="1"/>
  <c r="B83" i="1"/>
  <c r="C83" i="1"/>
  <c r="D83" i="1"/>
  <c r="E83" i="1"/>
  <c r="F83" i="1"/>
  <c r="H83" i="1"/>
  <c r="A84" i="1"/>
  <c r="B84" i="1"/>
  <c r="C84" i="1"/>
  <c r="D84" i="1"/>
  <c r="E84" i="1"/>
  <c r="F84" i="1"/>
  <c r="H84" i="1"/>
  <c r="A85" i="1"/>
  <c r="B85" i="1"/>
  <c r="C85" i="1"/>
  <c r="D85" i="1"/>
  <c r="E85" i="1"/>
  <c r="F85" i="1"/>
  <c r="H85" i="1"/>
  <c r="A86" i="1"/>
  <c r="B86" i="1"/>
  <c r="C86" i="1"/>
  <c r="D86" i="1"/>
  <c r="E86" i="1"/>
  <c r="F86" i="1"/>
  <c r="H86" i="1"/>
  <c r="A87" i="1"/>
  <c r="B87" i="1"/>
  <c r="C87" i="1"/>
  <c r="D87" i="1"/>
  <c r="E87" i="1"/>
  <c r="F87" i="1"/>
  <c r="H87" i="1"/>
  <c r="A88" i="1"/>
  <c r="B88" i="1"/>
  <c r="C88" i="1"/>
  <c r="D88" i="1"/>
  <c r="E88" i="1"/>
  <c r="F88" i="1"/>
  <c r="H88" i="1"/>
  <c r="A89" i="1"/>
  <c r="B89" i="1"/>
  <c r="C89" i="1"/>
  <c r="D89" i="1"/>
  <c r="E89" i="1"/>
  <c r="F89" i="1"/>
  <c r="H89" i="1"/>
  <c r="A90" i="1"/>
  <c r="B90" i="1"/>
  <c r="C90" i="1"/>
  <c r="D90" i="1"/>
  <c r="E90" i="1"/>
  <c r="F90" i="1"/>
  <c r="H90" i="1"/>
  <c r="A91" i="1"/>
  <c r="B91" i="1"/>
  <c r="C91" i="1"/>
  <c r="D91" i="1"/>
  <c r="E91" i="1"/>
  <c r="F91" i="1"/>
  <c r="H91" i="1"/>
  <c r="A92" i="1"/>
  <c r="B92" i="1"/>
  <c r="C92" i="1"/>
  <c r="D92" i="1"/>
  <c r="E92" i="1"/>
  <c r="F92" i="1"/>
  <c r="H92" i="1"/>
  <c r="A93" i="1"/>
  <c r="B93" i="1"/>
  <c r="C93" i="1"/>
  <c r="D93" i="1"/>
  <c r="E93" i="1"/>
  <c r="F93" i="1"/>
  <c r="H93" i="1"/>
  <c r="A94" i="1"/>
  <c r="B94" i="1"/>
  <c r="C94" i="1"/>
  <c r="D94" i="1"/>
  <c r="E94" i="1"/>
  <c r="F94" i="1"/>
  <c r="H94" i="1"/>
  <c r="A95" i="1"/>
  <c r="B95" i="1"/>
  <c r="C95" i="1"/>
  <c r="D95" i="1"/>
  <c r="E95" i="1"/>
  <c r="F95" i="1"/>
  <c r="H95" i="1"/>
  <c r="A96" i="1"/>
  <c r="B96" i="1"/>
  <c r="C96" i="1"/>
  <c r="D96" i="1"/>
  <c r="E96" i="1"/>
  <c r="F96" i="1"/>
  <c r="H96" i="1"/>
  <c r="A97" i="1"/>
  <c r="B97" i="1"/>
  <c r="C97" i="1"/>
  <c r="D97" i="1"/>
  <c r="E97" i="1"/>
  <c r="F97" i="1"/>
  <c r="H97" i="1"/>
  <c r="A98" i="1"/>
  <c r="B98" i="1"/>
  <c r="C98" i="1"/>
  <c r="D98" i="1"/>
  <c r="E98" i="1"/>
  <c r="F98" i="1"/>
  <c r="H98" i="1"/>
  <c r="A99" i="1"/>
  <c r="B99" i="1"/>
  <c r="C99" i="1"/>
  <c r="D99" i="1"/>
  <c r="E99" i="1"/>
  <c r="F99" i="1"/>
  <c r="H99" i="1"/>
  <c r="A100" i="1"/>
  <c r="B100" i="1"/>
  <c r="C100" i="1"/>
  <c r="D100" i="1"/>
  <c r="E100" i="1"/>
  <c r="F100" i="1"/>
  <c r="H100" i="1"/>
  <c r="A101" i="1"/>
  <c r="B101" i="1"/>
  <c r="C101" i="1"/>
  <c r="D101" i="1"/>
  <c r="E101" i="1"/>
  <c r="F101" i="1"/>
  <c r="H101" i="1"/>
  <c r="A102" i="1"/>
  <c r="B102" i="1"/>
  <c r="C102" i="1"/>
  <c r="D102" i="1"/>
  <c r="E102" i="1"/>
  <c r="F102" i="1"/>
  <c r="H102" i="1"/>
  <c r="A103" i="1"/>
  <c r="B103" i="1"/>
  <c r="C103" i="1"/>
  <c r="D103" i="1"/>
  <c r="E103" i="1"/>
  <c r="F103" i="1"/>
  <c r="H103" i="1"/>
  <c r="A104" i="1"/>
  <c r="B104" i="1"/>
  <c r="C104" i="1"/>
  <c r="D104" i="1"/>
  <c r="E104" i="1"/>
  <c r="F104" i="1"/>
  <c r="H104" i="1"/>
  <c r="A105" i="1"/>
  <c r="B105" i="1"/>
  <c r="C105" i="1"/>
  <c r="D105" i="1"/>
  <c r="E105" i="1"/>
  <c r="F105" i="1"/>
  <c r="H105" i="1"/>
  <c r="A106" i="1"/>
  <c r="B106" i="1"/>
  <c r="C106" i="1"/>
  <c r="D106" i="1"/>
  <c r="E106" i="1"/>
  <c r="F106" i="1"/>
  <c r="H106" i="1"/>
  <c r="A107" i="1"/>
  <c r="B107" i="1"/>
  <c r="C107" i="1"/>
  <c r="D107" i="1"/>
  <c r="E107" i="1"/>
  <c r="F107" i="1"/>
  <c r="H107" i="1"/>
  <c r="A108" i="1"/>
  <c r="B108" i="1"/>
  <c r="C108" i="1"/>
  <c r="D108" i="1"/>
  <c r="E108" i="1"/>
  <c r="F108" i="1"/>
  <c r="H108" i="1"/>
  <c r="A109" i="1"/>
  <c r="B109" i="1"/>
  <c r="C109" i="1"/>
  <c r="D109" i="1"/>
  <c r="E109" i="1"/>
  <c r="F109" i="1"/>
  <c r="H109" i="1"/>
  <c r="A110" i="1"/>
  <c r="B110" i="1"/>
  <c r="C110" i="1"/>
  <c r="D110" i="1"/>
  <c r="E110" i="1"/>
  <c r="F110" i="1"/>
  <c r="H110" i="1"/>
  <c r="A111" i="1"/>
  <c r="B111" i="1"/>
  <c r="C111" i="1"/>
  <c r="D111" i="1"/>
  <c r="E111" i="1"/>
  <c r="F111" i="1"/>
  <c r="H111" i="1"/>
  <c r="A112" i="1"/>
  <c r="B112" i="1"/>
  <c r="C112" i="1"/>
  <c r="D112" i="1"/>
  <c r="E112" i="1"/>
  <c r="F112" i="1"/>
  <c r="H112" i="1"/>
  <c r="A113" i="1"/>
  <c r="B113" i="1"/>
  <c r="C113" i="1"/>
  <c r="D113" i="1"/>
  <c r="E113" i="1"/>
  <c r="F113" i="1"/>
  <c r="H113" i="1"/>
  <c r="A114" i="1"/>
  <c r="B114" i="1"/>
  <c r="C114" i="1"/>
  <c r="D114" i="1"/>
  <c r="E114" i="1"/>
  <c r="F114" i="1"/>
  <c r="H114" i="1"/>
  <c r="A115" i="1"/>
  <c r="B115" i="1"/>
  <c r="C115" i="1"/>
  <c r="D115" i="1"/>
  <c r="E115" i="1"/>
  <c r="F115" i="1"/>
  <c r="H115" i="1"/>
  <c r="A116" i="1"/>
  <c r="B116" i="1"/>
  <c r="C116" i="1"/>
  <c r="D116" i="1"/>
  <c r="E116" i="1"/>
  <c r="F116" i="1"/>
  <c r="H116" i="1"/>
  <c r="A117" i="1"/>
  <c r="B117" i="1"/>
  <c r="C117" i="1"/>
  <c r="D117" i="1"/>
  <c r="E117" i="1"/>
  <c r="F117" i="1"/>
  <c r="H117" i="1"/>
  <c r="A118" i="1"/>
  <c r="B118" i="1"/>
  <c r="C118" i="1"/>
  <c r="D118" i="1"/>
  <c r="E118" i="1"/>
  <c r="F118" i="1"/>
  <c r="H118" i="1"/>
  <c r="A119" i="1"/>
  <c r="B119" i="1"/>
  <c r="C119" i="1"/>
  <c r="D119" i="1"/>
  <c r="E119" i="1"/>
  <c r="F119" i="1"/>
  <c r="H119" i="1"/>
  <c r="A120" i="1"/>
  <c r="B120" i="1"/>
  <c r="C120" i="1"/>
  <c r="D120" i="1"/>
  <c r="E120" i="1"/>
  <c r="F120" i="1"/>
  <c r="H120" i="1"/>
  <c r="A121" i="1"/>
  <c r="B121" i="1"/>
  <c r="C121" i="1"/>
  <c r="D121" i="1"/>
  <c r="E121" i="1"/>
  <c r="F121" i="1"/>
  <c r="H121" i="1"/>
  <c r="A122" i="1"/>
  <c r="B122" i="1"/>
  <c r="C122" i="1"/>
  <c r="D122" i="1"/>
  <c r="E122" i="1"/>
  <c r="F122" i="1"/>
  <c r="H122" i="1"/>
  <c r="A123" i="1"/>
  <c r="B123" i="1"/>
  <c r="C123" i="1"/>
  <c r="D123" i="1"/>
  <c r="E123" i="1"/>
  <c r="F123" i="1"/>
  <c r="H123" i="1"/>
  <c r="A124" i="1"/>
  <c r="B124" i="1"/>
  <c r="C124" i="1"/>
  <c r="D124" i="1"/>
  <c r="E124" i="1"/>
  <c r="F124" i="1"/>
  <c r="H124" i="1"/>
  <c r="A125" i="1"/>
  <c r="B125" i="1"/>
  <c r="C125" i="1"/>
  <c r="D125" i="1"/>
  <c r="E125" i="1"/>
  <c r="F125" i="1"/>
  <c r="H125" i="1"/>
  <c r="A126" i="1"/>
  <c r="B126" i="1"/>
  <c r="C126" i="1"/>
  <c r="D126" i="1"/>
  <c r="E126" i="1"/>
  <c r="F126" i="1"/>
  <c r="H126" i="1"/>
  <c r="A127" i="1"/>
  <c r="B127" i="1"/>
  <c r="C127" i="1"/>
  <c r="D127" i="1"/>
  <c r="E127" i="1"/>
  <c r="F127" i="1"/>
  <c r="H127" i="1"/>
  <c r="A128" i="1"/>
  <c r="B128" i="1"/>
  <c r="C128" i="1"/>
  <c r="D128" i="1"/>
  <c r="E128" i="1"/>
  <c r="F128" i="1"/>
  <c r="H128" i="1"/>
  <c r="A129" i="1"/>
  <c r="B129" i="1"/>
  <c r="C129" i="1"/>
  <c r="D129" i="1"/>
  <c r="E129" i="1"/>
  <c r="F129" i="1"/>
  <c r="H129" i="1"/>
  <c r="A130" i="1"/>
  <c r="B130" i="1"/>
  <c r="C130" i="1"/>
  <c r="D130" i="1"/>
  <c r="E130" i="1"/>
  <c r="F130" i="1"/>
  <c r="H130" i="1"/>
  <c r="A131" i="1"/>
  <c r="B131" i="1"/>
  <c r="C131" i="1"/>
  <c r="D131" i="1"/>
  <c r="E131" i="1"/>
  <c r="F131" i="1"/>
  <c r="H131" i="1"/>
  <c r="A132" i="1"/>
  <c r="B132" i="1"/>
  <c r="C132" i="1"/>
  <c r="D132" i="1"/>
  <c r="E132" i="1"/>
  <c r="F132" i="1"/>
  <c r="H132" i="1"/>
  <c r="A133" i="1"/>
  <c r="B133" i="1"/>
  <c r="C133" i="1"/>
  <c r="D133" i="1"/>
  <c r="E133" i="1"/>
  <c r="F133" i="1"/>
  <c r="H133" i="1"/>
  <c r="A134" i="1"/>
  <c r="B134" i="1"/>
  <c r="C134" i="1"/>
  <c r="D134" i="1"/>
  <c r="E134" i="1"/>
  <c r="F134" i="1"/>
  <c r="H134" i="1"/>
  <c r="A135" i="1"/>
  <c r="B135" i="1"/>
  <c r="C135" i="1"/>
  <c r="D135" i="1"/>
  <c r="E135" i="1"/>
  <c r="F135" i="1"/>
  <c r="H135" i="1"/>
  <c r="A136" i="1"/>
  <c r="B136" i="1"/>
  <c r="C136" i="1"/>
  <c r="D136" i="1"/>
  <c r="E136" i="1"/>
  <c r="F136" i="1"/>
  <c r="H136" i="1"/>
  <c r="A137" i="1"/>
  <c r="B137" i="1"/>
  <c r="C137" i="1"/>
  <c r="D137" i="1"/>
  <c r="E137" i="1"/>
  <c r="F137" i="1"/>
  <c r="H137" i="1"/>
  <c r="A138" i="1"/>
  <c r="B138" i="1"/>
  <c r="C138" i="1"/>
  <c r="D138" i="1"/>
  <c r="E138" i="1"/>
  <c r="F138" i="1"/>
  <c r="H138" i="1"/>
  <c r="A139" i="1"/>
  <c r="B139" i="1"/>
  <c r="C139" i="1"/>
  <c r="D139" i="1"/>
  <c r="E139" i="1"/>
  <c r="F139" i="1"/>
  <c r="H139" i="1"/>
  <c r="A140" i="1"/>
  <c r="B140" i="1"/>
  <c r="C140" i="1"/>
  <c r="D140" i="1"/>
  <c r="E140" i="1"/>
  <c r="F140" i="1"/>
  <c r="H140" i="1"/>
  <c r="A141" i="1"/>
  <c r="B141" i="1"/>
  <c r="C141" i="1"/>
  <c r="D141" i="1"/>
  <c r="E141" i="1"/>
  <c r="F141" i="1"/>
  <c r="H141" i="1"/>
  <c r="A142" i="1"/>
  <c r="B142" i="1"/>
  <c r="C142" i="1"/>
  <c r="D142" i="1"/>
  <c r="E142" i="1"/>
  <c r="F142" i="1"/>
  <c r="H142" i="1"/>
  <c r="A143" i="1"/>
  <c r="B143" i="1"/>
  <c r="C143" i="1"/>
  <c r="D143" i="1"/>
  <c r="E143" i="1"/>
  <c r="F143" i="1"/>
  <c r="H143" i="1"/>
  <c r="A144" i="1"/>
  <c r="B144" i="1"/>
  <c r="C144" i="1"/>
  <c r="D144" i="1"/>
  <c r="E144" i="1"/>
  <c r="F144" i="1"/>
  <c r="H144" i="1"/>
  <c r="A145" i="1"/>
  <c r="B145" i="1"/>
  <c r="C145" i="1"/>
  <c r="D145" i="1"/>
  <c r="E145" i="1"/>
  <c r="F145" i="1"/>
  <c r="H145" i="1"/>
  <c r="A146" i="1"/>
  <c r="B146" i="1"/>
  <c r="C146" i="1"/>
  <c r="D146" i="1"/>
  <c r="E146" i="1"/>
  <c r="F146" i="1"/>
  <c r="H146" i="1"/>
  <c r="A147" i="1"/>
  <c r="B147" i="1"/>
  <c r="C147" i="1"/>
  <c r="D147" i="1"/>
  <c r="E147" i="1"/>
  <c r="F147" i="1"/>
  <c r="H147" i="1"/>
  <c r="A148" i="1"/>
  <c r="B148" i="1"/>
  <c r="C148" i="1"/>
  <c r="D148" i="1"/>
  <c r="E148" i="1"/>
  <c r="F148" i="1"/>
  <c r="H148" i="1"/>
  <c r="A149" i="1"/>
  <c r="B149" i="1"/>
  <c r="C149" i="1"/>
  <c r="D149" i="1"/>
  <c r="E149" i="1"/>
  <c r="F149" i="1"/>
  <c r="H149" i="1"/>
  <c r="A150" i="1"/>
  <c r="B150" i="1"/>
  <c r="C150" i="1"/>
  <c r="D150" i="1"/>
  <c r="E150" i="1"/>
  <c r="F150" i="1"/>
  <c r="H150" i="1"/>
  <c r="A151" i="1"/>
  <c r="B151" i="1"/>
  <c r="C151" i="1"/>
  <c r="D151" i="1"/>
  <c r="E151" i="1"/>
  <c r="F151" i="1"/>
  <c r="H151" i="1"/>
  <c r="A152" i="1"/>
  <c r="B152" i="1"/>
  <c r="C152" i="1"/>
  <c r="D152" i="1"/>
  <c r="E152" i="1"/>
  <c r="F152" i="1"/>
  <c r="H152" i="1"/>
  <c r="A153" i="1"/>
  <c r="B153" i="1"/>
  <c r="C153" i="1"/>
  <c r="D153" i="1"/>
  <c r="E153" i="1"/>
  <c r="F153" i="1"/>
  <c r="H153" i="1"/>
  <c r="A154" i="1"/>
  <c r="B154" i="1"/>
  <c r="C154" i="1"/>
  <c r="D154" i="1"/>
  <c r="E154" i="1"/>
  <c r="F154" i="1"/>
  <c r="H154" i="1"/>
  <c r="A155" i="1"/>
  <c r="B155" i="1"/>
  <c r="C155" i="1"/>
  <c r="D155" i="1"/>
  <c r="E155" i="1"/>
  <c r="F155" i="1"/>
  <c r="H155" i="1"/>
  <c r="A156" i="1"/>
  <c r="B156" i="1"/>
  <c r="C156" i="1"/>
  <c r="D156" i="1"/>
  <c r="E156" i="1"/>
  <c r="F156" i="1"/>
  <c r="H156" i="1"/>
  <c r="A157" i="1"/>
  <c r="B157" i="1"/>
  <c r="C157" i="1"/>
  <c r="D157" i="1"/>
  <c r="E157" i="1"/>
  <c r="F157" i="1"/>
  <c r="H157" i="1"/>
  <c r="A158" i="1"/>
  <c r="B158" i="1"/>
  <c r="C158" i="1"/>
  <c r="D158" i="1"/>
  <c r="E158" i="1"/>
  <c r="F158" i="1"/>
  <c r="H158" i="1"/>
  <c r="A159" i="1"/>
  <c r="B159" i="1"/>
  <c r="C159" i="1"/>
  <c r="D159" i="1"/>
  <c r="E159" i="1"/>
  <c r="F159" i="1"/>
  <c r="H159" i="1"/>
  <c r="A160" i="1"/>
  <c r="B160" i="1"/>
  <c r="C160" i="1"/>
  <c r="D160" i="1"/>
  <c r="E160" i="1"/>
  <c r="F160" i="1"/>
  <c r="H160" i="1"/>
  <c r="A161" i="1"/>
  <c r="B161" i="1"/>
  <c r="C161" i="1"/>
  <c r="D161" i="1"/>
  <c r="E161" i="1"/>
  <c r="F161" i="1"/>
  <c r="H161" i="1"/>
  <c r="A162" i="1"/>
  <c r="B162" i="1"/>
  <c r="C162" i="1"/>
  <c r="D162" i="1"/>
  <c r="E162" i="1"/>
  <c r="F162" i="1"/>
  <c r="H162" i="1"/>
  <c r="A163" i="1"/>
  <c r="B163" i="1"/>
  <c r="C163" i="1"/>
  <c r="D163" i="1"/>
  <c r="E163" i="1"/>
  <c r="F163" i="1"/>
  <c r="H163" i="1"/>
  <c r="A164" i="1"/>
  <c r="B164" i="1"/>
  <c r="C164" i="1"/>
  <c r="D164" i="1"/>
  <c r="E164" i="1"/>
  <c r="F164" i="1"/>
  <c r="H164" i="1"/>
  <c r="A165" i="1"/>
  <c r="B165" i="1"/>
  <c r="C165" i="1"/>
  <c r="D165" i="1"/>
  <c r="E165" i="1"/>
  <c r="F165" i="1"/>
  <c r="H165" i="1"/>
  <c r="A166" i="1"/>
  <c r="B166" i="1"/>
  <c r="C166" i="1"/>
  <c r="D166" i="1"/>
  <c r="E166" i="1"/>
  <c r="F166" i="1"/>
  <c r="H166" i="1"/>
  <c r="A167" i="1"/>
  <c r="B167" i="1"/>
  <c r="C167" i="1"/>
  <c r="D167" i="1"/>
  <c r="E167" i="1"/>
  <c r="F167" i="1"/>
  <c r="H167" i="1"/>
  <c r="A168" i="1"/>
  <c r="B168" i="1"/>
  <c r="C168" i="1"/>
  <c r="D168" i="1"/>
  <c r="E168" i="1"/>
  <c r="F168" i="1"/>
  <c r="H168" i="1"/>
  <c r="A169" i="1"/>
  <c r="B169" i="1"/>
  <c r="C169" i="1"/>
  <c r="D169" i="1"/>
  <c r="E169" i="1"/>
  <c r="F169" i="1"/>
  <c r="H169" i="1"/>
  <c r="A170" i="1"/>
  <c r="B170" i="1"/>
  <c r="C170" i="1"/>
  <c r="D170" i="1"/>
  <c r="E170" i="1"/>
  <c r="F170" i="1"/>
  <c r="H170" i="1"/>
  <c r="A171" i="1"/>
  <c r="B171" i="1"/>
  <c r="C171" i="1"/>
  <c r="D171" i="1"/>
  <c r="E171" i="1"/>
  <c r="F171" i="1"/>
  <c r="H171" i="1"/>
  <c r="A172" i="1"/>
  <c r="B172" i="1"/>
  <c r="C172" i="1"/>
  <c r="D172" i="1"/>
  <c r="E172" i="1"/>
  <c r="F172" i="1"/>
  <c r="H172" i="1"/>
  <c r="A173" i="1"/>
  <c r="B173" i="1"/>
  <c r="C173" i="1"/>
  <c r="D173" i="1"/>
  <c r="E173" i="1"/>
  <c r="F173" i="1"/>
  <c r="H173" i="1"/>
  <c r="A174" i="1"/>
  <c r="B174" i="1"/>
  <c r="C174" i="1"/>
  <c r="D174" i="1"/>
  <c r="E174" i="1"/>
  <c r="F174" i="1"/>
  <c r="H174" i="1"/>
  <c r="A175" i="1"/>
  <c r="B175" i="1"/>
  <c r="C175" i="1"/>
  <c r="D175" i="1"/>
  <c r="E175" i="1"/>
  <c r="F175" i="1"/>
  <c r="H175" i="1"/>
  <c r="A176" i="1"/>
  <c r="B176" i="1"/>
  <c r="C176" i="1"/>
  <c r="D176" i="1"/>
  <c r="E176" i="1"/>
  <c r="F176" i="1"/>
  <c r="H176" i="1"/>
  <c r="A177" i="1"/>
  <c r="B177" i="1"/>
  <c r="C177" i="1"/>
  <c r="D177" i="1"/>
  <c r="E177" i="1"/>
  <c r="F177" i="1"/>
  <c r="H177" i="1"/>
  <c r="A178" i="1"/>
  <c r="B178" i="1"/>
  <c r="C178" i="1"/>
  <c r="D178" i="1"/>
  <c r="E178" i="1"/>
  <c r="F178" i="1"/>
  <c r="H178" i="1"/>
  <c r="A179" i="1"/>
  <c r="B179" i="1"/>
  <c r="C179" i="1"/>
  <c r="D179" i="1"/>
  <c r="E179" i="1"/>
  <c r="F179" i="1"/>
  <c r="H179" i="1"/>
  <c r="A180" i="1"/>
  <c r="B180" i="1"/>
  <c r="C180" i="1"/>
  <c r="D180" i="1"/>
  <c r="E180" i="1"/>
  <c r="F180" i="1"/>
  <c r="H180" i="1"/>
  <c r="A181" i="1"/>
  <c r="B181" i="1"/>
  <c r="C181" i="1"/>
  <c r="D181" i="1"/>
  <c r="E181" i="1"/>
  <c r="F181" i="1"/>
  <c r="H181" i="1"/>
  <c r="A182" i="1"/>
  <c r="B182" i="1"/>
  <c r="C182" i="1"/>
  <c r="D182" i="1"/>
  <c r="E182" i="1"/>
  <c r="F182" i="1"/>
  <c r="H182" i="1"/>
  <c r="A183" i="1"/>
  <c r="B183" i="1"/>
  <c r="C183" i="1"/>
  <c r="D183" i="1"/>
  <c r="E183" i="1"/>
  <c r="F183" i="1"/>
  <c r="H183" i="1"/>
  <c r="A184" i="1"/>
  <c r="B184" i="1"/>
  <c r="C184" i="1"/>
  <c r="D184" i="1"/>
  <c r="E184" i="1"/>
  <c r="F184" i="1"/>
  <c r="H184" i="1"/>
  <c r="A185" i="1"/>
  <c r="B185" i="1"/>
  <c r="C185" i="1"/>
  <c r="D185" i="1"/>
  <c r="E185" i="1"/>
  <c r="F185" i="1"/>
  <c r="H185" i="1"/>
  <c r="A186" i="1"/>
  <c r="B186" i="1"/>
  <c r="C186" i="1"/>
  <c r="D186" i="1"/>
  <c r="E186" i="1"/>
  <c r="F186" i="1"/>
  <c r="H186" i="1"/>
  <c r="A187" i="1"/>
  <c r="B187" i="1"/>
  <c r="C187" i="1"/>
  <c r="D187" i="1"/>
  <c r="E187" i="1"/>
  <c r="F187" i="1"/>
  <c r="H187" i="1"/>
  <c r="A188" i="1"/>
  <c r="B188" i="1"/>
  <c r="C188" i="1"/>
  <c r="D188" i="1"/>
  <c r="E188" i="1"/>
  <c r="F188" i="1"/>
  <c r="H188" i="1"/>
  <c r="A189" i="1"/>
  <c r="B189" i="1"/>
  <c r="C189" i="1"/>
  <c r="D189" i="1"/>
  <c r="E189" i="1"/>
  <c r="F189" i="1"/>
  <c r="H189" i="1"/>
  <c r="A190" i="1"/>
  <c r="B190" i="1"/>
  <c r="C190" i="1"/>
  <c r="D190" i="1"/>
  <c r="E190" i="1"/>
  <c r="F190" i="1"/>
  <c r="H190" i="1"/>
  <c r="A191" i="1"/>
  <c r="B191" i="1"/>
  <c r="C191" i="1"/>
  <c r="D191" i="1"/>
  <c r="E191" i="1"/>
  <c r="F191" i="1"/>
  <c r="H191" i="1"/>
  <c r="A192" i="1"/>
  <c r="B192" i="1"/>
  <c r="C192" i="1"/>
  <c r="D192" i="1"/>
  <c r="E192" i="1"/>
  <c r="F192" i="1"/>
  <c r="H192" i="1"/>
  <c r="A193" i="1"/>
  <c r="B193" i="1"/>
  <c r="C193" i="1"/>
  <c r="D193" i="1"/>
  <c r="E193" i="1"/>
  <c r="F193" i="1"/>
  <c r="H193" i="1"/>
  <c r="A194" i="1"/>
  <c r="B194" i="1"/>
  <c r="C194" i="1"/>
  <c r="D194" i="1"/>
  <c r="E194" i="1"/>
  <c r="F194" i="1"/>
  <c r="H194" i="1"/>
  <c r="A195" i="1"/>
  <c r="B195" i="1"/>
  <c r="C195" i="1"/>
  <c r="D195" i="1"/>
  <c r="E195" i="1"/>
  <c r="F195" i="1"/>
  <c r="H195" i="1"/>
  <c r="A196" i="1"/>
  <c r="B196" i="1"/>
  <c r="C196" i="1"/>
  <c r="D196" i="1"/>
  <c r="E196" i="1"/>
  <c r="F196" i="1"/>
  <c r="H196" i="1"/>
  <c r="A197" i="1"/>
  <c r="B197" i="1"/>
  <c r="C197" i="1"/>
  <c r="D197" i="1"/>
  <c r="E197" i="1"/>
  <c r="F197" i="1"/>
  <c r="H197" i="1"/>
  <c r="A198" i="1"/>
  <c r="B198" i="1"/>
  <c r="C198" i="1"/>
  <c r="D198" i="1"/>
  <c r="E198" i="1"/>
  <c r="F198" i="1"/>
  <c r="H198" i="1"/>
  <c r="A199" i="1"/>
  <c r="B199" i="1"/>
  <c r="C199" i="1"/>
  <c r="D199" i="1"/>
  <c r="E199" i="1"/>
  <c r="F199" i="1"/>
  <c r="H199" i="1"/>
  <c r="A200" i="1"/>
  <c r="B200" i="1"/>
  <c r="C200" i="1"/>
  <c r="D200" i="1"/>
  <c r="E200" i="1"/>
  <c r="F200" i="1"/>
  <c r="H200" i="1"/>
  <c r="A201" i="1"/>
  <c r="B201" i="1"/>
  <c r="C201" i="1"/>
  <c r="D201" i="1"/>
  <c r="E201" i="1"/>
  <c r="F201" i="1"/>
  <c r="H201" i="1"/>
  <c r="A202" i="1"/>
  <c r="B202" i="1"/>
  <c r="C202" i="1"/>
  <c r="D202" i="1"/>
  <c r="E202" i="1"/>
  <c r="F202" i="1"/>
  <c r="H202" i="1"/>
  <c r="A203" i="1"/>
  <c r="B203" i="1"/>
  <c r="C203" i="1"/>
  <c r="D203" i="1"/>
  <c r="E203" i="1"/>
  <c r="F203" i="1"/>
  <c r="H203" i="1"/>
  <c r="A204" i="1"/>
  <c r="B204" i="1"/>
  <c r="C204" i="1"/>
  <c r="D204" i="1"/>
  <c r="E204" i="1"/>
  <c r="F204" i="1"/>
  <c r="H204" i="1"/>
  <c r="A205" i="1"/>
  <c r="B205" i="1"/>
  <c r="C205" i="1"/>
  <c r="D205" i="1"/>
  <c r="E205" i="1"/>
  <c r="F205" i="1"/>
  <c r="H205" i="1"/>
  <c r="A206" i="1"/>
  <c r="B206" i="1"/>
  <c r="C206" i="1"/>
  <c r="D206" i="1"/>
  <c r="E206" i="1"/>
  <c r="F206" i="1"/>
  <c r="H206" i="1"/>
  <c r="A207" i="1"/>
  <c r="B207" i="1"/>
  <c r="C207" i="1"/>
  <c r="D207" i="1"/>
  <c r="E207" i="1"/>
  <c r="F207" i="1"/>
  <c r="H207" i="1"/>
  <c r="A208" i="1"/>
  <c r="B208" i="1"/>
  <c r="C208" i="1"/>
  <c r="D208" i="1"/>
  <c r="E208" i="1"/>
  <c r="F208" i="1"/>
  <c r="H208" i="1"/>
  <c r="A209" i="1"/>
  <c r="B209" i="1"/>
  <c r="C209" i="1"/>
  <c r="D209" i="1"/>
  <c r="E209" i="1"/>
  <c r="F209" i="1"/>
  <c r="H209" i="1"/>
  <c r="A210" i="1"/>
  <c r="B210" i="1"/>
  <c r="C210" i="1"/>
  <c r="D210" i="1"/>
  <c r="E210" i="1"/>
  <c r="F210" i="1"/>
  <c r="H210" i="1"/>
  <c r="A211" i="1"/>
  <c r="B211" i="1"/>
  <c r="C211" i="1"/>
  <c r="D211" i="1"/>
  <c r="E211" i="1"/>
  <c r="F211" i="1"/>
  <c r="H211" i="1"/>
  <c r="A212" i="1"/>
  <c r="B212" i="1"/>
  <c r="C212" i="1"/>
  <c r="D212" i="1"/>
  <c r="E212" i="1"/>
  <c r="F212" i="1"/>
  <c r="H212" i="1"/>
  <c r="A213" i="1"/>
  <c r="B213" i="1"/>
  <c r="C213" i="1"/>
  <c r="D213" i="1"/>
  <c r="E213" i="1"/>
  <c r="F213" i="1"/>
  <c r="H213" i="1"/>
  <c r="A214" i="1"/>
  <c r="B214" i="1"/>
  <c r="C214" i="1"/>
  <c r="D214" i="1"/>
  <c r="E214" i="1"/>
  <c r="F214" i="1"/>
  <c r="H214" i="1"/>
  <c r="A215" i="1"/>
  <c r="B215" i="1"/>
  <c r="C215" i="1"/>
  <c r="D215" i="1"/>
  <c r="E215" i="1"/>
  <c r="F215" i="1"/>
  <c r="H215" i="1"/>
  <c r="A216" i="1"/>
  <c r="B216" i="1"/>
  <c r="C216" i="1"/>
  <c r="D216" i="1"/>
  <c r="E216" i="1"/>
  <c r="F216" i="1"/>
  <c r="H216" i="1"/>
  <c r="A217" i="1"/>
  <c r="B217" i="1"/>
  <c r="C217" i="1"/>
  <c r="D217" i="1"/>
  <c r="E217" i="1"/>
  <c r="F217" i="1"/>
  <c r="H217" i="1"/>
  <c r="A218" i="1"/>
  <c r="B218" i="1"/>
  <c r="C218" i="1"/>
  <c r="D218" i="1"/>
  <c r="E218" i="1"/>
  <c r="F218" i="1"/>
  <c r="H218" i="1"/>
  <c r="A219" i="1"/>
  <c r="B219" i="1"/>
  <c r="C219" i="1"/>
  <c r="D219" i="1"/>
  <c r="E219" i="1"/>
  <c r="F219" i="1"/>
  <c r="H219" i="1"/>
  <c r="A220" i="1"/>
  <c r="B220" i="1"/>
  <c r="C220" i="1"/>
  <c r="D220" i="1"/>
  <c r="E220" i="1"/>
  <c r="F220" i="1"/>
  <c r="H220" i="1"/>
  <c r="A221" i="1"/>
  <c r="B221" i="1"/>
  <c r="C221" i="1"/>
  <c r="D221" i="1"/>
  <c r="E221" i="1"/>
  <c r="F221" i="1"/>
  <c r="H221" i="1"/>
  <c r="A222" i="1"/>
  <c r="B222" i="1"/>
  <c r="C222" i="1"/>
  <c r="D222" i="1"/>
  <c r="E222" i="1"/>
  <c r="F222" i="1"/>
  <c r="H222" i="1"/>
  <c r="A223" i="1"/>
  <c r="B223" i="1"/>
  <c r="C223" i="1"/>
  <c r="D223" i="1"/>
  <c r="E223" i="1"/>
  <c r="F223" i="1"/>
  <c r="H223" i="1"/>
  <c r="A224" i="1"/>
  <c r="B224" i="1"/>
  <c r="C224" i="1"/>
  <c r="D224" i="1"/>
  <c r="E224" i="1"/>
  <c r="F224" i="1"/>
  <c r="H224" i="1"/>
  <c r="A225" i="1"/>
  <c r="B225" i="1"/>
  <c r="C225" i="1"/>
  <c r="D225" i="1"/>
  <c r="E225" i="1"/>
  <c r="F225" i="1"/>
  <c r="H225" i="1"/>
  <c r="A226" i="1"/>
  <c r="B226" i="1"/>
  <c r="C226" i="1"/>
  <c r="D226" i="1"/>
  <c r="E226" i="1"/>
  <c r="F226" i="1"/>
  <c r="H226" i="1"/>
  <c r="A227" i="1"/>
  <c r="B227" i="1"/>
  <c r="C227" i="1"/>
  <c r="D227" i="1"/>
  <c r="E227" i="1"/>
  <c r="F227" i="1"/>
  <c r="H227" i="1"/>
  <c r="A228" i="1"/>
  <c r="B228" i="1"/>
  <c r="C228" i="1"/>
  <c r="D228" i="1"/>
  <c r="E228" i="1"/>
  <c r="F228" i="1"/>
  <c r="H228" i="1"/>
  <c r="A229" i="1"/>
  <c r="B229" i="1"/>
  <c r="C229" i="1"/>
  <c r="D229" i="1"/>
  <c r="E229" i="1"/>
  <c r="F229" i="1"/>
  <c r="H229" i="1"/>
  <c r="A230" i="1"/>
  <c r="B230" i="1"/>
  <c r="C230" i="1"/>
  <c r="D230" i="1"/>
  <c r="E230" i="1"/>
  <c r="F230" i="1"/>
  <c r="H230" i="1"/>
  <c r="A231" i="1"/>
  <c r="B231" i="1"/>
  <c r="C231" i="1"/>
  <c r="D231" i="1"/>
  <c r="E231" i="1"/>
  <c r="F231" i="1"/>
  <c r="H231" i="1"/>
  <c r="A232" i="1"/>
  <c r="B232" i="1"/>
  <c r="C232" i="1"/>
  <c r="D232" i="1"/>
  <c r="E232" i="1"/>
  <c r="F232" i="1"/>
  <c r="H232" i="1"/>
  <c r="A233" i="1"/>
  <c r="B233" i="1"/>
  <c r="C233" i="1"/>
  <c r="D233" i="1"/>
  <c r="E233" i="1"/>
  <c r="F233" i="1"/>
  <c r="H233" i="1"/>
  <c r="A234" i="1"/>
  <c r="B234" i="1"/>
  <c r="C234" i="1"/>
  <c r="D234" i="1"/>
  <c r="E234" i="1"/>
  <c r="F234" i="1"/>
  <c r="H234" i="1"/>
  <c r="A235" i="1"/>
  <c r="B235" i="1"/>
  <c r="C235" i="1"/>
  <c r="D235" i="1"/>
  <c r="E235" i="1"/>
  <c r="F235" i="1"/>
  <c r="H235" i="1"/>
  <c r="A236" i="1"/>
  <c r="B236" i="1"/>
  <c r="C236" i="1"/>
  <c r="D236" i="1"/>
  <c r="E236" i="1"/>
  <c r="F236" i="1"/>
  <c r="H236" i="1"/>
  <c r="A237" i="1"/>
  <c r="B237" i="1"/>
  <c r="C237" i="1"/>
  <c r="D237" i="1"/>
  <c r="E237" i="1"/>
  <c r="F237" i="1"/>
  <c r="H237" i="1"/>
  <c r="A238" i="1"/>
  <c r="B238" i="1"/>
  <c r="C238" i="1"/>
  <c r="D238" i="1"/>
  <c r="E238" i="1"/>
  <c r="F238" i="1"/>
  <c r="H238" i="1"/>
  <c r="A239" i="1"/>
  <c r="B239" i="1"/>
  <c r="C239" i="1"/>
  <c r="D239" i="1"/>
  <c r="E239" i="1"/>
  <c r="F239" i="1"/>
  <c r="H239" i="1"/>
  <c r="A240" i="1"/>
  <c r="B240" i="1"/>
  <c r="C240" i="1"/>
  <c r="D240" i="1"/>
  <c r="E240" i="1"/>
  <c r="F240" i="1"/>
  <c r="H240" i="1"/>
  <c r="A241" i="1"/>
  <c r="B241" i="1"/>
  <c r="C241" i="1"/>
  <c r="D241" i="1"/>
  <c r="E241" i="1"/>
  <c r="F241" i="1"/>
  <c r="H241" i="1"/>
  <c r="A242" i="1"/>
  <c r="B242" i="1"/>
  <c r="C242" i="1"/>
  <c r="D242" i="1"/>
  <c r="E242" i="1"/>
  <c r="F242" i="1"/>
  <c r="H242" i="1"/>
  <c r="A243" i="1"/>
  <c r="B243" i="1"/>
  <c r="C243" i="1"/>
  <c r="D243" i="1"/>
  <c r="E243" i="1"/>
  <c r="F243" i="1"/>
  <c r="H243" i="1"/>
  <c r="A244" i="1"/>
  <c r="B244" i="1"/>
  <c r="C244" i="1"/>
  <c r="D244" i="1"/>
  <c r="E244" i="1"/>
  <c r="F244" i="1"/>
  <c r="H244" i="1"/>
  <c r="A245" i="1"/>
  <c r="B245" i="1"/>
  <c r="C245" i="1"/>
  <c r="D245" i="1"/>
  <c r="E245" i="1"/>
  <c r="F245" i="1"/>
  <c r="H245" i="1"/>
  <c r="A246" i="1"/>
  <c r="B246" i="1"/>
  <c r="C246" i="1"/>
  <c r="D246" i="1"/>
  <c r="E246" i="1"/>
  <c r="F246" i="1"/>
  <c r="H246" i="1"/>
  <c r="A247" i="1"/>
  <c r="B247" i="1"/>
  <c r="C247" i="1"/>
  <c r="D247" i="1"/>
  <c r="E247" i="1"/>
  <c r="F247" i="1"/>
  <c r="H247" i="1"/>
  <c r="A248" i="1"/>
  <c r="B248" i="1"/>
  <c r="C248" i="1"/>
  <c r="D248" i="1"/>
  <c r="E248" i="1"/>
  <c r="F248" i="1"/>
  <c r="H248" i="1"/>
  <c r="A249" i="1"/>
  <c r="B249" i="1"/>
  <c r="C249" i="1"/>
  <c r="D249" i="1"/>
  <c r="E249" i="1"/>
  <c r="F249" i="1"/>
  <c r="H249" i="1"/>
  <c r="A250" i="1"/>
  <c r="B250" i="1"/>
  <c r="C250" i="1"/>
  <c r="D250" i="1"/>
  <c r="E250" i="1"/>
  <c r="F250" i="1"/>
  <c r="H250" i="1"/>
  <c r="A251" i="1"/>
  <c r="B251" i="1"/>
  <c r="C251" i="1"/>
  <c r="D251" i="1"/>
  <c r="E251" i="1"/>
  <c r="F251" i="1"/>
  <c r="H251" i="1"/>
  <c r="A252" i="1"/>
  <c r="B252" i="1"/>
  <c r="C252" i="1"/>
  <c r="D252" i="1"/>
  <c r="E252" i="1"/>
  <c r="F252" i="1"/>
  <c r="H252" i="1"/>
  <c r="A253" i="1"/>
  <c r="B253" i="1"/>
  <c r="C253" i="1"/>
  <c r="D253" i="1"/>
  <c r="E253" i="1"/>
  <c r="F253" i="1"/>
  <c r="H253" i="1"/>
  <c r="A254" i="1"/>
  <c r="B254" i="1"/>
  <c r="C254" i="1"/>
  <c r="D254" i="1"/>
  <c r="E254" i="1"/>
  <c r="F254" i="1"/>
  <c r="H254" i="1"/>
  <c r="A255" i="1"/>
  <c r="B255" i="1"/>
  <c r="C255" i="1"/>
  <c r="D255" i="1"/>
  <c r="E255" i="1"/>
  <c r="F255" i="1"/>
  <c r="H255" i="1"/>
  <c r="A256" i="1"/>
  <c r="B256" i="1"/>
  <c r="C256" i="1"/>
  <c r="D256" i="1"/>
  <c r="E256" i="1"/>
  <c r="F256" i="1"/>
  <c r="H256" i="1"/>
  <c r="A257" i="1"/>
  <c r="B257" i="1"/>
  <c r="C257" i="1"/>
  <c r="D257" i="1"/>
  <c r="E257" i="1"/>
  <c r="F257" i="1"/>
  <c r="H257" i="1"/>
  <c r="A258" i="1"/>
  <c r="B258" i="1"/>
  <c r="C258" i="1"/>
  <c r="D258" i="1"/>
  <c r="E258" i="1"/>
  <c r="F258" i="1"/>
  <c r="H258" i="1"/>
  <c r="A259" i="1"/>
  <c r="B259" i="1"/>
  <c r="C259" i="1"/>
  <c r="D259" i="1"/>
  <c r="E259" i="1"/>
  <c r="F259" i="1"/>
  <c r="H259" i="1"/>
  <c r="A260" i="1"/>
  <c r="B260" i="1"/>
  <c r="C260" i="1"/>
  <c r="D260" i="1"/>
  <c r="E260" i="1"/>
  <c r="F260" i="1"/>
  <c r="H260" i="1"/>
  <c r="A261" i="1"/>
  <c r="B261" i="1"/>
  <c r="C261" i="1"/>
  <c r="D261" i="1"/>
  <c r="E261" i="1"/>
  <c r="F261" i="1"/>
  <c r="H261" i="1"/>
  <c r="A262" i="1"/>
  <c r="B262" i="1"/>
  <c r="C262" i="1"/>
  <c r="D262" i="1"/>
  <c r="E262" i="1"/>
  <c r="F262" i="1"/>
  <c r="H262" i="1"/>
  <c r="A263" i="1"/>
  <c r="B263" i="1"/>
  <c r="C263" i="1"/>
  <c r="D263" i="1"/>
  <c r="E263" i="1"/>
  <c r="F263" i="1"/>
  <c r="H263" i="1"/>
  <c r="A264" i="1"/>
  <c r="B264" i="1"/>
  <c r="C264" i="1"/>
  <c r="D264" i="1"/>
  <c r="E264" i="1"/>
  <c r="F264" i="1"/>
  <c r="H264" i="1"/>
  <c r="A265" i="1"/>
  <c r="B265" i="1"/>
  <c r="C265" i="1"/>
  <c r="D265" i="1"/>
  <c r="E265" i="1"/>
  <c r="F265" i="1"/>
  <c r="H265" i="1"/>
  <c r="A266" i="1"/>
  <c r="B266" i="1"/>
  <c r="C266" i="1"/>
  <c r="D266" i="1"/>
  <c r="E266" i="1"/>
  <c r="F266" i="1"/>
  <c r="H266" i="1"/>
  <c r="A267" i="1"/>
  <c r="B267" i="1"/>
  <c r="C267" i="1"/>
  <c r="D267" i="1"/>
  <c r="E267" i="1"/>
  <c r="F267" i="1"/>
  <c r="H267" i="1"/>
  <c r="A268" i="1"/>
  <c r="B268" i="1"/>
  <c r="C268" i="1"/>
  <c r="D268" i="1"/>
  <c r="E268" i="1"/>
  <c r="F268" i="1"/>
  <c r="H268" i="1"/>
  <c r="A269" i="1"/>
  <c r="B269" i="1"/>
  <c r="C269" i="1"/>
  <c r="D269" i="1"/>
  <c r="E269" i="1"/>
  <c r="F269" i="1"/>
  <c r="H269" i="1"/>
  <c r="A270" i="1"/>
  <c r="B270" i="1"/>
  <c r="C270" i="1"/>
  <c r="D270" i="1"/>
  <c r="E270" i="1"/>
  <c r="F270" i="1"/>
  <c r="H270" i="1"/>
  <c r="A271" i="1"/>
  <c r="B271" i="1"/>
  <c r="C271" i="1"/>
  <c r="D271" i="1"/>
  <c r="E271" i="1"/>
  <c r="F271" i="1"/>
  <c r="H271" i="1"/>
  <c r="A272" i="1"/>
  <c r="B272" i="1"/>
  <c r="C272" i="1"/>
  <c r="D272" i="1"/>
  <c r="E272" i="1"/>
  <c r="F272" i="1"/>
  <c r="H272" i="1"/>
  <c r="A273" i="1"/>
  <c r="B273" i="1"/>
  <c r="C273" i="1"/>
  <c r="D273" i="1"/>
  <c r="E273" i="1"/>
  <c r="F273" i="1"/>
  <c r="H273" i="1"/>
  <c r="A274" i="1"/>
  <c r="B274" i="1"/>
  <c r="C274" i="1"/>
  <c r="D274" i="1"/>
  <c r="E274" i="1"/>
  <c r="F274" i="1"/>
  <c r="H274" i="1"/>
  <c r="A275" i="1"/>
  <c r="B275" i="1"/>
  <c r="C275" i="1"/>
  <c r="D275" i="1"/>
  <c r="E275" i="1"/>
  <c r="F275" i="1"/>
  <c r="H275" i="1"/>
  <c r="A276" i="1"/>
  <c r="B276" i="1"/>
  <c r="C276" i="1"/>
  <c r="D276" i="1"/>
  <c r="E276" i="1"/>
  <c r="F276" i="1"/>
  <c r="H276" i="1"/>
  <c r="A277" i="1"/>
  <c r="B277" i="1"/>
  <c r="C277" i="1"/>
  <c r="D277" i="1"/>
  <c r="E277" i="1"/>
  <c r="F277" i="1"/>
  <c r="H277" i="1"/>
  <c r="A278" i="1"/>
  <c r="B278" i="1"/>
  <c r="C278" i="1"/>
  <c r="D278" i="1"/>
  <c r="E278" i="1"/>
  <c r="F278" i="1"/>
  <c r="H278" i="1"/>
  <c r="A279" i="1"/>
  <c r="B279" i="1"/>
  <c r="C279" i="1"/>
  <c r="D279" i="1"/>
  <c r="E279" i="1"/>
  <c r="F279" i="1"/>
  <c r="H279" i="1"/>
  <c r="A280" i="1"/>
  <c r="B280" i="1"/>
  <c r="C280" i="1"/>
  <c r="D280" i="1"/>
  <c r="E280" i="1"/>
  <c r="F280" i="1"/>
  <c r="H280" i="1"/>
  <c r="A281" i="1"/>
  <c r="B281" i="1"/>
  <c r="C281" i="1"/>
  <c r="D281" i="1"/>
  <c r="E281" i="1"/>
  <c r="F281" i="1"/>
  <c r="H281" i="1"/>
  <c r="A282" i="1"/>
  <c r="B282" i="1"/>
  <c r="C282" i="1"/>
  <c r="D282" i="1"/>
  <c r="E282" i="1"/>
  <c r="F282" i="1"/>
  <c r="H282" i="1"/>
  <c r="A283" i="1"/>
  <c r="B283" i="1"/>
  <c r="C283" i="1"/>
  <c r="D283" i="1"/>
  <c r="E283" i="1"/>
  <c r="F283" i="1"/>
  <c r="H283" i="1"/>
  <c r="A284" i="1"/>
  <c r="B284" i="1"/>
  <c r="C284" i="1"/>
  <c r="D284" i="1"/>
  <c r="E284" i="1"/>
  <c r="F284" i="1"/>
  <c r="H284" i="1"/>
  <c r="A285" i="1"/>
  <c r="B285" i="1"/>
  <c r="C285" i="1"/>
  <c r="D285" i="1"/>
  <c r="E285" i="1"/>
  <c r="F285" i="1"/>
  <c r="H285" i="1"/>
  <c r="A286" i="1"/>
  <c r="B286" i="1"/>
  <c r="C286" i="1"/>
  <c r="D286" i="1"/>
  <c r="E286" i="1"/>
  <c r="F286" i="1"/>
  <c r="H286" i="1"/>
  <c r="A287" i="1"/>
  <c r="B287" i="1"/>
  <c r="C287" i="1"/>
  <c r="D287" i="1"/>
  <c r="E287" i="1"/>
  <c r="F287" i="1"/>
  <c r="H287" i="1"/>
  <c r="A288" i="1"/>
  <c r="B288" i="1"/>
  <c r="C288" i="1"/>
  <c r="D288" i="1"/>
  <c r="E288" i="1"/>
  <c r="F288" i="1"/>
  <c r="H288" i="1"/>
  <c r="A289" i="1"/>
  <c r="B289" i="1"/>
  <c r="C289" i="1"/>
  <c r="D289" i="1"/>
  <c r="E289" i="1"/>
  <c r="F289" i="1"/>
  <c r="H289" i="1"/>
  <c r="A290" i="1"/>
  <c r="B290" i="1"/>
  <c r="C290" i="1"/>
  <c r="D290" i="1"/>
  <c r="E290" i="1"/>
  <c r="F290" i="1"/>
  <c r="H290" i="1"/>
  <c r="A291" i="1"/>
  <c r="B291" i="1"/>
  <c r="C291" i="1"/>
  <c r="D291" i="1"/>
  <c r="E291" i="1"/>
  <c r="F291" i="1"/>
  <c r="H291" i="1"/>
  <c r="A292" i="1"/>
  <c r="B292" i="1"/>
  <c r="C292" i="1"/>
  <c r="D292" i="1"/>
  <c r="E292" i="1"/>
  <c r="F292" i="1"/>
  <c r="H292" i="1"/>
  <c r="A293" i="1"/>
  <c r="B293" i="1"/>
  <c r="C293" i="1"/>
  <c r="D293" i="1"/>
  <c r="E293" i="1"/>
  <c r="F293" i="1"/>
  <c r="H293" i="1"/>
  <c r="A294" i="1"/>
  <c r="B294" i="1"/>
  <c r="C294" i="1"/>
  <c r="D294" i="1"/>
  <c r="E294" i="1"/>
  <c r="F294" i="1"/>
  <c r="H294" i="1"/>
  <c r="A295" i="1"/>
  <c r="B295" i="1"/>
  <c r="C295" i="1"/>
  <c r="D295" i="1"/>
  <c r="E295" i="1"/>
  <c r="F295" i="1"/>
  <c r="H295" i="1"/>
  <c r="A296" i="1"/>
  <c r="B296" i="1"/>
  <c r="C296" i="1"/>
  <c r="D296" i="1"/>
  <c r="E296" i="1"/>
  <c r="F296" i="1"/>
  <c r="H296" i="1"/>
  <c r="A297" i="1"/>
  <c r="B297" i="1"/>
  <c r="C297" i="1"/>
  <c r="D297" i="1"/>
  <c r="E297" i="1"/>
  <c r="F297" i="1"/>
  <c r="H297" i="1"/>
  <c r="A298" i="1"/>
  <c r="B298" i="1"/>
  <c r="C298" i="1"/>
  <c r="D298" i="1"/>
  <c r="E298" i="1"/>
  <c r="F298" i="1"/>
  <c r="H298" i="1"/>
  <c r="A299" i="1"/>
  <c r="B299" i="1"/>
  <c r="C299" i="1"/>
  <c r="D299" i="1"/>
  <c r="E299" i="1"/>
  <c r="F299" i="1"/>
  <c r="H299" i="1"/>
  <c r="A300" i="1"/>
  <c r="B300" i="1"/>
  <c r="C300" i="1"/>
  <c r="D300" i="1"/>
  <c r="E300" i="1"/>
  <c r="F300" i="1"/>
  <c r="H300" i="1"/>
  <c r="A301" i="1"/>
  <c r="B301" i="1"/>
  <c r="C301" i="1"/>
  <c r="D301" i="1"/>
  <c r="E301" i="1"/>
  <c r="F301" i="1"/>
  <c r="H301" i="1"/>
  <c r="A302" i="1"/>
  <c r="B302" i="1"/>
  <c r="C302" i="1"/>
  <c r="D302" i="1"/>
  <c r="E302" i="1"/>
  <c r="F302" i="1"/>
  <c r="H302" i="1"/>
  <c r="A303" i="1"/>
  <c r="B303" i="1"/>
  <c r="C303" i="1"/>
  <c r="D303" i="1"/>
  <c r="E303" i="1"/>
  <c r="F303" i="1"/>
  <c r="H303" i="1"/>
  <c r="A304" i="1"/>
  <c r="B304" i="1"/>
  <c r="C304" i="1"/>
  <c r="D304" i="1"/>
  <c r="E304" i="1"/>
  <c r="F304" i="1"/>
  <c r="H304" i="1"/>
  <c r="A305" i="1"/>
  <c r="B305" i="1"/>
  <c r="C305" i="1"/>
  <c r="D305" i="1"/>
  <c r="E305" i="1"/>
  <c r="F305" i="1"/>
  <c r="H305" i="1"/>
  <c r="A306" i="1"/>
  <c r="B306" i="1"/>
  <c r="C306" i="1"/>
  <c r="D306" i="1"/>
  <c r="E306" i="1"/>
  <c r="F306" i="1"/>
  <c r="H306" i="1"/>
  <c r="A307" i="1"/>
  <c r="B307" i="1"/>
  <c r="C307" i="1"/>
  <c r="D307" i="1"/>
  <c r="E307" i="1"/>
  <c r="F307" i="1"/>
  <c r="H307" i="1"/>
  <c r="A308" i="1"/>
  <c r="B308" i="1"/>
  <c r="C308" i="1"/>
  <c r="D308" i="1"/>
  <c r="E308" i="1"/>
  <c r="F308" i="1"/>
  <c r="H308" i="1"/>
  <c r="A309" i="1"/>
  <c r="B309" i="1"/>
  <c r="C309" i="1"/>
  <c r="D309" i="1"/>
  <c r="E309" i="1"/>
  <c r="F309" i="1"/>
  <c r="H309" i="1"/>
  <c r="A310" i="1"/>
  <c r="B310" i="1"/>
  <c r="C310" i="1"/>
  <c r="D310" i="1"/>
  <c r="E310" i="1"/>
  <c r="F310" i="1"/>
  <c r="H310" i="1"/>
  <c r="A311" i="1"/>
  <c r="B311" i="1"/>
  <c r="C311" i="1"/>
  <c r="D311" i="1"/>
  <c r="E311" i="1"/>
  <c r="F311" i="1"/>
  <c r="H311" i="1"/>
  <c r="A312" i="1"/>
  <c r="B312" i="1"/>
  <c r="C312" i="1"/>
  <c r="D312" i="1"/>
  <c r="E312" i="1"/>
  <c r="F312" i="1"/>
  <c r="H312" i="1"/>
  <c r="A313" i="1"/>
  <c r="B313" i="1"/>
  <c r="C313" i="1"/>
  <c r="D313" i="1"/>
  <c r="E313" i="1"/>
  <c r="F313" i="1"/>
  <c r="H313" i="1"/>
  <c r="A314" i="1"/>
  <c r="B314" i="1"/>
  <c r="C314" i="1"/>
  <c r="D314" i="1"/>
  <c r="E314" i="1"/>
  <c r="F314" i="1"/>
  <c r="H314" i="1"/>
  <c r="A315" i="1"/>
  <c r="B315" i="1"/>
  <c r="C315" i="1"/>
  <c r="D315" i="1"/>
  <c r="E315" i="1"/>
  <c r="F315" i="1"/>
  <c r="H315" i="1"/>
  <c r="A316" i="1"/>
  <c r="B316" i="1"/>
  <c r="C316" i="1"/>
  <c r="D316" i="1"/>
  <c r="E316" i="1"/>
  <c r="F316" i="1"/>
  <c r="H316" i="1"/>
  <c r="A317" i="1"/>
  <c r="B317" i="1"/>
  <c r="C317" i="1"/>
  <c r="D317" i="1"/>
  <c r="E317" i="1"/>
  <c r="F317" i="1"/>
  <c r="H317" i="1"/>
  <c r="A318" i="1"/>
  <c r="B318" i="1"/>
  <c r="C318" i="1"/>
  <c r="D318" i="1"/>
  <c r="E318" i="1"/>
  <c r="F318" i="1"/>
  <c r="H318" i="1"/>
  <c r="A319" i="1"/>
  <c r="B319" i="1"/>
  <c r="C319" i="1"/>
  <c r="D319" i="1"/>
  <c r="E319" i="1"/>
  <c r="F319" i="1"/>
  <c r="H319" i="1"/>
  <c r="A320" i="1"/>
  <c r="B320" i="1"/>
  <c r="C320" i="1"/>
  <c r="D320" i="1"/>
  <c r="E320" i="1"/>
  <c r="F320" i="1"/>
  <c r="H320" i="1"/>
  <c r="A321" i="1"/>
  <c r="B321" i="1"/>
  <c r="C321" i="1"/>
  <c r="D321" i="1"/>
  <c r="E321" i="1"/>
  <c r="F321" i="1"/>
  <c r="H321" i="1"/>
  <c r="A322" i="1"/>
  <c r="B322" i="1"/>
  <c r="C322" i="1"/>
  <c r="D322" i="1"/>
  <c r="E322" i="1"/>
  <c r="F322" i="1"/>
  <c r="H322" i="1"/>
  <c r="A323" i="1"/>
  <c r="B323" i="1"/>
  <c r="C323" i="1"/>
  <c r="D323" i="1"/>
  <c r="E323" i="1"/>
  <c r="F323" i="1"/>
  <c r="H323" i="1"/>
  <c r="A324" i="1"/>
  <c r="B324" i="1"/>
  <c r="C324" i="1"/>
  <c r="D324" i="1"/>
  <c r="E324" i="1"/>
  <c r="F324" i="1"/>
  <c r="H324" i="1"/>
  <c r="A325" i="1"/>
  <c r="B325" i="1"/>
  <c r="C325" i="1"/>
  <c r="D325" i="1"/>
  <c r="E325" i="1"/>
  <c r="F325" i="1"/>
  <c r="H325" i="1"/>
  <c r="A326" i="1"/>
  <c r="B326" i="1"/>
  <c r="C326" i="1"/>
  <c r="D326" i="1"/>
  <c r="E326" i="1"/>
  <c r="F326" i="1"/>
  <c r="H326" i="1"/>
  <c r="A327" i="1"/>
  <c r="B327" i="1"/>
  <c r="C327" i="1"/>
  <c r="D327" i="1"/>
  <c r="E327" i="1"/>
  <c r="F327" i="1"/>
  <c r="H327" i="1"/>
  <c r="A328" i="1"/>
  <c r="B328" i="1"/>
  <c r="C328" i="1"/>
  <c r="D328" i="1"/>
  <c r="E328" i="1"/>
  <c r="F328" i="1"/>
  <c r="H328" i="1"/>
  <c r="A329" i="1"/>
  <c r="B329" i="1"/>
  <c r="C329" i="1"/>
  <c r="D329" i="1"/>
  <c r="E329" i="1"/>
  <c r="F329" i="1"/>
  <c r="H329" i="1"/>
  <c r="A330" i="1"/>
  <c r="B330" i="1"/>
  <c r="C330" i="1"/>
  <c r="D330" i="1"/>
  <c r="E330" i="1"/>
  <c r="F330" i="1"/>
  <c r="H330" i="1"/>
  <c r="A331" i="1"/>
  <c r="B331" i="1"/>
  <c r="C331" i="1"/>
  <c r="D331" i="1"/>
  <c r="E331" i="1"/>
  <c r="F331" i="1"/>
  <c r="H331" i="1"/>
  <c r="A332" i="1"/>
  <c r="B332" i="1"/>
  <c r="C332" i="1"/>
  <c r="D332" i="1"/>
  <c r="E332" i="1"/>
  <c r="F332" i="1"/>
  <c r="H332" i="1"/>
  <c r="A333" i="1"/>
  <c r="B333" i="1"/>
  <c r="C333" i="1"/>
  <c r="D333" i="1"/>
  <c r="E333" i="1"/>
  <c r="F333" i="1"/>
  <c r="H333" i="1"/>
  <c r="A334" i="1"/>
  <c r="B334" i="1"/>
  <c r="C334" i="1"/>
  <c r="D334" i="1"/>
  <c r="E334" i="1"/>
  <c r="F334" i="1"/>
  <c r="H334" i="1"/>
  <c r="A335" i="1"/>
  <c r="B335" i="1"/>
  <c r="C335" i="1"/>
  <c r="D335" i="1"/>
  <c r="E335" i="1"/>
  <c r="F335" i="1"/>
  <c r="H335" i="1"/>
  <c r="A336" i="1"/>
  <c r="B336" i="1"/>
  <c r="C336" i="1"/>
  <c r="D336" i="1"/>
  <c r="E336" i="1"/>
  <c r="F336" i="1"/>
  <c r="H336" i="1"/>
  <c r="A337" i="1"/>
  <c r="B337" i="1"/>
  <c r="C337" i="1"/>
  <c r="D337" i="1"/>
  <c r="E337" i="1"/>
  <c r="F337" i="1"/>
  <c r="H337" i="1"/>
  <c r="A338" i="1"/>
  <c r="B338" i="1"/>
  <c r="C338" i="1"/>
  <c r="D338" i="1"/>
  <c r="E338" i="1"/>
  <c r="F338" i="1"/>
  <c r="H338" i="1"/>
  <c r="A339" i="1"/>
  <c r="B339" i="1"/>
  <c r="C339" i="1"/>
  <c r="D339" i="1"/>
  <c r="E339" i="1"/>
  <c r="F339" i="1"/>
  <c r="H339" i="1"/>
  <c r="A340" i="1"/>
  <c r="B340" i="1"/>
  <c r="C340" i="1"/>
  <c r="D340" i="1"/>
  <c r="E340" i="1"/>
  <c r="F340" i="1"/>
  <c r="H340" i="1"/>
  <c r="A341" i="1"/>
  <c r="B341" i="1"/>
  <c r="C341" i="1"/>
  <c r="D341" i="1"/>
  <c r="E341" i="1"/>
  <c r="F341" i="1"/>
  <c r="H341" i="1"/>
  <c r="A342" i="1"/>
  <c r="B342" i="1"/>
  <c r="C342" i="1"/>
  <c r="D342" i="1"/>
  <c r="E342" i="1"/>
  <c r="F342" i="1"/>
  <c r="H342" i="1"/>
  <c r="A343" i="1"/>
  <c r="B343" i="1"/>
  <c r="C343" i="1"/>
  <c r="D343" i="1"/>
  <c r="E343" i="1"/>
  <c r="F343" i="1"/>
  <c r="H343" i="1"/>
  <c r="A344" i="1"/>
  <c r="B344" i="1"/>
  <c r="C344" i="1"/>
  <c r="D344" i="1"/>
  <c r="E344" i="1"/>
  <c r="F344" i="1"/>
  <c r="H344" i="1"/>
  <c r="A345" i="1"/>
  <c r="B345" i="1"/>
  <c r="C345" i="1"/>
  <c r="D345" i="1"/>
  <c r="E345" i="1"/>
  <c r="F345" i="1"/>
  <c r="H345" i="1"/>
  <c r="A346" i="1"/>
  <c r="B346" i="1"/>
  <c r="C346" i="1"/>
  <c r="D346" i="1"/>
  <c r="E346" i="1"/>
  <c r="F346" i="1"/>
  <c r="H346" i="1"/>
  <c r="A347" i="1"/>
  <c r="B347" i="1"/>
  <c r="C347" i="1"/>
  <c r="D347" i="1"/>
  <c r="E347" i="1"/>
  <c r="F347" i="1"/>
  <c r="H347" i="1"/>
  <c r="A348" i="1"/>
  <c r="B348" i="1"/>
  <c r="C348" i="1"/>
  <c r="D348" i="1"/>
  <c r="E348" i="1"/>
  <c r="F348" i="1"/>
  <c r="H348" i="1"/>
  <c r="A349" i="1"/>
  <c r="B349" i="1"/>
  <c r="C349" i="1"/>
  <c r="D349" i="1"/>
  <c r="E349" i="1"/>
  <c r="F349" i="1"/>
  <c r="H349" i="1"/>
  <c r="A350" i="1"/>
  <c r="B350" i="1"/>
  <c r="C350" i="1"/>
  <c r="D350" i="1"/>
  <c r="E350" i="1"/>
  <c r="F350" i="1"/>
  <c r="H350" i="1"/>
  <c r="A351" i="1"/>
  <c r="B351" i="1"/>
  <c r="C351" i="1"/>
  <c r="D351" i="1"/>
  <c r="E351" i="1"/>
  <c r="F351" i="1"/>
  <c r="H351" i="1"/>
  <c r="A352" i="1"/>
  <c r="B352" i="1"/>
  <c r="C352" i="1"/>
  <c r="D352" i="1"/>
  <c r="E352" i="1"/>
  <c r="F352" i="1"/>
  <c r="H352" i="1"/>
  <c r="A353" i="1"/>
  <c r="B353" i="1"/>
  <c r="C353" i="1"/>
  <c r="D353" i="1"/>
  <c r="E353" i="1"/>
  <c r="F353" i="1"/>
  <c r="H353" i="1"/>
  <c r="A354" i="1"/>
  <c r="B354" i="1"/>
  <c r="C354" i="1"/>
  <c r="D354" i="1"/>
  <c r="E354" i="1"/>
  <c r="F354" i="1"/>
  <c r="H354" i="1"/>
  <c r="A355" i="1"/>
  <c r="B355" i="1"/>
  <c r="C355" i="1"/>
  <c r="D355" i="1"/>
  <c r="E355" i="1"/>
  <c r="F355" i="1"/>
  <c r="H355" i="1"/>
  <c r="A356" i="1"/>
  <c r="B356" i="1"/>
  <c r="C356" i="1"/>
  <c r="D356" i="1"/>
  <c r="E356" i="1"/>
  <c r="F356" i="1"/>
  <c r="H356" i="1"/>
  <c r="A357" i="1"/>
  <c r="B357" i="1"/>
  <c r="C357" i="1"/>
  <c r="D357" i="1"/>
  <c r="E357" i="1"/>
  <c r="F357" i="1"/>
  <c r="H357" i="1"/>
  <c r="A358" i="1"/>
  <c r="B358" i="1"/>
  <c r="C358" i="1"/>
  <c r="D358" i="1"/>
  <c r="E358" i="1"/>
  <c r="F358" i="1"/>
  <c r="H358" i="1"/>
  <c r="A359" i="1"/>
  <c r="B359" i="1"/>
  <c r="C359" i="1"/>
  <c r="D359" i="1"/>
  <c r="E359" i="1"/>
  <c r="F359" i="1"/>
  <c r="H359" i="1"/>
  <c r="A360" i="1"/>
  <c r="B360" i="1"/>
  <c r="C360" i="1"/>
  <c r="D360" i="1"/>
  <c r="E360" i="1"/>
  <c r="F360" i="1"/>
  <c r="H360" i="1"/>
  <c r="A361" i="1"/>
  <c r="B361" i="1"/>
  <c r="C361" i="1"/>
  <c r="D361" i="1"/>
  <c r="E361" i="1"/>
  <c r="F361" i="1"/>
  <c r="H361" i="1"/>
  <c r="A362" i="1"/>
  <c r="B362" i="1"/>
  <c r="C362" i="1"/>
  <c r="D362" i="1"/>
  <c r="E362" i="1"/>
  <c r="F362" i="1"/>
  <c r="H362" i="1"/>
  <c r="A363" i="1"/>
  <c r="B363" i="1"/>
  <c r="C363" i="1"/>
  <c r="D363" i="1"/>
  <c r="E363" i="1"/>
  <c r="F363" i="1"/>
  <c r="H363" i="1"/>
  <c r="A364" i="1"/>
  <c r="B364" i="1"/>
  <c r="C364" i="1"/>
  <c r="D364" i="1"/>
  <c r="E364" i="1"/>
  <c r="F364" i="1"/>
  <c r="H364" i="1"/>
  <c r="A365" i="1"/>
  <c r="B365" i="1"/>
  <c r="C365" i="1"/>
  <c r="D365" i="1"/>
  <c r="E365" i="1"/>
  <c r="F365" i="1"/>
  <c r="H365" i="1"/>
  <c r="A366" i="1"/>
  <c r="B366" i="1"/>
  <c r="C366" i="1"/>
  <c r="D366" i="1"/>
  <c r="E366" i="1"/>
  <c r="F366" i="1"/>
  <c r="H366" i="1"/>
  <c r="A367" i="1"/>
  <c r="B367" i="1"/>
  <c r="C367" i="1"/>
  <c r="D367" i="1"/>
  <c r="E367" i="1"/>
  <c r="F367" i="1"/>
  <c r="H367" i="1"/>
  <c r="A368" i="1"/>
  <c r="B368" i="1"/>
  <c r="C368" i="1"/>
  <c r="D368" i="1"/>
  <c r="E368" i="1"/>
  <c r="F368" i="1"/>
  <c r="H368" i="1"/>
  <c r="A369" i="1"/>
  <c r="B369" i="1"/>
  <c r="C369" i="1"/>
  <c r="D369" i="1"/>
  <c r="E369" i="1"/>
  <c r="F369" i="1"/>
  <c r="H369" i="1"/>
  <c r="A370" i="1"/>
  <c r="B370" i="1"/>
  <c r="C370" i="1"/>
  <c r="D370" i="1"/>
  <c r="E370" i="1"/>
  <c r="F370" i="1"/>
  <c r="H370" i="1"/>
  <c r="A371" i="1"/>
  <c r="B371" i="1"/>
  <c r="C371" i="1"/>
  <c r="D371" i="1"/>
  <c r="E371" i="1"/>
  <c r="F371" i="1"/>
  <c r="H371" i="1"/>
  <c r="A372" i="1"/>
  <c r="B372" i="1"/>
  <c r="C372" i="1"/>
  <c r="D372" i="1"/>
  <c r="E372" i="1"/>
  <c r="F372" i="1"/>
  <c r="H372" i="1"/>
  <c r="A373" i="1"/>
  <c r="B373" i="1"/>
  <c r="C373" i="1"/>
  <c r="D373" i="1"/>
  <c r="E373" i="1"/>
  <c r="F373" i="1"/>
  <c r="H373" i="1"/>
  <c r="A374" i="1"/>
  <c r="B374" i="1"/>
  <c r="C374" i="1"/>
  <c r="D374" i="1"/>
  <c r="E374" i="1"/>
  <c r="F374" i="1"/>
  <c r="H374" i="1"/>
  <c r="A375" i="1"/>
  <c r="B375" i="1"/>
  <c r="C375" i="1"/>
  <c r="D375" i="1"/>
  <c r="E375" i="1"/>
  <c r="F375" i="1"/>
  <c r="H375" i="1"/>
  <c r="A376" i="1"/>
  <c r="B376" i="1"/>
  <c r="C376" i="1"/>
  <c r="D376" i="1"/>
  <c r="E376" i="1"/>
  <c r="F376" i="1"/>
  <c r="H376" i="1"/>
  <c r="A377" i="1"/>
  <c r="B377" i="1"/>
  <c r="C377" i="1"/>
  <c r="D377" i="1"/>
  <c r="E377" i="1"/>
  <c r="F377" i="1"/>
  <c r="H377" i="1"/>
  <c r="A378" i="1"/>
  <c r="B378" i="1"/>
  <c r="C378" i="1"/>
  <c r="D378" i="1"/>
  <c r="E378" i="1"/>
  <c r="F378" i="1"/>
  <c r="H378" i="1"/>
  <c r="A379" i="1"/>
  <c r="B379" i="1"/>
  <c r="C379" i="1"/>
  <c r="D379" i="1"/>
  <c r="E379" i="1"/>
  <c r="F379" i="1"/>
  <c r="H379" i="1"/>
  <c r="A380" i="1"/>
  <c r="B380" i="1"/>
  <c r="C380" i="1"/>
  <c r="D380" i="1"/>
  <c r="E380" i="1"/>
  <c r="F380" i="1"/>
  <c r="H380" i="1"/>
  <c r="A381" i="1"/>
  <c r="B381" i="1"/>
  <c r="C381" i="1"/>
  <c r="D381" i="1"/>
  <c r="E381" i="1"/>
  <c r="F381" i="1"/>
  <c r="H381" i="1"/>
  <c r="A382" i="1"/>
  <c r="B382" i="1"/>
  <c r="C382" i="1"/>
  <c r="D382" i="1"/>
  <c r="E382" i="1"/>
  <c r="F382" i="1"/>
  <c r="H382" i="1"/>
  <c r="A383" i="1"/>
  <c r="B383" i="1"/>
  <c r="C383" i="1"/>
  <c r="D383" i="1"/>
  <c r="E383" i="1"/>
  <c r="F383" i="1"/>
  <c r="H383" i="1"/>
  <c r="A384" i="1"/>
  <c r="B384" i="1"/>
  <c r="C384" i="1"/>
  <c r="D384" i="1"/>
  <c r="E384" i="1"/>
  <c r="F384" i="1"/>
  <c r="H384" i="1"/>
  <c r="A385" i="1"/>
  <c r="B385" i="1"/>
  <c r="C385" i="1"/>
  <c r="D385" i="1"/>
  <c r="E385" i="1"/>
  <c r="F385" i="1"/>
  <c r="H385" i="1"/>
  <c r="A386" i="1"/>
  <c r="B386" i="1"/>
  <c r="C386" i="1"/>
  <c r="D386" i="1"/>
  <c r="E386" i="1"/>
  <c r="F386" i="1"/>
  <c r="H386" i="1"/>
  <c r="A387" i="1"/>
  <c r="B387" i="1"/>
  <c r="C387" i="1"/>
  <c r="D387" i="1"/>
  <c r="E387" i="1"/>
  <c r="F387" i="1"/>
  <c r="H387" i="1"/>
  <c r="A388" i="1"/>
  <c r="B388" i="1"/>
  <c r="C388" i="1"/>
  <c r="D388" i="1"/>
  <c r="E388" i="1"/>
  <c r="F388" i="1"/>
  <c r="H388" i="1"/>
  <c r="A389" i="1"/>
  <c r="B389" i="1"/>
  <c r="C389" i="1"/>
  <c r="D389" i="1"/>
  <c r="E389" i="1"/>
  <c r="F389" i="1"/>
  <c r="H389" i="1"/>
  <c r="A390" i="1"/>
  <c r="B390" i="1"/>
  <c r="C390" i="1"/>
  <c r="D390" i="1"/>
  <c r="E390" i="1"/>
  <c r="F390" i="1"/>
  <c r="H390" i="1"/>
  <c r="A391" i="1"/>
  <c r="B391" i="1"/>
  <c r="C391" i="1"/>
  <c r="D391" i="1"/>
  <c r="E391" i="1"/>
  <c r="F391" i="1"/>
  <c r="H391" i="1"/>
  <c r="A392" i="1"/>
  <c r="B392" i="1"/>
  <c r="C392" i="1"/>
  <c r="D392" i="1"/>
  <c r="E392" i="1"/>
  <c r="F392" i="1"/>
  <c r="H392" i="1"/>
  <c r="A393" i="1"/>
  <c r="B393" i="1"/>
  <c r="C393" i="1"/>
  <c r="D393" i="1"/>
  <c r="E393" i="1"/>
  <c r="F393" i="1"/>
  <c r="H393" i="1"/>
  <c r="A394" i="1"/>
  <c r="B394" i="1"/>
  <c r="C394" i="1"/>
  <c r="D394" i="1"/>
  <c r="E394" i="1"/>
  <c r="F394" i="1"/>
  <c r="H394" i="1"/>
  <c r="A395" i="1"/>
  <c r="B395" i="1"/>
  <c r="C395" i="1"/>
  <c r="D395" i="1"/>
  <c r="E395" i="1"/>
  <c r="F395" i="1"/>
  <c r="H395" i="1"/>
  <c r="A396" i="1"/>
  <c r="B396" i="1"/>
  <c r="C396" i="1"/>
  <c r="D396" i="1"/>
  <c r="E396" i="1"/>
  <c r="F396" i="1"/>
  <c r="H396" i="1"/>
  <c r="A397" i="1"/>
  <c r="B397" i="1"/>
  <c r="C397" i="1"/>
  <c r="D397" i="1"/>
  <c r="E397" i="1"/>
  <c r="F397" i="1"/>
  <c r="H397" i="1"/>
  <c r="A398" i="1"/>
  <c r="B398" i="1"/>
  <c r="C398" i="1"/>
  <c r="D398" i="1"/>
  <c r="E398" i="1"/>
  <c r="F398" i="1"/>
  <c r="H398" i="1"/>
  <c r="A399" i="1"/>
  <c r="B399" i="1"/>
  <c r="C399" i="1"/>
  <c r="D399" i="1"/>
  <c r="E399" i="1"/>
  <c r="F399" i="1"/>
  <c r="H399" i="1"/>
  <c r="A400" i="1"/>
  <c r="B400" i="1"/>
  <c r="C400" i="1"/>
  <c r="D400" i="1"/>
  <c r="E400" i="1"/>
  <c r="F400" i="1"/>
  <c r="H400" i="1"/>
  <c r="A401" i="1"/>
  <c r="B401" i="1"/>
  <c r="C401" i="1"/>
  <c r="D401" i="1"/>
  <c r="E401" i="1"/>
  <c r="F401" i="1"/>
  <c r="H401" i="1"/>
  <c r="A402" i="1"/>
  <c r="B402" i="1"/>
  <c r="C402" i="1"/>
  <c r="D402" i="1"/>
  <c r="E402" i="1"/>
  <c r="F402" i="1"/>
  <c r="H402" i="1"/>
  <c r="A403" i="1"/>
  <c r="B403" i="1"/>
  <c r="C403" i="1"/>
  <c r="D403" i="1"/>
  <c r="E403" i="1"/>
  <c r="F403" i="1"/>
  <c r="H403" i="1"/>
  <c r="A404" i="1"/>
  <c r="B404" i="1"/>
  <c r="C404" i="1"/>
  <c r="D404" i="1"/>
  <c r="E404" i="1"/>
  <c r="F404" i="1"/>
  <c r="H404" i="1"/>
  <c r="A405" i="1"/>
  <c r="B405" i="1"/>
  <c r="C405" i="1"/>
  <c r="D405" i="1"/>
  <c r="E405" i="1"/>
  <c r="F405" i="1"/>
  <c r="H405" i="1"/>
  <c r="A406" i="1"/>
  <c r="B406" i="1"/>
  <c r="C406" i="1"/>
  <c r="D406" i="1"/>
  <c r="E406" i="1"/>
  <c r="F406" i="1"/>
  <c r="H406" i="1"/>
  <c r="A407" i="1"/>
  <c r="B407" i="1"/>
  <c r="C407" i="1"/>
  <c r="D407" i="1"/>
  <c r="E407" i="1"/>
  <c r="F407" i="1"/>
  <c r="H407" i="1"/>
  <c r="A408" i="1"/>
  <c r="B408" i="1"/>
  <c r="C408" i="1"/>
  <c r="D408" i="1"/>
  <c r="E408" i="1"/>
  <c r="F408" i="1"/>
  <c r="H408" i="1"/>
  <c r="A409" i="1"/>
  <c r="B409" i="1"/>
  <c r="C409" i="1"/>
  <c r="D409" i="1"/>
  <c r="E409" i="1"/>
  <c r="F409" i="1"/>
  <c r="H409" i="1"/>
  <c r="A410" i="1"/>
  <c r="B410" i="1"/>
  <c r="C410" i="1"/>
  <c r="D410" i="1"/>
  <c r="E410" i="1"/>
  <c r="F410" i="1"/>
  <c r="H410" i="1"/>
  <c r="A411" i="1"/>
  <c r="B411" i="1"/>
  <c r="C411" i="1"/>
  <c r="D411" i="1"/>
  <c r="E411" i="1"/>
  <c r="F411" i="1"/>
  <c r="H411" i="1"/>
  <c r="A412" i="1"/>
  <c r="B412" i="1"/>
  <c r="C412" i="1"/>
  <c r="D412" i="1"/>
  <c r="E412" i="1"/>
  <c r="F412" i="1"/>
  <c r="H412" i="1"/>
  <c r="A413" i="1"/>
  <c r="B413" i="1"/>
  <c r="C413" i="1"/>
  <c r="D413" i="1"/>
  <c r="E413" i="1"/>
  <c r="F413" i="1"/>
  <c r="H413" i="1"/>
  <c r="A414" i="1"/>
  <c r="B414" i="1"/>
  <c r="C414" i="1"/>
  <c r="D414" i="1"/>
  <c r="E414" i="1"/>
  <c r="F414" i="1"/>
  <c r="H414" i="1"/>
  <c r="A415" i="1"/>
  <c r="B415" i="1"/>
  <c r="C415" i="1"/>
  <c r="D415" i="1"/>
  <c r="E415" i="1"/>
  <c r="F415" i="1"/>
  <c r="H415" i="1"/>
  <c r="A416" i="1"/>
  <c r="B416" i="1"/>
  <c r="C416" i="1"/>
  <c r="D416" i="1"/>
  <c r="E416" i="1"/>
  <c r="F416" i="1"/>
  <c r="H416" i="1"/>
  <c r="A417" i="1"/>
  <c r="B417" i="1"/>
  <c r="C417" i="1"/>
  <c r="D417" i="1"/>
  <c r="E417" i="1"/>
  <c r="F417" i="1"/>
  <c r="H417" i="1"/>
  <c r="A418" i="1"/>
  <c r="B418" i="1"/>
  <c r="C418" i="1"/>
  <c r="D418" i="1"/>
  <c r="E418" i="1"/>
  <c r="F418" i="1"/>
  <c r="H418" i="1"/>
  <c r="A419" i="1"/>
  <c r="B419" i="1"/>
  <c r="C419" i="1"/>
  <c r="D419" i="1"/>
  <c r="E419" i="1"/>
  <c r="F419" i="1"/>
  <c r="H419" i="1"/>
  <c r="A420" i="1"/>
  <c r="B420" i="1"/>
  <c r="C420" i="1"/>
  <c r="D420" i="1"/>
  <c r="E420" i="1"/>
  <c r="F420" i="1"/>
  <c r="H420" i="1"/>
  <c r="A421" i="1"/>
  <c r="B421" i="1"/>
  <c r="C421" i="1"/>
  <c r="D421" i="1"/>
  <c r="E421" i="1"/>
  <c r="F421" i="1"/>
  <c r="H421" i="1"/>
  <c r="A422" i="1"/>
  <c r="B422" i="1"/>
  <c r="C422" i="1"/>
  <c r="D422" i="1"/>
  <c r="E422" i="1"/>
  <c r="F422" i="1"/>
  <c r="H422" i="1"/>
  <c r="A423" i="1"/>
  <c r="B423" i="1"/>
  <c r="C423" i="1"/>
  <c r="D423" i="1"/>
  <c r="E423" i="1"/>
  <c r="F423" i="1"/>
  <c r="H423" i="1"/>
  <c r="A424" i="1"/>
  <c r="B424" i="1"/>
  <c r="C424" i="1"/>
  <c r="D424" i="1"/>
  <c r="E424" i="1"/>
  <c r="F424" i="1"/>
  <c r="H424" i="1"/>
  <c r="A425" i="1"/>
  <c r="B425" i="1"/>
  <c r="C425" i="1"/>
  <c r="D425" i="1"/>
  <c r="E425" i="1"/>
  <c r="F425" i="1"/>
  <c r="H425" i="1"/>
  <c r="A426" i="1"/>
  <c r="B426" i="1"/>
  <c r="C426" i="1"/>
  <c r="D426" i="1"/>
  <c r="E426" i="1"/>
  <c r="F426" i="1"/>
  <c r="H426" i="1"/>
  <c r="A427" i="1"/>
  <c r="B427" i="1"/>
  <c r="C427" i="1"/>
  <c r="D427" i="1"/>
  <c r="E427" i="1"/>
  <c r="F427" i="1"/>
  <c r="H427" i="1"/>
  <c r="A428" i="1"/>
  <c r="B428" i="1"/>
  <c r="C428" i="1"/>
  <c r="D428" i="1"/>
  <c r="E428" i="1"/>
  <c r="F428" i="1"/>
  <c r="H428" i="1"/>
  <c r="A429" i="1"/>
  <c r="B429" i="1"/>
  <c r="C429" i="1"/>
  <c r="D429" i="1"/>
  <c r="E429" i="1"/>
  <c r="F429" i="1"/>
  <c r="H429" i="1"/>
  <c r="A430" i="1"/>
  <c r="B430" i="1"/>
  <c r="C430" i="1"/>
  <c r="D430" i="1"/>
  <c r="E430" i="1"/>
  <c r="F430" i="1"/>
  <c r="H430" i="1"/>
  <c r="A431" i="1"/>
  <c r="B431" i="1"/>
  <c r="C431" i="1"/>
  <c r="D431" i="1"/>
  <c r="E431" i="1"/>
  <c r="F431" i="1"/>
  <c r="H431" i="1"/>
  <c r="A432" i="1"/>
  <c r="B432" i="1"/>
  <c r="C432" i="1"/>
  <c r="D432" i="1"/>
  <c r="E432" i="1"/>
  <c r="F432" i="1"/>
  <c r="H432" i="1"/>
  <c r="A433" i="1"/>
  <c r="B433" i="1"/>
  <c r="C433" i="1"/>
  <c r="D433" i="1"/>
  <c r="E433" i="1"/>
  <c r="F433" i="1"/>
  <c r="H433" i="1"/>
  <c r="A434" i="1"/>
  <c r="B434" i="1"/>
  <c r="C434" i="1"/>
  <c r="D434" i="1"/>
  <c r="E434" i="1"/>
  <c r="F434" i="1"/>
  <c r="H434" i="1"/>
  <c r="A435" i="1"/>
  <c r="B435" i="1"/>
  <c r="C435" i="1"/>
  <c r="D435" i="1"/>
  <c r="E435" i="1"/>
  <c r="F435" i="1"/>
  <c r="H435" i="1"/>
  <c r="A436" i="1"/>
  <c r="B436" i="1"/>
  <c r="C436" i="1"/>
  <c r="D436" i="1"/>
  <c r="E436" i="1"/>
  <c r="F436" i="1"/>
  <c r="H436" i="1"/>
  <c r="A437" i="1"/>
  <c r="B437" i="1"/>
  <c r="C437" i="1"/>
  <c r="D437" i="1"/>
  <c r="E437" i="1"/>
  <c r="F437" i="1"/>
  <c r="H437" i="1"/>
  <c r="A438" i="1"/>
  <c r="B438" i="1"/>
  <c r="C438" i="1"/>
  <c r="D438" i="1"/>
  <c r="E438" i="1"/>
  <c r="F438" i="1"/>
  <c r="H438" i="1"/>
  <c r="A439" i="1"/>
  <c r="B439" i="1"/>
  <c r="C439" i="1"/>
  <c r="D439" i="1"/>
  <c r="E439" i="1"/>
  <c r="F439" i="1"/>
  <c r="H439" i="1"/>
  <c r="A440" i="1"/>
  <c r="B440" i="1"/>
  <c r="C440" i="1"/>
  <c r="D440" i="1"/>
  <c r="E440" i="1"/>
  <c r="F440" i="1"/>
  <c r="H440" i="1"/>
  <c r="A441" i="1"/>
  <c r="B441" i="1"/>
  <c r="C441" i="1"/>
  <c r="D441" i="1"/>
  <c r="E441" i="1"/>
  <c r="F441" i="1"/>
  <c r="H441" i="1"/>
  <c r="A442" i="1"/>
  <c r="B442" i="1"/>
  <c r="C442" i="1"/>
  <c r="D442" i="1"/>
  <c r="E442" i="1"/>
  <c r="F442" i="1"/>
  <c r="H442" i="1"/>
  <c r="A443" i="1"/>
  <c r="B443" i="1"/>
  <c r="C443" i="1"/>
  <c r="D443" i="1"/>
  <c r="E443" i="1"/>
  <c r="F443" i="1"/>
  <c r="H443" i="1"/>
  <c r="A444" i="1"/>
  <c r="B444" i="1"/>
  <c r="C444" i="1"/>
  <c r="D444" i="1"/>
  <c r="E444" i="1"/>
  <c r="F444" i="1"/>
  <c r="H444" i="1"/>
  <c r="A445" i="1"/>
  <c r="B445" i="1"/>
  <c r="C445" i="1"/>
  <c r="D445" i="1"/>
  <c r="E445" i="1"/>
  <c r="F445" i="1"/>
  <c r="H445" i="1"/>
  <c r="A446" i="1"/>
  <c r="B446" i="1"/>
  <c r="C446" i="1"/>
  <c r="D446" i="1"/>
  <c r="E446" i="1"/>
  <c r="F446" i="1"/>
  <c r="H446" i="1"/>
  <c r="A447" i="1"/>
  <c r="B447" i="1"/>
  <c r="C447" i="1"/>
  <c r="D447" i="1"/>
  <c r="E447" i="1"/>
  <c r="F447" i="1"/>
  <c r="H447" i="1"/>
  <c r="A448" i="1"/>
  <c r="B448" i="1"/>
  <c r="C448" i="1"/>
  <c r="D448" i="1"/>
  <c r="E448" i="1"/>
  <c r="F448" i="1"/>
  <c r="H448" i="1"/>
  <c r="A449" i="1"/>
  <c r="B449" i="1"/>
  <c r="C449" i="1"/>
  <c r="D449" i="1"/>
  <c r="E449" i="1"/>
  <c r="F449" i="1"/>
  <c r="H449" i="1"/>
  <c r="A450" i="1"/>
  <c r="B450" i="1"/>
  <c r="C450" i="1"/>
  <c r="D450" i="1"/>
  <c r="E450" i="1"/>
  <c r="F450" i="1"/>
  <c r="H450" i="1"/>
  <c r="A451" i="1"/>
  <c r="B451" i="1"/>
  <c r="C451" i="1"/>
  <c r="D451" i="1"/>
  <c r="E451" i="1"/>
  <c r="F451" i="1"/>
  <c r="H451" i="1"/>
  <c r="A452" i="1"/>
  <c r="B452" i="1"/>
  <c r="C452" i="1"/>
  <c r="D452" i="1"/>
  <c r="E452" i="1"/>
  <c r="F452" i="1"/>
  <c r="H452" i="1"/>
  <c r="A453" i="1"/>
  <c r="B453" i="1"/>
  <c r="C453" i="1"/>
  <c r="D453" i="1"/>
  <c r="E453" i="1"/>
  <c r="F453" i="1"/>
  <c r="H453" i="1"/>
  <c r="A454" i="1"/>
  <c r="B454" i="1"/>
  <c r="C454" i="1"/>
  <c r="D454" i="1"/>
  <c r="E454" i="1"/>
  <c r="F454" i="1"/>
  <c r="H454" i="1"/>
  <c r="A455" i="1"/>
  <c r="B455" i="1"/>
  <c r="C455" i="1"/>
  <c r="D455" i="1"/>
  <c r="E455" i="1"/>
  <c r="F455" i="1"/>
  <c r="H455" i="1"/>
  <c r="A456" i="1"/>
  <c r="B456" i="1"/>
  <c r="C456" i="1"/>
  <c r="D456" i="1"/>
  <c r="E456" i="1"/>
  <c r="F456" i="1"/>
  <c r="H456" i="1"/>
  <c r="A457" i="1"/>
  <c r="B457" i="1"/>
  <c r="C457" i="1"/>
  <c r="D457" i="1"/>
  <c r="E457" i="1"/>
  <c r="F457" i="1"/>
  <c r="H457" i="1"/>
  <c r="A458" i="1"/>
  <c r="B458" i="1"/>
  <c r="C458" i="1"/>
  <c r="D458" i="1"/>
  <c r="E458" i="1"/>
  <c r="F458" i="1"/>
  <c r="H458" i="1"/>
  <c r="A459" i="1"/>
  <c r="B459" i="1"/>
  <c r="C459" i="1"/>
  <c r="D459" i="1"/>
  <c r="E459" i="1"/>
  <c r="F459" i="1"/>
  <c r="H459" i="1"/>
  <c r="A460" i="1"/>
  <c r="B460" i="1"/>
  <c r="C460" i="1"/>
  <c r="D460" i="1"/>
  <c r="E460" i="1"/>
  <c r="F460" i="1"/>
  <c r="H460" i="1"/>
  <c r="A461" i="1"/>
  <c r="B461" i="1"/>
  <c r="C461" i="1"/>
  <c r="D461" i="1"/>
  <c r="E461" i="1"/>
  <c r="F461" i="1"/>
  <c r="H461" i="1"/>
  <c r="A462" i="1"/>
  <c r="B462" i="1"/>
  <c r="C462" i="1"/>
  <c r="D462" i="1"/>
  <c r="E462" i="1"/>
  <c r="F462" i="1"/>
  <c r="H462" i="1"/>
  <c r="A463" i="1"/>
  <c r="B463" i="1"/>
  <c r="C463" i="1"/>
  <c r="D463" i="1"/>
  <c r="E463" i="1"/>
  <c r="F463" i="1"/>
  <c r="H463" i="1"/>
  <c r="A464" i="1"/>
  <c r="B464" i="1"/>
  <c r="C464" i="1"/>
  <c r="D464" i="1"/>
  <c r="E464" i="1"/>
  <c r="F464" i="1"/>
  <c r="H464" i="1"/>
  <c r="A465" i="1"/>
  <c r="B465" i="1"/>
  <c r="C465" i="1"/>
  <c r="D465" i="1"/>
  <c r="E465" i="1"/>
  <c r="F465" i="1"/>
  <c r="H465" i="1"/>
  <c r="A466" i="1"/>
  <c r="B466" i="1"/>
  <c r="C466" i="1"/>
  <c r="D466" i="1"/>
  <c r="E466" i="1"/>
  <c r="F466" i="1"/>
  <c r="H466" i="1"/>
  <c r="A467" i="1"/>
  <c r="B467" i="1"/>
  <c r="C467" i="1"/>
  <c r="D467" i="1"/>
  <c r="E467" i="1"/>
  <c r="F467" i="1"/>
  <c r="H467" i="1"/>
  <c r="A468" i="1"/>
  <c r="B468" i="1"/>
  <c r="C468" i="1"/>
  <c r="D468" i="1"/>
  <c r="E468" i="1"/>
  <c r="F468" i="1"/>
  <c r="H468" i="1"/>
  <c r="A469" i="1"/>
  <c r="B469" i="1"/>
  <c r="C469" i="1"/>
  <c r="D469" i="1"/>
  <c r="E469" i="1"/>
  <c r="F469" i="1"/>
  <c r="H469" i="1"/>
  <c r="A470" i="1"/>
  <c r="B470" i="1"/>
  <c r="C470" i="1"/>
  <c r="D470" i="1"/>
  <c r="E470" i="1"/>
  <c r="F470" i="1"/>
  <c r="H470" i="1"/>
  <c r="A471" i="1"/>
  <c r="B471" i="1"/>
  <c r="C471" i="1"/>
  <c r="D471" i="1"/>
  <c r="E471" i="1"/>
  <c r="F471" i="1"/>
  <c r="H471" i="1"/>
  <c r="A472" i="1"/>
  <c r="B472" i="1"/>
  <c r="C472" i="1"/>
  <c r="D472" i="1"/>
  <c r="E472" i="1"/>
  <c r="F472" i="1"/>
  <c r="H472" i="1"/>
  <c r="A473" i="1"/>
  <c r="B473" i="1"/>
  <c r="C473" i="1"/>
  <c r="D473" i="1"/>
  <c r="E473" i="1"/>
  <c r="F473" i="1"/>
  <c r="H473" i="1"/>
  <c r="A474" i="1"/>
  <c r="B474" i="1"/>
  <c r="C474" i="1"/>
  <c r="D474" i="1"/>
  <c r="E474" i="1"/>
  <c r="F474" i="1"/>
  <c r="H474" i="1"/>
  <c r="A475" i="1"/>
  <c r="B475" i="1"/>
  <c r="C475" i="1"/>
  <c r="D475" i="1"/>
  <c r="E475" i="1"/>
  <c r="F475" i="1"/>
  <c r="H475" i="1"/>
  <c r="A476" i="1"/>
  <c r="B476" i="1"/>
  <c r="C476" i="1"/>
  <c r="D476" i="1"/>
  <c r="E476" i="1"/>
  <c r="F476" i="1"/>
  <c r="H476" i="1"/>
  <c r="A477" i="1"/>
  <c r="B477" i="1"/>
  <c r="C477" i="1"/>
  <c r="D477" i="1"/>
  <c r="E477" i="1"/>
  <c r="F477" i="1"/>
  <c r="H477" i="1"/>
  <c r="A478" i="1"/>
  <c r="B478" i="1"/>
  <c r="C478" i="1"/>
  <c r="D478" i="1"/>
  <c r="E478" i="1"/>
  <c r="F478" i="1"/>
  <c r="H478" i="1"/>
  <c r="A479" i="1"/>
  <c r="B479" i="1"/>
  <c r="C479" i="1"/>
  <c r="D479" i="1"/>
  <c r="E479" i="1"/>
  <c r="F479" i="1"/>
  <c r="H479" i="1"/>
  <c r="A480" i="1"/>
  <c r="B480" i="1"/>
  <c r="C480" i="1"/>
  <c r="D480" i="1"/>
  <c r="E480" i="1"/>
  <c r="F480" i="1"/>
  <c r="H480" i="1"/>
  <c r="A481" i="1"/>
  <c r="B481" i="1"/>
  <c r="C481" i="1"/>
  <c r="D481" i="1"/>
  <c r="E481" i="1"/>
  <c r="F481" i="1"/>
  <c r="H481" i="1"/>
  <c r="A482" i="1"/>
  <c r="B482" i="1"/>
  <c r="C482" i="1"/>
  <c r="D482" i="1"/>
  <c r="E482" i="1"/>
  <c r="F482" i="1"/>
  <c r="H482" i="1"/>
  <c r="A483" i="1"/>
  <c r="B483" i="1"/>
  <c r="C483" i="1"/>
  <c r="D483" i="1"/>
  <c r="E483" i="1"/>
  <c r="F483" i="1"/>
  <c r="H483" i="1"/>
  <c r="A484" i="1"/>
  <c r="B484" i="1"/>
  <c r="C484" i="1"/>
  <c r="D484" i="1"/>
  <c r="E484" i="1"/>
  <c r="F484" i="1"/>
  <c r="H484" i="1"/>
  <c r="A485" i="1"/>
  <c r="B485" i="1"/>
  <c r="C485" i="1"/>
  <c r="D485" i="1"/>
  <c r="E485" i="1"/>
  <c r="F485" i="1"/>
  <c r="H485" i="1"/>
  <c r="A486" i="1"/>
  <c r="B486" i="1"/>
  <c r="C486" i="1"/>
  <c r="D486" i="1"/>
  <c r="E486" i="1"/>
  <c r="F486" i="1"/>
  <c r="H486" i="1"/>
  <c r="A487" i="1"/>
  <c r="B487" i="1"/>
  <c r="C487" i="1"/>
  <c r="D487" i="1"/>
  <c r="E487" i="1"/>
  <c r="F487" i="1"/>
  <c r="H487" i="1"/>
  <c r="A488" i="1"/>
  <c r="B488" i="1"/>
  <c r="C488" i="1"/>
  <c r="D488" i="1"/>
  <c r="E488" i="1"/>
  <c r="F488" i="1"/>
  <c r="H488" i="1"/>
  <c r="A489" i="1"/>
  <c r="B489" i="1"/>
  <c r="C489" i="1"/>
  <c r="D489" i="1"/>
  <c r="E489" i="1"/>
  <c r="F489" i="1"/>
  <c r="H489" i="1"/>
  <c r="A490" i="1"/>
  <c r="B490" i="1"/>
  <c r="C490" i="1"/>
  <c r="D490" i="1"/>
  <c r="E490" i="1"/>
  <c r="F490" i="1"/>
  <c r="H490" i="1"/>
  <c r="A491" i="1"/>
  <c r="B491" i="1"/>
  <c r="C491" i="1"/>
  <c r="D491" i="1"/>
  <c r="E491" i="1"/>
  <c r="F491" i="1"/>
  <c r="H491" i="1"/>
  <c r="A492" i="1"/>
  <c r="B492" i="1"/>
  <c r="C492" i="1"/>
  <c r="D492" i="1"/>
  <c r="E492" i="1"/>
  <c r="F492" i="1"/>
  <c r="H492" i="1"/>
  <c r="A493" i="1"/>
  <c r="B493" i="1"/>
  <c r="C493" i="1"/>
  <c r="D493" i="1"/>
  <c r="E493" i="1"/>
  <c r="F493" i="1"/>
  <c r="H493" i="1"/>
  <c r="A494" i="1"/>
  <c r="B494" i="1"/>
  <c r="C494" i="1"/>
  <c r="D494" i="1"/>
  <c r="E494" i="1"/>
  <c r="F494" i="1"/>
  <c r="H494" i="1"/>
  <c r="A495" i="1"/>
  <c r="B495" i="1"/>
  <c r="C495" i="1"/>
  <c r="D495" i="1"/>
  <c r="E495" i="1"/>
  <c r="F495" i="1"/>
  <c r="H495" i="1"/>
  <c r="A496" i="1"/>
  <c r="B496" i="1"/>
  <c r="C496" i="1"/>
  <c r="D496" i="1"/>
  <c r="E496" i="1"/>
  <c r="F496" i="1"/>
  <c r="H496" i="1"/>
  <c r="A497" i="1"/>
  <c r="B497" i="1"/>
  <c r="C497" i="1"/>
  <c r="D497" i="1"/>
  <c r="E497" i="1"/>
  <c r="F497" i="1"/>
  <c r="H497" i="1"/>
  <c r="A498" i="1"/>
  <c r="B498" i="1"/>
  <c r="C498" i="1"/>
  <c r="D498" i="1"/>
  <c r="E498" i="1"/>
  <c r="F498" i="1"/>
  <c r="H498" i="1"/>
  <c r="A499" i="1"/>
  <c r="B499" i="1"/>
  <c r="C499" i="1"/>
  <c r="D499" i="1"/>
  <c r="E499" i="1"/>
  <c r="F499" i="1"/>
  <c r="H499" i="1"/>
  <c r="A500" i="1"/>
  <c r="B500" i="1"/>
  <c r="C500" i="1"/>
  <c r="D500" i="1"/>
  <c r="E500" i="1"/>
  <c r="F500" i="1"/>
  <c r="H500" i="1"/>
  <c r="A501" i="1"/>
  <c r="B501" i="1"/>
  <c r="C501" i="1"/>
  <c r="D501" i="1"/>
  <c r="E501" i="1"/>
  <c r="F501" i="1"/>
  <c r="H501" i="1"/>
  <c r="A502" i="1"/>
  <c r="B502" i="1"/>
  <c r="C502" i="1"/>
  <c r="D502" i="1"/>
  <c r="E502" i="1"/>
  <c r="F502" i="1"/>
  <c r="H502" i="1"/>
  <c r="A503" i="1"/>
  <c r="B503" i="1"/>
  <c r="C503" i="1"/>
  <c r="D503" i="1"/>
  <c r="E503" i="1"/>
  <c r="F503" i="1"/>
  <c r="H503" i="1"/>
  <c r="A504" i="1"/>
  <c r="B504" i="1"/>
  <c r="C504" i="1"/>
  <c r="D504" i="1"/>
  <c r="E504" i="1"/>
  <c r="F504" i="1"/>
  <c r="H504" i="1"/>
  <c r="A505" i="1"/>
  <c r="B505" i="1"/>
  <c r="C505" i="1"/>
  <c r="D505" i="1"/>
  <c r="E505" i="1"/>
  <c r="F505" i="1"/>
  <c r="H505" i="1"/>
  <c r="A506" i="1"/>
  <c r="B506" i="1"/>
  <c r="C506" i="1"/>
  <c r="D506" i="1"/>
  <c r="E506" i="1"/>
  <c r="F506" i="1"/>
  <c r="H506" i="1"/>
  <c r="A507" i="1"/>
  <c r="B507" i="1"/>
  <c r="C507" i="1"/>
  <c r="D507" i="1"/>
  <c r="E507" i="1"/>
  <c r="F507" i="1"/>
  <c r="H507" i="1"/>
  <c r="A508" i="1"/>
  <c r="B508" i="1"/>
  <c r="C508" i="1"/>
  <c r="D508" i="1"/>
  <c r="E508" i="1"/>
  <c r="F508" i="1"/>
  <c r="H508" i="1"/>
  <c r="A509" i="1"/>
  <c r="B509" i="1"/>
  <c r="C509" i="1"/>
  <c r="D509" i="1"/>
  <c r="E509" i="1"/>
  <c r="F509" i="1"/>
  <c r="H509" i="1"/>
  <c r="A510" i="1"/>
  <c r="B510" i="1"/>
  <c r="C510" i="1"/>
  <c r="D510" i="1"/>
  <c r="E510" i="1"/>
  <c r="F510" i="1"/>
  <c r="H510" i="1"/>
  <c r="A511" i="1"/>
  <c r="B511" i="1"/>
  <c r="C511" i="1"/>
  <c r="D511" i="1"/>
  <c r="E511" i="1"/>
  <c r="F511" i="1"/>
  <c r="H511" i="1"/>
  <c r="A512" i="1"/>
  <c r="B512" i="1"/>
  <c r="C512" i="1"/>
  <c r="D512" i="1"/>
  <c r="E512" i="1"/>
  <c r="F512" i="1"/>
  <c r="H512" i="1"/>
  <c r="A513" i="1"/>
  <c r="B513" i="1"/>
  <c r="C513" i="1"/>
  <c r="D513" i="1"/>
  <c r="E513" i="1"/>
  <c r="F513" i="1"/>
  <c r="H513" i="1"/>
  <c r="A514" i="1"/>
  <c r="B514" i="1"/>
  <c r="C514" i="1"/>
  <c r="D514" i="1"/>
  <c r="E514" i="1"/>
  <c r="F514" i="1"/>
  <c r="H514" i="1"/>
  <c r="A515" i="1"/>
  <c r="B515" i="1"/>
  <c r="C515" i="1"/>
  <c r="D515" i="1"/>
  <c r="E515" i="1"/>
  <c r="F515" i="1"/>
  <c r="H515" i="1"/>
  <c r="A516" i="1"/>
  <c r="B516" i="1"/>
  <c r="C516" i="1"/>
  <c r="D516" i="1"/>
  <c r="E516" i="1"/>
  <c r="F516" i="1"/>
  <c r="H516" i="1"/>
  <c r="A517" i="1"/>
  <c r="B517" i="1"/>
  <c r="C517" i="1"/>
  <c r="D517" i="1"/>
  <c r="E517" i="1"/>
  <c r="F517" i="1"/>
  <c r="H517" i="1"/>
  <c r="A518" i="1"/>
  <c r="B518" i="1"/>
  <c r="C518" i="1"/>
  <c r="D518" i="1"/>
  <c r="E518" i="1"/>
  <c r="F518" i="1"/>
  <c r="H518" i="1"/>
  <c r="A519" i="1"/>
  <c r="B519" i="1"/>
  <c r="C519" i="1"/>
  <c r="D519" i="1"/>
  <c r="E519" i="1"/>
  <c r="F519" i="1"/>
  <c r="H519" i="1"/>
  <c r="A520" i="1"/>
  <c r="B520" i="1"/>
  <c r="C520" i="1"/>
  <c r="D520" i="1"/>
  <c r="E520" i="1"/>
  <c r="F520" i="1"/>
  <c r="H520" i="1"/>
  <c r="A521" i="1"/>
  <c r="B521" i="1"/>
  <c r="C521" i="1"/>
  <c r="D521" i="1"/>
  <c r="E521" i="1"/>
  <c r="F521" i="1"/>
  <c r="H521" i="1"/>
  <c r="A522" i="1"/>
  <c r="B522" i="1"/>
  <c r="C522" i="1"/>
  <c r="D522" i="1"/>
  <c r="E522" i="1"/>
  <c r="F522" i="1"/>
  <c r="H522" i="1"/>
  <c r="A523" i="1"/>
  <c r="B523" i="1"/>
  <c r="C523" i="1"/>
  <c r="D523" i="1"/>
  <c r="E523" i="1"/>
  <c r="F523" i="1"/>
  <c r="H523" i="1"/>
  <c r="A524" i="1"/>
  <c r="B524" i="1"/>
  <c r="C524" i="1"/>
  <c r="D524" i="1"/>
  <c r="E524" i="1"/>
  <c r="F524" i="1"/>
  <c r="H524" i="1"/>
  <c r="A525" i="1"/>
  <c r="B525" i="1"/>
  <c r="C525" i="1"/>
  <c r="D525" i="1"/>
  <c r="E525" i="1"/>
  <c r="F525" i="1"/>
  <c r="H525" i="1"/>
  <c r="A526" i="1"/>
  <c r="B526" i="1"/>
  <c r="C526" i="1"/>
  <c r="D526" i="1"/>
  <c r="E526" i="1"/>
  <c r="F526" i="1"/>
  <c r="H526" i="1"/>
  <c r="A527" i="1"/>
  <c r="B527" i="1"/>
  <c r="C527" i="1"/>
  <c r="D527" i="1"/>
  <c r="E527" i="1"/>
  <c r="F527" i="1"/>
  <c r="H527" i="1"/>
  <c r="A528" i="1"/>
  <c r="B528" i="1"/>
  <c r="C528" i="1"/>
  <c r="D528" i="1"/>
  <c r="E528" i="1"/>
  <c r="F528" i="1"/>
  <c r="H528" i="1"/>
  <c r="A529" i="1"/>
  <c r="B529" i="1"/>
  <c r="C529" i="1"/>
  <c r="D529" i="1"/>
  <c r="E529" i="1"/>
  <c r="F529" i="1"/>
  <c r="H529" i="1"/>
  <c r="A530" i="1"/>
  <c r="B530" i="1"/>
  <c r="C530" i="1"/>
  <c r="D530" i="1"/>
  <c r="E530" i="1"/>
  <c r="F530" i="1"/>
  <c r="H530" i="1"/>
  <c r="A531" i="1"/>
  <c r="B531" i="1"/>
  <c r="C531" i="1"/>
  <c r="D531" i="1"/>
  <c r="E531" i="1"/>
  <c r="F531" i="1"/>
  <c r="H531" i="1"/>
  <c r="A532" i="1"/>
  <c r="B532" i="1"/>
  <c r="C532" i="1"/>
  <c r="D532" i="1"/>
  <c r="E532" i="1"/>
  <c r="F532" i="1"/>
  <c r="H532" i="1"/>
  <c r="A533" i="1"/>
  <c r="B533" i="1"/>
  <c r="C533" i="1"/>
  <c r="D533" i="1"/>
  <c r="E533" i="1"/>
  <c r="F533" i="1"/>
  <c r="H533" i="1"/>
  <c r="A534" i="1"/>
  <c r="B534" i="1"/>
  <c r="C534" i="1"/>
  <c r="D534" i="1"/>
  <c r="E534" i="1"/>
  <c r="F534" i="1"/>
  <c r="H534" i="1"/>
  <c r="A535" i="1"/>
  <c r="B535" i="1"/>
  <c r="C535" i="1"/>
  <c r="D535" i="1"/>
  <c r="E535" i="1"/>
  <c r="F535" i="1"/>
  <c r="H535" i="1"/>
  <c r="A536" i="1"/>
  <c r="B536" i="1"/>
  <c r="C536" i="1"/>
  <c r="D536" i="1"/>
  <c r="E536" i="1"/>
  <c r="F536" i="1"/>
  <c r="H536" i="1"/>
  <c r="A537" i="1"/>
  <c r="B537" i="1"/>
  <c r="C537" i="1"/>
  <c r="D537" i="1"/>
  <c r="E537" i="1"/>
  <c r="F537" i="1"/>
  <c r="H537" i="1"/>
  <c r="A538" i="1"/>
  <c r="B538" i="1"/>
  <c r="C538" i="1"/>
  <c r="D538" i="1"/>
  <c r="E538" i="1"/>
  <c r="F538" i="1"/>
  <c r="H538" i="1"/>
  <c r="A539" i="1"/>
  <c r="B539" i="1"/>
  <c r="C539" i="1"/>
  <c r="D539" i="1"/>
  <c r="E539" i="1"/>
  <c r="F539" i="1"/>
  <c r="H539" i="1"/>
  <c r="A540" i="1"/>
  <c r="B540" i="1"/>
  <c r="C540" i="1"/>
  <c r="D540" i="1"/>
  <c r="E540" i="1"/>
  <c r="F540" i="1"/>
  <c r="H540" i="1"/>
  <c r="A541" i="1"/>
  <c r="B541" i="1"/>
  <c r="C541" i="1"/>
  <c r="D541" i="1"/>
  <c r="E541" i="1"/>
  <c r="F541" i="1"/>
  <c r="H541" i="1"/>
  <c r="A542" i="1"/>
  <c r="B542" i="1"/>
  <c r="C542" i="1"/>
  <c r="D542" i="1"/>
  <c r="E542" i="1"/>
  <c r="F542" i="1"/>
  <c r="H542" i="1"/>
  <c r="A543" i="1"/>
  <c r="B543" i="1"/>
  <c r="C543" i="1"/>
  <c r="D543" i="1"/>
  <c r="E543" i="1"/>
  <c r="F543" i="1"/>
  <c r="H543" i="1"/>
  <c r="A544" i="1"/>
  <c r="B544" i="1"/>
  <c r="C544" i="1"/>
  <c r="D544" i="1"/>
  <c r="E544" i="1"/>
  <c r="F544" i="1"/>
  <c r="H544" i="1"/>
  <c r="A545" i="1"/>
  <c r="B545" i="1"/>
  <c r="C545" i="1"/>
  <c r="D545" i="1"/>
  <c r="E545" i="1"/>
  <c r="F545" i="1"/>
  <c r="H545" i="1"/>
  <c r="A546" i="1"/>
  <c r="B546" i="1"/>
  <c r="C546" i="1"/>
  <c r="D546" i="1"/>
  <c r="E546" i="1"/>
  <c r="F546" i="1"/>
  <c r="H546" i="1"/>
  <c r="A547" i="1"/>
  <c r="B547" i="1"/>
  <c r="C547" i="1"/>
  <c r="D547" i="1"/>
  <c r="E547" i="1"/>
  <c r="F547" i="1"/>
  <c r="H547" i="1"/>
  <c r="A548" i="1"/>
  <c r="B548" i="1"/>
  <c r="C548" i="1"/>
  <c r="D548" i="1"/>
  <c r="E548" i="1"/>
  <c r="F548" i="1"/>
  <c r="H548" i="1"/>
  <c r="A549" i="1"/>
  <c r="B549" i="1"/>
  <c r="C549" i="1"/>
  <c r="D549" i="1"/>
  <c r="E549" i="1"/>
  <c r="F549" i="1"/>
  <c r="H549" i="1"/>
  <c r="A550" i="1"/>
  <c r="B550" i="1"/>
  <c r="C550" i="1"/>
  <c r="D550" i="1"/>
  <c r="E550" i="1"/>
  <c r="F550" i="1"/>
  <c r="H550" i="1"/>
  <c r="A551" i="1"/>
  <c r="B551" i="1"/>
  <c r="C551" i="1"/>
  <c r="D551" i="1"/>
  <c r="E551" i="1"/>
  <c r="F551" i="1"/>
  <c r="H551" i="1"/>
  <c r="A552" i="1"/>
  <c r="B552" i="1"/>
  <c r="C552" i="1"/>
  <c r="D552" i="1"/>
  <c r="E552" i="1"/>
  <c r="F552" i="1"/>
  <c r="H552" i="1"/>
  <c r="A553" i="1"/>
  <c r="B553" i="1"/>
  <c r="C553" i="1"/>
  <c r="D553" i="1"/>
  <c r="E553" i="1"/>
  <c r="F553" i="1"/>
  <c r="H553" i="1"/>
  <c r="A554" i="1"/>
  <c r="B554" i="1"/>
  <c r="C554" i="1"/>
  <c r="D554" i="1"/>
  <c r="E554" i="1"/>
  <c r="F554" i="1"/>
  <c r="H554" i="1"/>
  <c r="A555" i="1"/>
  <c r="B555" i="1"/>
  <c r="C555" i="1"/>
  <c r="D555" i="1"/>
  <c r="E555" i="1"/>
  <c r="F555" i="1"/>
  <c r="H555" i="1"/>
  <c r="A556" i="1"/>
  <c r="B556" i="1"/>
  <c r="C556" i="1"/>
  <c r="D556" i="1"/>
  <c r="E556" i="1"/>
  <c r="F556" i="1"/>
  <c r="H556" i="1"/>
  <c r="A557" i="1"/>
  <c r="B557" i="1"/>
  <c r="C557" i="1"/>
  <c r="D557" i="1"/>
  <c r="E557" i="1"/>
  <c r="F557" i="1"/>
  <c r="H557" i="1"/>
  <c r="A558" i="1"/>
  <c r="B558" i="1"/>
  <c r="C558" i="1"/>
  <c r="D558" i="1"/>
  <c r="E558" i="1"/>
  <c r="F558" i="1"/>
  <c r="H558" i="1"/>
  <c r="A559" i="1"/>
  <c r="B559" i="1"/>
  <c r="C559" i="1"/>
  <c r="D559" i="1"/>
  <c r="E559" i="1"/>
  <c r="F559" i="1"/>
  <c r="H559" i="1"/>
  <c r="A560" i="1"/>
  <c r="B560" i="1"/>
  <c r="C560" i="1"/>
  <c r="D560" i="1"/>
  <c r="E560" i="1"/>
  <c r="F560" i="1"/>
  <c r="H560" i="1"/>
  <c r="A561" i="1"/>
  <c r="B561" i="1"/>
  <c r="C561" i="1"/>
  <c r="D561" i="1"/>
  <c r="E561" i="1"/>
  <c r="F561" i="1"/>
  <c r="H561" i="1"/>
  <c r="A562" i="1"/>
  <c r="B562" i="1"/>
  <c r="C562" i="1"/>
  <c r="D562" i="1"/>
  <c r="E562" i="1"/>
  <c r="F562" i="1"/>
  <c r="H562" i="1"/>
  <c r="A563" i="1"/>
  <c r="B563" i="1"/>
  <c r="C563" i="1"/>
  <c r="D563" i="1"/>
  <c r="E563" i="1"/>
  <c r="F563" i="1"/>
  <c r="H563" i="1"/>
  <c r="A564" i="1"/>
  <c r="B564" i="1"/>
  <c r="C564" i="1"/>
  <c r="D564" i="1"/>
  <c r="E564" i="1"/>
  <c r="F564" i="1"/>
  <c r="H564" i="1"/>
  <c r="A565" i="1"/>
  <c r="B565" i="1"/>
  <c r="C565" i="1"/>
  <c r="D565" i="1"/>
  <c r="E565" i="1"/>
  <c r="F565" i="1"/>
  <c r="H565" i="1"/>
  <c r="A566" i="1"/>
  <c r="B566" i="1"/>
  <c r="C566" i="1"/>
  <c r="D566" i="1"/>
  <c r="E566" i="1"/>
  <c r="F566" i="1"/>
  <c r="H566" i="1"/>
  <c r="A567" i="1"/>
  <c r="B567" i="1"/>
  <c r="C567" i="1"/>
  <c r="D567" i="1"/>
  <c r="E567" i="1"/>
  <c r="F567" i="1"/>
  <c r="H567" i="1"/>
  <c r="A568" i="1"/>
  <c r="B568" i="1"/>
  <c r="C568" i="1"/>
  <c r="D568" i="1"/>
  <c r="E568" i="1"/>
  <c r="F568" i="1"/>
  <c r="H568" i="1"/>
  <c r="A569" i="1"/>
  <c r="B569" i="1"/>
  <c r="C569" i="1"/>
  <c r="D569" i="1"/>
  <c r="E569" i="1"/>
  <c r="F569" i="1"/>
  <c r="H569" i="1"/>
  <c r="A570" i="1"/>
  <c r="B570" i="1"/>
  <c r="C570" i="1"/>
  <c r="D570" i="1"/>
  <c r="E570" i="1"/>
  <c r="F570" i="1"/>
  <c r="H570" i="1"/>
  <c r="A571" i="1"/>
  <c r="B571" i="1"/>
  <c r="C571" i="1"/>
  <c r="D571" i="1"/>
  <c r="E571" i="1"/>
  <c r="F571" i="1"/>
  <c r="H571" i="1"/>
  <c r="A572" i="1"/>
  <c r="B572" i="1"/>
  <c r="C572" i="1"/>
  <c r="D572" i="1"/>
  <c r="E572" i="1"/>
  <c r="F572" i="1"/>
  <c r="H572" i="1"/>
  <c r="A573" i="1"/>
  <c r="B573" i="1"/>
  <c r="C573" i="1"/>
  <c r="D573" i="1"/>
  <c r="E573" i="1"/>
  <c r="F573" i="1"/>
  <c r="H573" i="1"/>
  <c r="A574" i="1"/>
  <c r="B574" i="1"/>
  <c r="C574" i="1"/>
  <c r="D574" i="1"/>
  <c r="E574" i="1"/>
  <c r="F574" i="1"/>
  <c r="H574" i="1"/>
  <c r="A575" i="1"/>
  <c r="B575" i="1"/>
  <c r="C575" i="1"/>
  <c r="D575" i="1"/>
  <c r="E575" i="1"/>
  <c r="F575" i="1"/>
  <c r="H575" i="1"/>
  <c r="A576" i="1"/>
  <c r="B576" i="1"/>
  <c r="C576" i="1"/>
  <c r="D576" i="1"/>
  <c r="E576" i="1"/>
  <c r="F576" i="1"/>
  <c r="H576" i="1"/>
  <c r="A577" i="1"/>
  <c r="B577" i="1"/>
  <c r="C577" i="1"/>
  <c r="D577" i="1"/>
  <c r="E577" i="1"/>
  <c r="F577" i="1"/>
  <c r="H577" i="1"/>
  <c r="A578" i="1"/>
  <c r="B578" i="1"/>
  <c r="C578" i="1"/>
  <c r="D578" i="1"/>
  <c r="E578" i="1"/>
  <c r="F578" i="1"/>
  <c r="H578" i="1"/>
  <c r="A579" i="1"/>
  <c r="B579" i="1"/>
  <c r="C579" i="1"/>
  <c r="D579" i="1"/>
  <c r="E579" i="1"/>
  <c r="F579" i="1"/>
  <c r="H579" i="1"/>
  <c r="A580" i="1"/>
  <c r="B580" i="1"/>
  <c r="C580" i="1"/>
  <c r="D580" i="1"/>
  <c r="E580" i="1"/>
  <c r="F580" i="1"/>
  <c r="H580" i="1"/>
  <c r="A581" i="1"/>
  <c r="B581" i="1"/>
  <c r="C581" i="1"/>
  <c r="D581" i="1"/>
  <c r="E581" i="1"/>
  <c r="F581" i="1"/>
  <c r="H581" i="1"/>
  <c r="A582" i="1"/>
  <c r="B582" i="1"/>
  <c r="C582" i="1"/>
  <c r="D582" i="1"/>
  <c r="E582" i="1"/>
  <c r="F582" i="1"/>
  <c r="H582" i="1"/>
  <c r="A583" i="1"/>
  <c r="B583" i="1"/>
  <c r="C583" i="1"/>
  <c r="D583" i="1"/>
  <c r="E583" i="1"/>
  <c r="F583" i="1"/>
  <c r="H583" i="1"/>
  <c r="A584" i="1"/>
  <c r="B584" i="1"/>
  <c r="C584" i="1"/>
  <c r="D584" i="1"/>
  <c r="E584" i="1"/>
  <c r="F584" i="1"/>
  <c r="H584" i="1"/>
  <c r="A585" i="1"/>
  <c r="B585" i="1"/>
  <c r="C585" i="1"/>
  <c r="D585" i="1"/>
  <c r="E585" i="1"/>
  <c r="F585" i="1"/>
  <c r="H585" i="1"/>
  <c r="A586" i="1"/>
  <c r="B586" i="1"/>
  <c r="C586" i="1"/>
  <c r="D586" i="1"/>
  <c r="E586" i="1"/>
  <c r="F586" i="1"/>
  <c r="H586" i="1"/>
  <c r="A587" i="1"/>
  <c r="B587" i="1"/>
  <c r="C587" i="1"/>
  <c r="D587" i="1"/>
  <c r="E587" i="1"/>
  <c r="F587" i="1"/>
  <c r="H587" i="1"/>
  <c r="A588" i="1"/>
  <c r="B588" i="1"/>
  <c r="C588" i="1"/>
  <c r="D588" i="1"/>
  <c r="E588" i="1"/>
  <c r="F588" i="1"/>
  <c r="H588" i="1"/>
  <c r="A589" i="1"/>
  <c r="B589" i="1"/>
  <c r="C589" i="1"/>
  <c r="D589" i="1"/>
  <c r="E589" i="1"/>
  <c r="F589" i="1"/>
  <c r="H589" i="1"/>
  <c r="A590" i="1"/>
  <c r="B590" i="1"/>
  <c r="C590" i="1"/>
  <c r="D590" i="1"/>
  <c r="E590" i="1"/>
  <c r="F590" i="1"/>
  <c r="H590" i="1"/>
  <c r="A591" i="1"/>
  <c r="B591" i="1"/>
  <c r="C591" i="1"/>
  <c r="D591" i="1"/>
  <c r="E591" i="1"/>
  <c r="F591" i="1"/>
  <c r="H591" i="1"/>
  <c r="A592" i="1"/>
  <c r="B592" i="1"/>
  <c r="C592" i="1"/>
  <c r="D592" i="1"/>
  <c r="E592" i="1"/>
  <c r="F592" i="1"/>
  <c r="H592" i="1"/>
  <c r="A593" i="1"/>
  <c r="B593" i="1"/>
  <c r="C593" i="1"/>
  <c r="D593" i="1"/>
  <c r="E593" i="1"/>
  <c r="F593" i="1"/>
  <c r="H593" i="1"/>
  <c r="A594" i="1"/>
  <c r="B594" i="1"/>
  <c r="C594" i="1"/>
  <c r="D594" i="1"/>
  <c r="E594" i="1"/>
  <c r="F594" i="1"/>
  <c r="H594" i="1"/>
  <c r="A595" i="1"/>
  <c r="B595" i="1"/>
  <c r="C595" i="1"/>
  <c r="D595" i="1"/>
  <c r="E595" i="1"/>
  <c r="F595" i="1"/>
  <c r="H595" i="1"/>
  <c r="A596" i="1"/>
  <c r="B596" i="1"/>
  <c r="C596" i="1"/>
  <c r="D596" i="1"/>
  <c r="E596" i="1"/>
  <c r="F596" i="1"/>
  <c r="H596" i="1"/>
  <c r="A597" i="1"/>
  <c r="B597" i="1"/>
  <c r="C597" i="1"/>
  <c r="D597" i="1"/>
  <c r="E597" i="1"/>
  <c r="F597" i="1"/>
  <c r="H597" i="1"/>
  <c r="A598" i="1"/>
  <c r="B598" i="1"/>
  <c r="C598" i="1"/>
  <c r="D598" i="1"/>
  <c r="E598" i="1"/>
  <c r="F598" i="1"/>
  <c r="H598" i="1"/>
  <c r="A599" i="1"/>
  <c r="B599" i="1"/>
  <c r="C599" i="1"/>
  <c r="D599" i="1"/>
  <c r="E599" i="1"/>
  <c r="F599" i="1"/>
  <c r="H599" i="1"/>
  <c r="A600" i="1"/>
  <c r="B600" i="1"/>
  <c r="C600" i="1"/>
  <c r="D600" i="1"/>
  <c r="E600" i="1"/>
  <c r="F600" i="1"/>
  <c r="H600" i="1"/>
  <c r="A601" i="1"/>
  <c r="B601" i="1"/>
  <c r="C601" i="1"/>
  <c r="D601" i="1"/>
  <c r="E601" i="1"/>
  <c r="F601" i="1"/>
  <c r="H601" i="1"/>
  <c r="A602" i="1"/>
  <c r="B602" i="1"/>
  <c r="C602" i="1"/>
  <c r="D602" i="1"/>
  <c r="E602" i="1"/>
  <c r="F602" i="1"/>
  <c r="H602" i="1"/>
  <c r="A603" i="1"/>
  <c r="B603" i="1"/>
  <c r="C603" i="1"/>
  <c r="D603" i="1"/>
  <c r="E603" i="1"/>
  <c r="F603" i="1"/>
  <c r="H603" i="1"/>
  <c r="A604" i="1"/>
  <c r="B604" i="1"/>
  <c r="C604" i="1"/>
  <c r="D604" i="1"/>
  <c r="E604" i="1"/>
  <c r="F604" i="1"/>
  <c r="H604" i="1"/>
  <c r="A605" i="1"/>
  <c r="B605" i="1"/>
  <c r="C605" i="1"/>
  <c r="D605" i="1"/>
  <c r="E605" i="1"/>
  <c r="F605" i="1"/>
  <c r="H605" i="1"/>
  <c r="A606" i="1"/>
  <c r="B606" i="1"/>
  <c r="C606" i="1"/>
  <c r="D606" i="1"/>
  <c r="E606" i="1"/>
  <c r="F606" i="1"/>
  <c r="H606" i="1"/>
  <c r="A607" i="1"/>
  <c r="B607" i="1"/>
  <c r="C607" i="1"/>
  <c r="D607" i="1"/>
  <c r="E607" i="1"/>
  <c r="F607" i="1"/>
  <c r="H607" i="1"/>
  <c r="A608" i="1"/>
  <c r="B608" i="1"/>
  <c r="C608" i="1"/>
  <c r="D608" i="1"/>
  <c r="E608" i="1"/>
  <c r="F608" i="1"/>
  <c r="H608" i="1"/>
  <c r="A609" i="1"/>
  <c r="B609" i="1"/>
  <c r="C609" i="1"/>
  <c r="D609" i="1"/>
  <c r="E609" i="1"/>
  <c r="F609" i="1"/>
  <c r="H609" i="1"/>
  <c r="A610" i="1"/>
  <c r="B610" i="1"/>
  <c r="C610" i="1"/>
  <c r="D610" i="1"/>
  <c r="E610" i="1"/>
  <c r="F610" i="1"/>
  <c r="H610" i="1"/>
  <c r="A611" i="1"/>
  <c r="B611" i="1"/>
  <c r="C611" i="1"/>
  <c r="D611" i="1"/>
  <c r="E611" i="1"/>
  <c r="F611" i="1"/>
  <c r="H611" i="1"/>
  <c r="A612" i="1"/>
  <c r="B612" i="1"/>
  <c r="C612" i="1"/>
  <c r="D612" i="1"/>
  <c r="E612" i="1"/>
  <c r="F612" i="1"/>
  <c r="H612" i="1"/>
  <c r="A613" i="1"/>
  <c r="B613" i="1"/>
  <c r="C613" i="1"/>
  <c r="D613" i="1"/>
  <c r="E613" i="1"/>
  <c r="F613" i="1"/>
  <c r="H613" i="1"/>
  <c r="A614" i="1"/>
  <c r="B614" i="1"/>
  <c r="C614" i="1"/>
  <c r="D614" i="1"/>
  <c r="E614" i="1"/>
  <c r="F614" i="1"/>
  <c r="H614" i="1"/>
  <c r="A615" i="1"/>
  <c r="B615" i="1"/>
  <c r="C615" i="1"/>
  <c r="D615" i="1"/>
  <c r="E615" i="1"/>
  <c r="F615" i="1"/>
  <c r="H615" i="1"/>
  <c r="A616" i="1"/>
  <c r="B616" i="1"/>
  <c r="C616" i="1"/>
  <c r="D616" i="1"/>
  <c r="E616" i="1"/>
  <c r="F616" i="1"/>
  <c r="H616" i="1"/>
  <c r="A617" i="1"/>
  <c r="B617" i="1"/>
  <c r="C617" i="1"/>
  <c r="D617" i="1"/>
  <c r="E617" i="1"/>
  <c r="F617" i="1"/>
  <c r="H617" i="1"/>
  <c r="A618" i="1"/>
  <c r="B618" i="1"/>
  <c r="C618" i="1"/>
  <c r="D618" i="1"/>
  <c r="E618" i="1"/>
  <c r="F618" i="1"/>
  <c r="H618" i="1"/>
  <c r="A619" i="1"/>
  <c r="B619" i="1"/>
  <c r="C619" i="1"/>
  <c r="D619" i="1"/>
  <c r="E619" i="1"/>
  <c r="F619" i="1"/>
  <c r="H619" i="1"/>
  <c r="A620" i="1"/>
  <c r="B620" i="1"/>
  <c r="C620" i="1"/>
  <c r="D620" i="1"/>
  <c r="E620" i="1"/>
  <c r="F620" i="1"/>
  <c r="H620" i="1"/>
  <c r="A621" i="1"/>
  <c r="B621" i="1"/>
  <c r="C621" i="1"/>
  <c r="D621" i="1"/>
  <c r="E621" i="1"/>
  <c r="F621" i="1"/>
  <c r="H621" i="1"/>
  <c r="A622" i="1"/>
  <c r="B622" i="1"/>
  <c r="C622" i="1"/>
  <c r="D622" i="1"/>
  <c r="E622" i="1"/>
  <c r="F622" i="1"/>
  <c r="H622" i="1"/>
  <c r="A623" i="1"/>
  <c r="B623" i="1"/>
  <c r="C623" i="1"/>
  <c r="D623" i="1"/>
  <c r="E623" i="1"/>
  <c r="F623" i="1"/>
  <c r="H623" i="1"/>
  <c r="A624" i="1"/>
  <c r="B624" i="1"/>
  <c r="C624" i="1"/>
  <c r="D624" i="1"/>
  <c r="E624" i="1"/>
  <c r="F624" i="1"/>
  <c r="H624" i="1"/>
  <c r="A625" i="1"/>
  <c r="B625" i="1"/>
  <c r="C625" i="1"/>
  <c r="D625" i="1"/>
  <c r="E625" i="1"/>
  <c r="F625" i="1"/>
  <c r="H625" i="1"/>
  <c r="A626" i="1"/>
  <c r="B626" i="1"/>
  <c r="C626" i="1"/>
  <c r="D626" i="1"/>
  <c r="E626" i="1"/>
  <c r="F626" i="1"/>
  <c r="H626" i="1"/>
  <c r="A627" i="1"/>
  <c r="B627" i="1"/>
  <c r="C627" i="1"/>
  <c r="D627" i="1"/>
  <c r="E627" i="1"/>
  <c r="F627" i="1"/>
  <c r="H627" i="1"/>
  <c r="A628" i="1"/>
  <c r="B628" i="1"/>
  <c r="C628" i="1"/>
  <c r="D628" i="1"/>
  <c r="E628" i="1"/>
  <c r="F628" i="1"/>
  <c r="H628" i="1"/>
  <c r="A629" i="1"/>
  <c r="B629" i="1"/>
  <c r="C629" i="1"/>
  <c r="D629" i="1"/>
  <c r="E629" i="1"/>
  <c r="F629" i="1"/>
  <c r="H629" i="1"/>
  <c r="A630" i="1"/>
  <c r="B630" i="1"/>
  <c r="C630" i="1"/>
  <c r="D630" i="1"/>
  <c r="E630" i="1"/>
  <c r="F630" i="1"/>
  <c r="H630" i="1"/>
  <c r="A631" i="1"/>
  <c r="B631" i="1"/>
  <c r="C631" i="1"/>
  <c r="D631" i="1"/>
  <c r="E631" i="1"/>
  <c r="F631" i="1"/>
  <c r="H631" i="1"/>
  <c r="A632" i="1"/>
  <c r="B632" i="1"/>
  <c r="C632" i="1"/>
  <c r="D632" i="1"/>
  <c r="E632" i="1"/>
  <c r="F632" i="1"/>
  <c r="H632" i="1"/>
  <c r="A633" i="1"/>
  <c r="B633" i="1"/>
  <c r="C633" i="1"/>
  <c r="D633" i="1"/>
  <c r="E633" i="1"/>
  <c r="F633" i="1"/>
  <c r="H633" i="1"/>
  <c r="A634" i="1"/>
  <c r="B634" i="1"/>
  <c r="C634" i="1"/>
  <c r="D634" i="1"/>
  <c r="E634" i="1"/>
  <c r="F634" i="1"/>
  <c r="H634" i="1"/>
  <c r="A635" i="1"/>
  <c r="B635" i="1"/>
  <c r="C635" i="1"/>
  <c r="D635" i="1"/>
  <c r="E635" i="1"/>
  <c r="F635" i="1"/>
  <c r="H635" i="1"/>
  <c r="A636" i="1"/>
  <c r="B636" i="1"/>
  <c r="C636" i="1"/>
  <c r="D636" i="1"/>
  <c r="E636" i="1"/>
  <c r="F636" i="1"/>
  <c r="H636" i="1"/>
  <c r="A637" i="1"/>
  <c r="B637" i="1"/>
  <c r="C637" i="1"/>
  <c r="D637" i="1"/>
  <c r="E637" i="1"/>
  <c r="F637" i="1"/>
  <c r="H637" i="1"/>
  <c r="A638" i="1"/>
  <c r="B638" i="1"/>
  <c r="C638" i="1"/>
  <c r="D638" i="1"/>
  <c r="E638" i="1"/>
  <c r="F638" i="1"/>
  <c r="H638" i="1"/>
  <c r="A639" i="1"/>
  <c r="B639" i="1"/>
  <c r="C639" i="1"/>
  <c r="D639" i="1"/>
  <c r="E639" i="1"/>
  <c r="F639" i="1"/>
  <c r="H639" i="1"/>
  <c r="A640" i="1"/>
  <c r="B640" i="1"/>
  <c r="C640" i="1"/>
  <c r="D640" i="1"/>
  <c r="E640" i="1"/>
  <c r="F640" i="1"/>
  <c r="H640" i="1"/>
  <c r="A641" i="1"/>
  <c r="B641" i="1"/>
  <c r="C641" i="1"/>
  <c r="D641" i="1"/>
  <c r="E641" i="1"/>
  <c r="F641" i="1"/>
  <c r="H641" i="1"/>
  <c r="A642" i="1"/>
  <c r="B642" i="1"/>
  <c r="C642" i="1"/>
  <c r="D642" i="1"/>
  <c r="E642" i="1"/>
  <c r="F642" i="1"/>
  <c r="H642" i="1"/>
  <c r="A643" i="1"/>
  <c r="B643" i="1"/>
  <c r="C643" i="1"/>
  <c r="D643" i="1"/>
  <c r="E643" i="1"/>
  <c r="F643" i="1"/>
  <c r="H643" i="1"/>
  <c r="A644" i="1"/>
  <c r="B644" i="1"/>
  <c r="C644" i="1"/>
  <c r="D644" i="1"/>
  <c r="E644" i="1"/>
  <c r="F644" i="1"/>
  <c r="H644" i="1"/>
  <c r="A645" i="1"/>
  <c r="B645" i="1"/>
  <c r="C645" i="1"/>
  <c r="D645" i="1"/>
  <c r="E645" i="1"/>
  <c r="F645" i="1"/>
  <c r="H645" i="1"/>
  <c r="A646" i="1"/>
  <c r="B646" i="1"/>
  <c r="C646" i="1"/>
  <c r="D646" i="1"/>
  <c r="E646" i="1"/>
  <c r="F646" i="1"/>
  <c r="H646" i="1"/>
  <c r="A647" i="1"/>
  <c r="B647" i="1"/>
  <c r="C647" i="1"/>
  <c r="D647" i="1"/>
  <c r="E647" i="1"/>
  <c r="F647" i="1"/>
  <c r="H647" i="1"/>
  <c r="A648" i="1"/>
  <c r="B648" i="1"/>
  <c r="C648" i="1"/>
  <c r="D648" i="1"/>
  <c r="E648" i="1"/>
  <c r="F648" i="1"/>
  <c r="H648" i="1"/>
  <c r="A649" i="1"/>
  <c r="B649" i="1"/>
  <c r="C649" i="1"/>
  <c r="D649" i="1"/>
  <c r="E649" i="1"/>
  <c r="F649" i="1"/>
  <c r="H649" i="1"/>
  <c r="A650" i="1"/>
  <c r="B650" i="1"/>
  <c r="C650" i="1"/>
  <c r="D650" i="1"/>
  <c r="E650" i="1"/>
  <c r="F650" i="1"/>
  <c r="H650" i="1"/>
  <c r="A651" i="1"/>
  <c r="B651" i="1"/>
  <c r="C651" i="1"/>
  <c r="D651" i="1"/>
  <c r="E651" i="1"/>
  <c r="F651" i="1"/>
  <c r="H651" i="1"/>
  <c r="A652" i="1"/>
  <c r="B652" i="1"/>
  <c r="C652" i="1"/>
  <c r="D652" i="1"/>
  <c r="E652" i="1"/>
  <c r="F652" i="1"/>
  <c r="H652" i="1"/>
  <c r="A653" i="1"/>
  <c r="B653" i="1"/>
  <c r="C653" i="1"/>
  <c r="D653" i="1"/>
  <c r="E653" i="1"/>
  <c r="F653" i="1"/>
  <c r="H653" i="1"/>
  <c r="A654" i="1"/>
  <c r="B654" i="1"/>
  <c r="C654" i="1"/>
  <c r="D654" i="1"/>
  <c r="E654" i="1"/>
  <c r="F654" i="1"/>
  <c r="H654" i="1"/>
  <c r="A655" i="1"/>
  <c r="B655" i="1"/>
  <c r="C655" i="1"/>
  <c r="D655" i="1"/>
  <c r="E655" i="1"/>
  <c r="F655" i="1"/>
  <c r="H655" i="1"/>
  <c r="A656" i="1"/>
  <c r="B656" i="1"/>
  <c r="C656" i="1"/>
  <c r="D656" i="1"/>
  <c r="E656" i="1"/>
  <c r="F656" i="1"/>
  <c r="H656" i="1"/>
  <c r="A657" i="1"/>
  <c r="B657" i="1"/>
  <c r="C657" i="1"/>
  <c r="D657" i="1"/>
  <c r="E657" i="1"/>
  <c r="F657" i="1"/>
  <c r="H657" i="1"/>
  <c r="A658" i="1"/>
  <c r="B658" i="1"/>
  <c r="C658" i="1"/>
  <c r="D658" i="1"/>
  <c r="E658" i="1"/>
  <c r="F658" i="1"/>
  <c r="H658" i="1"/>
  <c r="A659" i="1"/>
  <c r="B659" i="1"/>
  <c r="C659" i="1"/>
  <c r="D659" i="1"/>
  <c r="E659" i="1"/>
  <c r="F659" i="1"/>
  <c r="H659" i="1"/>
  <c r="A660" i="1"/>
  <c r="B660" i="1"/>
  <c r="C660" i="1"/>
  <c r="D660" i="1"/>
  <c r="E660" i="1"/>
  <c r="F660" i="1"/>
  <c r="H660" i="1"/>
  <c r="A661" i="1"/>
  <c r="B661" i="1"/>
  <c r="C661" i="1"/>
  <c r="D661" i="1"/>
  <c r="E661" i="1"/>
  <c r="F661" i="1"/>
  <c r="H661" i="1"/>
  <c r="A662" i="1"/>
  <c r="B662" i="1"/>
  <c r="C662" i="1"/>
  <c r="D662" i="1"/>
  <c r="E662" i="1"/>
  <c r="F662" i="1"/>
  <c r="H662" i="1"/>
  <c r="A663" i="1"/>
  <c r="B663" i="1"/>
  <c r="C663" i="1"/>
  <c r="D663" i="1"/>
  <c r="E663" i="1"/>
  <c r="F663" i="1"/>
  <c r="H663" i="1"/>
  <c r="A664" i="1"/>
  <c r="B664" i="1"/>
  <c r="C664" i="1"/>
  <c r="D664" i="1"/>
  <c r="E664" i="1"/>
  <c r="F664" i="1"/>
  <c r="H664" i="1"/>
  <c r="A665" i="1"/>
  <c r="B665" i="1"/>
  <c r="C665" i="1"/>
  <c r="D665" i="1"/>
  <c r="E665" i="1"/>
  <c r="F665" i="1"/>
  <c r="H665" i="1"/>
  <c r="A666" i="1"/>
  <c r="B666" i="1"/>
  <c r="C666" i="1"/>
  <c r="D666" i="1"/>
  <c r="E666" i="1"/>
  <c r="F666" i="1"/>
  <c r="H666" i="1"/>
  <c r="A667" i="1"/>
  <c r="B667" i="1"/>
  <c r="C667" i="1"/>
  <c r="D667" i="1"/>
  <c r="E667" i="1"/>
  <c r="F667" i="1"/>
  <c r="H667" i="1"/>
  <c r="A668" i="1"/>
  <c r="B668" i="1"/>
  <c r="C668" i="1"/>
  <c r="D668" i="1"/>
  <c r="E668" i="1"/>
  <c r="F668" i="1"/>
  <c r="H668" i="1"/>
  <c r="A669" i="1"/>
  <c r="B669" i="1"/>
  <c r="C669" i="1"/>
  <c r="D669" i="1"/>
  <c r="E669" i="1"/>
  <c r="F669" i="1"/>
  <c r="H669" i="1"/>
  <c r="A670" i="1"/>
  <c r="B670" i="1"/>
  <c r="C670" i="1"/>
  <c r="D670" i="1"/>
  <c r="E670" i="1"/>
  <c r="F670" i="1"/>
  <c r="H670" i="1"/>
  <c r="A671" i="1"/>
  <c r="B671" i="1"/>
  <c r="C671" i="1"/>
  <c r="D671" i="1"/>
  <c r="E671" i="1"/>
  <c r="F671" i="1"/>
  <c r="H671" i="1"/>
  <c r="A672" i="1"/>
  <c r="B672" i="1"/>
  <c r="C672" i="1"/>
  <c r="D672" i="1"/>
  <c r="E672" i="1"/>
  <c r="F672" i="1"/>
  <c r="H672" i="1"/>
  <c r="A673" i="1"/>
  <c r="B673" i="1"/>
  <c r="C673" i="1"/>
  <c r="D673" i="1"/>
  <c r="E673" i="1"/>
  <c r="F673" i="1"/>
  <c r="H673" i="1"/>
  <c r="A674" i="1"/>
  <c r="B674" i="1"/>
  <c r="C674" i="1"/>
  <c r="D674" i="1"/>
  <c r="E674" i="1"/>
  <c r="F674" i="1"/>
  <c r="H674" i="1"/>
  <c r="A675" i="1"/>
  <c r="B675" i="1"/>
  <c r="C675" i="1"/>
  <c r="D675" i="1"/>
  <c r="E675" i="1"/>
  <c r="F675" i="1"/>
  <c r="H675" i="1"/>
  <c r="A676" i="1"/>
  <c r="B676" i="1"/>
  <c r="C676" i="1"/>
  <c r="D676" i="1"/>
  <c r="E676" i="1"/>
  <c r="F676" i="1"/>
  <c r="H676" i="1"/>
  <c r="A677" i="1"/>
  <c r="B677" i="1"/>
  <c r="C677" i="1"/>
  <c r="D677" i="1"/>
  <c r="E677" i="1"/>
  <c r="F677" i="1"/>
  <c r="H677" i="1"/>
  <c r="A678" i="1"/>
  <c r="B678" i="1"/>
  <c r="C678" i="1"/>
  <c r="D678" i="1"/>
  <c r="E678" i="1"/>
  <c r="F678" i="1"/>
  <c r="H678" i="1"/>
  <c r="A679" i="1"/>
  <c r="B679" i="1"/>
  <c r="C679" i="1"/>
  <c r="D679" i="1"/>
  <c r="E679" i="1"/>
  <c r="F679" i="1"/>
  <c r="H679" i="1"/>
  <c r="A680" i="1"/>
  <c r="B680" i="1"/>
  <c r="C680" i="1"/>
  <c r="D680" i="1"/>
  <c r="E680" i="1"/>
  <c r="F680" i="1"/>
  <c r="H680" i="1"/>
  <c r="A681" i="1"/>
  <c r="B681" i="1"/>
  <c r="C681" i="1"/>
  <c r="D681" i="1"/>
  <c r="E681" i="1"/>
  <c r="F681" i="1"/>
  <c r="H681" i="1"/>
  <c r="A682" i="1"/>
  <c r="B682" i="1"/>
  <c r="C682" i="1"/>
  <c r="D682" i="1"/>
  <c r="E682" i="1"/>
  <c r="F682" i="1"/>
  <c r="H682" i="1"/>
  <c r="A683" i="1"/>
  <c r="B683" i="1"/>
  <c r="C683" i="1"/>
  <c r="D683" i="1"/>
  <c r="E683" i="1"/>
  <c r="F683" i="1"/>
  <c r="H683" i="1"/>
  <c r="A684" i="1"/>
  <c r="B684" i="1"/>
  <c r="C684" i="1"/>
  <c r="D684" i="1"/>
  <c r="E684" i="1"/>
  <c r="F684" i="1"/>
  <c r="H684" i="1"/>
  <c r="A685" i="1"/>
  <c r="B685" i="1"/>
  <c r="C685" i="1"/>
  <c r="D685" i="1"/>
  <c r="E685" i="1"/>
  <c r="F685" i="1"/>
  <c r="H685" i="1"/>
  <c r="A686" i="1"/>
  <c r="B686" i="1"/>
  <c r="C686" i="1"/>
  <c r="D686" i="1"/>
  <c r="E686" i="1"/>
  <c r="F686" i="1"/>
  <c r="H686" i="1"/>
  <c r="A687" i="1"/>
  <c r="B687" i="1"/>
  <c r="C687" i="1"/>
  <c r="D687" i="1"/>
  <c r="E687" i="1"/>
  <c r="F687" i="1"/>
  <c r="H687" i="1"/>
  <c r="A688" i="1"/>
  <c r="B688" i="1"/>
  <c r="C688" i="1"/>
  <c r="D688" i="1"/>
  <c r="E688" i="1"/>
  <c r="F688" i="1"/>
  <c r="H688" i="1"/>
  <c r="A689" i="1"/>
  <c r="B689" i="1"/>
  <c r="C689" i="1"/>
  <c r="D689" i="1"/>
  <c r="E689" i="1"/>
  <c r="F689" i="1"/>
  <c r="H689" i="1"/>
  <c r="A690" i="1"/>
  <c r="B690" i="1"/>
  <c r="C690" i="1"/>
  <c r="D690" i="1"/>
  <c r="E690" i="1"/>
  <c r="F690" i="1"/>
  <c r="H690" i="1"/>
  <c r="A691" i="1"/>
  <c r="B691" i="1"/>
  <c r="C691" i="1"/>
  <c r="D691" i="1"/>
  <c r="E691" i="1"/>
  <c r="F691" i="1"/>
  <c r="H691" i="1"/>
  <c r="A692" i="1"/>
  <c r="B692" i="1"/>
  <c r="C692" i="1"/>
  <c r="D692" i="1"/>
  <c r="E692" i="1"/>
  <c r="F692" i="1"/>
  <c r="H692" i="1"/>
  <c r="A693" i="1"/>
  <c r="B693" i="1"/>
  <c r="C693" i="1"/>
  <c r="D693" i="1"/>
  <c r="E693" i="1"/>
  <c r="F693" i="1"/>
  <c r="H693" i="1"/>
  <c r="A694" i="1"/>
  <c r="B694" i="1"/>
  <c r="C694" i="1"/>
  <c r="D694" i="1"/>
  <c r="E694" i="1"/>
  <c r="F694" i="1"/>
  <c r="H694" i="1"/>
  <c r="A695" i="1"/>
  <c r="B695" i="1"/>
  <c r="C695" i="1"/>
  <c r="D695" i="1"/>
  <c r="E695" i="1"/>
  <c r="F695" i="1"/>
  <c r="H695" i="1"/>
  <c r="A696" i="1"/>
  <c r="B696" i="1"/>
  <c r="C696" i="1"/>
  <c r="D696" i="1"/>
  <c r="E696" i="1"/>
  <c r="F696" i="1"/>
  <c r="H696" i="1"/>
  <c r="A697" i="1"/>
  <c r="B697" i="1"/>
  <c r="C697" i="1"/>
  <c r="D697" i="1"/>
  <c r="E697" i="1"/>
  <c r="F697" i="1"/>
  <c r="H697" i="1"/>
  <c r="A698" i="1"/>
  <c r="B698" i="1"/>
  <c r="C698" i="1"/>
  <c r="D698" i="1"/>
  <c r="E698" i="1"/>
  <c r="F698" i="1"/>
  <c r="H698" i="1"/>
  <c r="A699" i="1"/>
  <c r="B699" i="1"/>
  <c r="C699" i="1"/>
  <c r="D699" i="1"/>
  <c r="E699" i="1"/>
  <c r="F699" i="1"/>
  <c r="H699" i="1"/>
  <c r="A700" i="1"/>
  <c r="B700" i="1"/>
  <c r="C700" i="1"/>
  <c r="D700" i="1"/>
  <c r="E700" i="1"/>
  <c r="F700" i="1"/>
  <c r="H700" i="1"/>
  <c r="A701" i="1"/>
  <c r="B701" i="1"/>
  <c r="C701" i="1"/>
  <c r="D701" i="1"/>
  <c r="E701" i="1"/>
  <c r="F701" i="1"/>
  <c r="H701" i="1"/>
  <c r="A702" i="1"/>
  <c r="B702" i="1"/>
  <c r="C702" i="1"/>
  <c r="D702" i="1"/>
  <c r="E702" i="1"/>
  <c r="F702" i="1"/>
  <c r="H702" i="1"/>
  <c r="A703" i="1"/>
  <c r="B703" i="1"/>
  <c r="C703" i="1"/>
  <c r="D703" i="1"/>
  <c r="E703" i="1"/>
  <c r="F703" i="1"/>
  <c r="H703" i="1"/>
  <c r="A704" i="1"/>
  <c r="B704" i="1"/>
  <c r="C704" i="1"/>
  <c r="D704" i="1"/>
  <c r="E704" i="1"/>
  <c r="F704" i="1"/>
  <c r="H704" i="1"/>
  <c r="A705" i="1"/>
  <c r="B705" i="1"/>
  <c r="C705" i="1"/>
  <c r="D705" i="1"/>
  <c r="E705" i="1"/>
  <c r="F705" i="1"/>
  <c r="H705" i="1"/>
  <c r="A706" i="1"/>
  <c r="B706" i="1"/>
  <c r="C706" i="1"/>
  <c r="D706" i="1"/>
  <c r="E706" i="1"/>
  <c r="F706" i="1"/>
  <c r="H706" i="1"/>
  <c r="A707" i="1"/>
  <c r="B707" i="1"/>
  <c r="C707" i="1"/>
  <c r="D707" i="1"/>
  <c r="E707" i="1"/>
  <c r="F707" i="1"/>
  <c r="H707" i="1"/>
  <c r="A708" i="1"/>
  <c r="B708" i="1"/>
  <c r="C708" i="1"/>
  <c r="D708" i="1"/>
  <c r="E708" i="1"/>
  <c r="F708" i="1"/>
  <c r="H708" i="1"/>
  <c r="A709" i="1"/>
  <c r="B709" i="1"/>
  <c r="C709" i="1"/>
  <c r="D709" i="1"/>
  <c r="E709" i="1"/>
  <c r="F709" i="1"/>
  <c r="H709" i="1"/>
  <c r="A710" i="1"/>
  <c r="B710" i="1"/>
  <c r="C710" i="1"/>
  <c r="D710" i="1"/>
  <c r="E710" i="1"/>
  <c r="F710" i="1"/>
  <c r="H710" i="1"/>
  <c r="A711" i="1"/>
  <c r="B711" i="1"/>
  <c r="C711" i="1"/>
  <c r="D711" i="1"/>
  <c r="E711" i="1"/>
  <c r="F711" i="1"/>
  <c r="H711" i="1"/>
  <c r="A712" i="1"/>
  <c r="B712" i="1"/>
  <c r="C712" i="1"/>
  <c r="D712" i="1"/>
  <c r="E712" i="1"/>
  <c r="F712" i="1"/>
  <c r="H712" i="1"/>
  <c r="A713" i="1"/>
  <c r="B713" i="1"/>
  <c r="C713" i="1"/>
  <c r="D713" i="1"/>
  <c r="E713" i="1"/>
  <c r="F713" i="1"/>
  <c r="H713" i="1"/>
  <c r="A714" i="1"/>
  <c r="B714" i="1"/>
  <c r="C714" i="1"/>
  <c r="D714" i="1"/>
  <c r="E714" i="1"/>
  <c r="F714" i="1"/>
  <c r="H714" i="1"/>
  <c r="A715" i="1"/>
  <c r="B715" i="1"/>
  <c r="C715" i="1"/>
  <c r="D715" i="1"/>
  <c r="E715" i="1"/>
  <c r="F715" i="1"/>
  <c r="H715" i="1"/>
  <c r="A716" i="1"/>
  <c r="B716" i="1"/>
  <c r="C716" i="1"/>
  <c r="D716" i="1"/>
  <c r="E716" i="1"/>
  <c r="F716" i="1"/>
  <c r="H716" i="1"/>
  <c r="A717" i="1"/>
  <c r="B717" i="1"/>
  <c r="C717" i="1"/>
  <c r="D717" i="1"/>
  <c r="E717" i="1"/>
  <c r="F717" i="1"/>
  <c r="H717" i="1"/>
  <c r="A718" i="1"/>
  <c r="B718" i="1"/>
  <c r="C718" i="1"/>
  <c r="D718" i="1"/>
  <c r="E718" i="1"/>
  <c r="F718" i="1"/>
  <c r="H718" i="1"/>
  <c r="A719" i="1"/>
  <c r="B719" i="1"/>
  <c r="C719" i="1"/>
  <c r="D719" i="1"/>
  <c r="E719" i="1"/>
  <c r="F719" i="1"/>
  <c r="H719" i="1"/>
  <c r="A720" i="1"/>
  <c r="B720" i="1"/>
  <c r="C720" i="1"/>
  <c r="D720" i="1"/>
  <c r="E720" i="1"/>
  <c r="F720" i="1"/>
  <c r="H720" i="1"/>
  <c r="A721" i="1"/>
  <c r="B721" i="1"/>
  <c r="C721" i="1"/>
  <c r="D721" i="1"/>
  <c r="E721" i="1"/>
  <c r="F721" i="1"/>
  <c r="H721" i="1"/>
  <c r="A722" i="1"/>
  <c r="B722" i="1"/>
  <c r="C722" i="1"/>
  <c r="D722" i="1"/>
  <c r="E722" i="1"/>
  <c r="F722" i="1"/>
  <c r="H722" i="1"/>
  <c r="A723" i="1"/>
  <c r="B723" i="1"/>
  <c r="C723" i="1"/>
  <c r="D723" i="1"/>
  <c r="E723" i="1"/>
  <c r="F723" i="1"/>
  <c r="H723" i="1"/>
  <c r="A724" i="1"/>
  <c r="B724" i="1"/>
  <c r="C724" i="1"/>
  <c r="D724" i="1"/>
  <c r="E724" i="1"/>
  <c r="F724" i="1"/>
  <c r="H724" i="1"/>
  <c r="A725" i="1"/>
  <c r="B725" i="1"/>
  <c r="C725" i="1"/>
  <c r="D725" i="1"/>
  <c r="E725" i="1"/>
  <c r="F725" i="1"/>
  <c r="H725" i="1"/>
  <c r="A726" i="1"/>
  <c r="B726" i="1"/>
  <c r="C726" i="1"/>
  <c r="D726" i="1"/>
  <c r="E726" i="1"/>
  <c r="F726" i="1"/>
  <c r="H726" i="1"/>
  <c r="A727" i="1"/>
  <c r="B727" i="1"/>
  <c r="C727" i="1"/>
  <c r="D727" i="1"/>
  <c r="E727" i="1"/>
  <c r="F727" i="1"/>
  <c r="H727" i="1"/>
  <c r="A728" i="1"/>
  <c r="B728" i="1"/>
  <c r="C728" i="1"/>
  <c r="D728" i="1"/>
  <c r="E728" i="1"/>
  <c r="F728" i="1"/>
  <c r="H728" i="1"/>
  <c r="A729" i="1"/>
  <c r="B729" i="1"/>
  <c r="C729" i="1"/>
  <c r="D729" i="1"/>
  <c r="E729" i="1"/>
  <c r="F729" i="1"/>
  <c r="H729" i="1"/>
  <c r="A730" i="1"/>
  <c r="B730" i="1"/>
  <c r="C730" i="1"/>
  <c r="D730" i="1"/>
  <c r="E730" i="1"/>
  <c r="F730" i="1"/>
  <c r="H730" i="1"/>
  <c r="A731" i="1"/>
  <c r="B731" i="1"/>
  <c r="C731" i="1"/>
  <c r="D731" i="1"/>
  <c r="E731" i="1"/>
  <c r="F731" i="1"/>
  <c r="H731" i="1"/>
  <c r="A732" i="1"/>
  <c r="B732" i="1"/>
  <c r="C732" i="1"/>
  <c r="D732" i="1"/>
  <c r="E732" i="1"/>
  <c r="F732" i="1"/>
  <c r="H732" i="1"/>
  <c r="A733" i="1"/>
  <c r="B733" i="1"/>
  <c r="C733" i="1"/>
  <c r="D733" i="1"/>
  <c r="E733" i="1"/>
  <c r="F733" i="1"/>
  <c r="H733" i="1"/>
  <c r="A734" i="1"/>
  <c r="B734" i="1"/>
  <c r="C734" i="1"/>
  <c r="D734" i="1"/>
  <c r="E734" i="1"/>
  <c r="F734" i="1"/>
  <c r="H734" i="1"/>
  <c r="A735" i="1"/>
  <c r="B735" i="1"/>
  <c r="C735" i="1"/>
  <c r="D735" i="1"/>
  <c r="E735" i="1"/>
  <c r="F735" i="1"/>
  <c r="H735" i="1"/>
  <c r="A736" i="1"/>
  <c r="B736" i="1"/>
  <c r="C736" i="1"/>
  <c r="D736" i="1"/>
  <c r="E736" i="1"/>
  <c r="F736" i="1"/>
  <c r="H736" i="1"/>
  <c r="A737" i="1"/>
  <c r="B737" i="1"/>
  <c r="C737" i="1"/>
  <c r="D737" i="1"/>
  <c r="E737" i="1"/>
  <c r="F737" i="1"/>
  <c r="H737" i="1"/>
  <c r="A738" i="1"/>
  <c r="B738" i="1"/>
  <c r="C738" i="1"/>
  <c r="D738" i="1"/>
  <c r="E738" i="1"/>
  <c r="F738" i="1"/>
  <c r="H738" i="1"/>
  <c r="A739" i="1"/>
  <c r="B739" i="1"/>
  <c r="C739" i="1"/>
  <c r="D739" i="1"/>
  <c r="E739" i="1"/>
  <c r="F739" i="1"/>
  <c r="H739" i="1"/>
  <c r="A740" i="1"/>
  <c r="B740" i="1"/>
  <c r="C740" i="1"/>
  <c r="D740" i="1"/>
  <c r="E740" i="1"/>
  <c r="F740" i="1"/>
  <c r="H740" i="1"/>
  <c r="A741" i="1"/>
  <c r="B741" i="1"/>
  <c r="C741" i="1"/>
  <c r="D741" i="1"/>
  <c r="E741" i="1"/>
  <c r="F741" i="1"/>
  <c r="H741" i="1"/>
  <c r="A742" i="1"/>
  <c r="B742" i="1"/>
  <c r="C742" i="1"/>
  <c r="D742" i="1"/>
  <c r="E742" i="1"/>
  <c r="F742" i="1"/>
  <c r="H742" i="1"/>
  <c r="A743" i="1"/>
  <c r="B743" i="1"/>
  <c r="C743" i="1"/>
  <c r="D743" i="1"/>
  <c r="E743" i="1"/>
  <c r="F743" i="1"/>
  <c r="H743" i="1"/>
  <c r="A744" i="1"/>
  <c r="B744" i="1"/>
  <c r="C744" i="1"/>
  <c r="D744" i="1"/>
  <c r="E744" i="1"/>
  <c r="F744" i="1"/>
  <c r="H744" i="1"/>
  <c r="A745" i="1"/>
  <c r="B745" i="1"/>
  <c r="C745" i="1"/>
  <c r="D745" i="1"/>
  <c r="E745" i="1"/>
  <c r="F745" i="1"/>
  <c r="H745" i="1"/>
  <c r="A746" i="1"/>
  <c r="B746" i="1"/>
  <c r="C746" i="1"/>
  <c r="D746" i="1"/>
  <c r="E746" i="1"/>
  <c r="F746" i="1"/>
  <c r="H746" i="1"/>
  <c r="A747" i="1"/>
  <c r="B747" i="1"/>
  <c r="C747" i="1"/>
  <c r="D747" i="1"/>
  <c r="E747" i="1"/>
  <c r="F747" i="1"/>
  <c r="H747" i="1"/>
  <c r="A748" i="1"/>
  <c r="B748" i="1"/>
  <c r="C748" i="1"/>
  <c r="D748" i="1"/>
  <c r="E748" i="1"/>
  <c r="F748" i="1"/>
  <c r="H748" i="1"/>
  <c r="A749" i="1"/>
  <c r="B749" i="1"/>
  <c r="C749" i="1"/>
  <c r="D749" i="1"/>
  <c r="E749" i="1"/>
  <c r="F749" i="1"/>
  <c r="H749" i="1"/>
  <c r="A750" i="1"/>
  <c r="B750" i="1"/>
  <c r="C750" i="1"/>
  <c r="D750" i="1"/>
  <c r="E750" i="1"/>
  <c r="F750" i="1"/>
  <c r="H750" i="1"/>
  <c r="A751" i="1"/>
  <c r="B751" i="1"/>
  <c r="C751" i="1"/>
  <c r="D751" i="1"/>
  <c r="E751" i="1"/>
  <c r="F751" i="1"/>
  <c r="H751" i="1"/>
  <c r="A752" i="1"/>
  <c r="B752" i="1"/>
  <c r="C752" i="1"/>
  <c r="D752" i="1"/>
  <c r="E752" i="1"/>
  <c r="F752" i="1"/>
  <c r="H752" i="1"/>
  <c r="A753" i="1"/>
  <c r="B753" i="1"/>
  <c r="C753" i="1"/>
  <c r="D753" i="1"/>
  <c r="E753" i="1"/>
  <c r="F753" i="1"/>
  <c r="H753" i="1"/>
  <c r="A754" i="1"/>
  <c r="B754" i="1"/>
  <c r="C754" i="1"/>
  <c r="D754" i="1"/>
  <c r="E754" i="1"/>
  <c r="F754" i="1"/>
  <c r="H754" i="1"/>
  <c r="A755" i="1"/>
  <c r="B755" i="1"/>
  <c r="C755" i="1"/>
  <c r="D755" i="1"/>
  <c r="E755" i="1"/>
  <c r="F755" i="1"/>
  <c r="H755" i="1"/>
  <c r="A756" i="1"/>
  <c r="B756" i="1"/>
  <c r="C756" i="1"/>
  <c r="D756" i="1"/>
  <c r="E756" i="1"/>
  <c r="F756" i="1"/>
  <c r="H756" i="1"/>
  <c r="A757" i="1"/>
  <c r="B757" i="1"/>
  <c r="C757" i="1"/>
  <c r="D757" i="1"/>
  <c r="E757" i="1"/>
  <c r="F757" i="1"/>
  <c r="H757" i="1"/>
  <c r="A758" i="1"/>
  <c r="B758" i="1"/>
  <c r="C758" i="1"/>
  <c r="D758" i="1"/>
  <c r="E758" i="1"/>
  <c r="F758" i="1"/>
  <c r="H758" i="1"/>
  <c r="A759" i="1"/>
  <c r="B759" i="1"/>
  <c r="C759" i="1"/>
  <c r="D759" i="1"/>
  <c r="E759" i="1"/>
  <c r="F759" i="1"/>
  <c r="H759" i="1"/>
  <c r="A760" i="1"/>
  <c r="B760" i="1"/>
  <c r="C760" i="1"/>
  <c r="D760" i="1"/>
  <c r="E760" i="1"/>
  <c r="F760" i="1"/>
  <c r="H760" i="1"/>
  <c r="A761" i="1"/>
  <c r="B761" i="1"/>
  <c r="C761" i="1"/>
  <c r="D761" i="1"/>
  <c r="E761" i="1"/>
  <c r="F761" i="1"/>
  <c r="H761" i="1"/>
  <c r="A762" i="1"/>
  <c r="B762" i="1"/>
  <c r="C762" i="1"/>
  <c r="D762" i="1"/>
  <c r="E762" i="1"/>
  <c r="F762" i="1"/>
  <c r="H762" i="1"/>
  <c r="A763" i="1"/>
  <c r="B763" i="1"/>
  <c r="C763" i="1"/>
  <c r="D763" i="1"/>
  <c r="E763" i="1"/>
  <c r="F763" i="1"/>
  <c r="H763" i="1"/>
  <c r="A764" i="1"/>
  <c r="B764" i="1"/>
  <c r="C764" i="1"/>
  <c r="D764" i="1"/>
  <c r="E764" i="1"/>
  <c r="F764" i="1"/>
  <c r="H764" i="1"/>
  <c r="A765" i="1"/>
  <c r="B765" i="1"/>
  <c r="C765" i="1"/>
  <c r="D765" i="1"/>
  <c r="E765" i="1"/>
  <c r="F765" i="1"/>
  <c r="H765" i="1"/>
  <c r="A766" i="1"/>
  <c r="B766" i="1"/>
  <c r="C766" i="1"/>
  <c r="D766" i="1"/>
  <c r="E766" i="1"/>
  <c r="F766" i="1"/>
  <c r="H766" i="1"/>
  <c r="A767" i="1"/>
  <c r="B767" i="1"/>
  <c r="C767" i="1"/>
  <c r="D767" i="1"/>
  <c r="E767" i="1"/>
  <c r="F767" i="1"/>
  <c r="H767" i="1"/>
  <c r="A768" i="1"/>
  <c r="B768" i="1"/>
  <c r="C768" i="1"/>
  <c r="D768" i="1"/>
  <c r="E768" i="1"/>
  <c r="F768" i="1"/>
  <c r="H768" i="1"/>
  <c r="A769" i="1"/>
  <c r="B769" i="1"/>
  <c r="C769" i="1"/>
  <c r="D769" i="1"/>
  <c r="E769" i="1"/>
  <c r="F769" i="1"/>
  <c r="H769" i="1"/>
  <c r="A770" i="1"/>
  <c r="B770" i="1"/>
  <c r="C770" i="1"/>
  <c r="D770" i="1"/>
  <c r="E770" i="1"/>
  <c r="F770" i="1"/>
  <c r="H770" i="1"/>
  <c r="A771" i="1"/>
  <c r="B771" i="1"/>
  <c r="C771" i="1"/>
  <c r="D771" i="1"/>
  <c r="E771" i="1"/>
  <c r="F771" i="1"/>
  <c r="H771" i="1"/>
  <c r="A772" i="1"/>
  <c r="B772" i="1"/>
  <c r="C772" i="1"/>
  <c r="D772" i="1"/>
  <c r="E772" i="1"/>
  <c r="F772" i="1"/>
  <c r="H772" i="1"/>
  <c r="A773" i="1"/>
  <c r="B773" i="1"/>
  <c r="C773" i="1"/>
  <c r="D773" i="1"/>
  <c r="E773" i="1"/>
  <c r="F773" i="1"/>
  <c r="H773" i="1"/>
  <c r="A774" i="1"/>
  <c r="B774" i="1"/>
  <c r="C774" i="1"/>
  <c r="D774" i="1"/>
  <c r="E774" i="1"/>
  <c r="F774" i="1"/>
  <c r="H774" i="1"/>
  <c r="A775" i="1"/>
  <c r="B775" i="1"/>
  <c r="C775" i="1"/>
  <c r="D775" i="1"/>
  <c r="E775" i="1"/>
  <c r="F775" i="1"/>
  <c r="H775" i="1"/>
  <c r="A776" i="1"/>
  <c r="B776" i="1"/>
  <c r="C776" i="1"/>
  <c r="D776" i="1"/>
  <c r="E776" i="1"/>
  <c r="F776" i="1"/>
  <c r="H776" i="1"/>
  <c r="A777" i="1"/>
  <c r="B777" i="1"/>
  <c r="C777" i="1"/>
  <c r="D777" i="1"/>
  <c r="E777" i="1"/>
  <c r="F777" i="1"/>
  <c r="H777" i="1"/>
  <c r="A778" i="1"/>
  <c r="B778" i="1"/>
  <c r="C778" i="1"/>
  <c r="D778" i="1"/>
  <c r="E778" i="1"/>
  <c r="F778" i="1"/>
  <c r="H778" i="1"/>
  <c r="A779" i="1"/>
  <c r="B779" i="1"/>
  <c r="C779" i="1"/>
  <c r="D779" i="1"/>
  <c r="E779" i="1"/>
  <c r="F779" i="1"/>
  <c r="H779" i="1"/>
  <c r="A780" i="1"/>
  <c r="B780" i="1"/>
  <c r="C780" i="1"/>
  <c r="D780" i="1"/>
  <c r="E780" i="1"/>
  <c r="F780" i="1"/>
  <c r="H780" i="1"/>
  <c r="A781" i="1"/>
  <c r="B781" i="1"/>
  <c r="C781" i="1"/>
  <c r="D781" i="1"/>
  <c r="E781" i="1"/>
  <c r="F781" i="1"/>
  <c r="H781" i="1"/>
  <c r="A782" i="1"/>
  <c r="B782" i="1"/>
  <c r="C782" i="1"/>
  <c r="D782" i="1"/>
  <c r="E782" i="1"/>
  <c r="F782" i="1"/>
  <c r="H782" i="1"/>
  <c r="A783" i="1"/>
  <c r="B783" i="1"/>
  <c r="C783" i="1"/>
  <c r="D783" i="1"/>
  <c r="E783" i="1"/>
  <c r="F783" i="1"/>
  <c r="H783" i="1"/>
  <c r="A784" i="1"/>
  <c r="B784" i="1"/>
  <c r="C784" i="1"/>
  <c r="D784" i="1"/>
  <c r="E784" i="1"/>
  <c r="F784" i="1"/>
  <c r="H784" i="1"/>
  <c r="A785" i="1"/>
  <c r="B785" i="1"/>
  <c r="C785" i="1"/>
  <c r="D785" i="1"/>
  <c r="E785" i="1"/>
  <c r="F785" i="1"/>
  <c r="H785" i="1"/>
  <c r="A786" i="1"/>
  <c r="B786" i="1"/>
  <c r="C786" i="1"/>
  <c r="D786" i="1"/>
  <c r="E786" i="1"/>
  <c r="F786" i="1"/>
  <c r="H786" i="1"/>
  <c r="A787" i="1"/>
  <c r="B787" i="1"/>
  <c r="C787" i="1"/>
  <c r="D787" i="1"/>
  <c r="E787" i="1"/>
  <c r="F787" i="1"/>
  <c r="H787" i="1"/>
  <c r="A788" i="1"/>
  <c r="B788" i="1"/>
  <c r="C788" i="1"/>
  <c r="D788" i="1"/>
  <c r="E788" i="1"/>
  <c r="F788" i="1"/>
  <c r="H788" i="1"/>
  <c r="A789" i="1"/>
  <c r="B789" i="1"/>
  <c r="C789" i="1"/>
  <c r="D789" i="1"/>
  <c r="E789" i="1"/>
  <c r="F789" i="1"/>
  <c r="H789" i="1"/>
  <c r="A790" i="1"/>
  <c r="B790" i="1"/>
  <c r="C790" i="1"/>
  <c r="D790" i="1"/>
  <c r="E790" i="1"/>
  <c r="F790" i="1"/>
  <c r="H790" i="1"/>
  <c r="A791" i="1"/>
  <c r="B791" i="1"/>
  <c r="C791" i="1"/>
  <c r="D791" i="1"/>
  <c r="E791" i="1"/>
  <c r="F791" i="1"/>
  <c r="H791" i="1"/>
  <c r="A792" i="1"/>
  <c r="B792" i="1"/>
  <c r="C792" i="1"/>
  <c r="D792" i="1"/>
  <c r="E792" i="1"/>
  <c r="F792" i="1"/>
  <c r="H792" i="1"/>
  <c r="A793" i="1"/>
  <c r="B793" i="1"/>
  <c r="C793" i="1"/>
  <c r="D793" i="1"/>
  <c r="E793" i="1"/>
  <c r="F793" i="1"/>
  <c r="H793" i="1"/>
  <c r="A794" i="1"/>
  <c r="B794" i="1"/>
  <c r="C794" i="1"/>
  <c r="D794" i="1"/>
  <c r="E794" i="1"/>
  <c r="F794" i="1"/>
  <c r="H794" i="1"/>
  <c r="A795" i="1"/>
  <c r="B795" i="1"/>
  <c r="C795" i="1"/>
  <c r="D795" i="1"/>
  <c r="E795" i="1"/>
  <c r="F795" i="1"/>
  <c r="H795" i="1"/>
  <c r="A796" i="1"/>
  <c r="B796" i="1"/>
  <c r="C796" i="1"/>
  <c r="D796" i="1"/>
  <c r="E796" i="1"/>
  <c r="F796" i="1"/>
  <c r="H796" i="1"/>
  <c r="A797" i="1"/>
  <c r="B797" i="1"/>
  <c r="C797" i="1"/>
  <c r="D797" i="1"/>
  <c r="E797" i="1"/>
  <c r="F797" i="1"/>
  <c r="H797" i="1"/>
  <c r="A798" i="1"/>
  <c r="B798" i="1"/>
  <c r="C798" i="1"/>
  <c r="D798" i="1"/>
  <c r="E798" i="1"/>
  <c r="F798" i="1"/>
  <c r="H798" i="1"/>
  <c r="A799" i="1"/>
  <c r="B799" i="1"/>
  <c r="C799" i="1"/>
  <c r="D799" i="1"/>
  <c r="E799" i="1"/>
  <c r="F799" i="1"/>
  <c r="H799" i="1"/>
  <c r="A800" i="1"/>
  <c r="B800" i="1"/>
  <c r="C800" i="1"/>
  <c r="D800" i="1"/>
  <c r="E800" i="1"/>
  <c r="F800" i="1"/>
  <c r="H800" i="1"/>
  <c r="A801" i="1"/>
  <c r="B801" i="1"/>
  <c r="C801" i="1"/>
  <c r="D801" i="1"/>
  <c r="E801" i="1"/>
  <c r="F801" i="1"/>
  <c r="H801" i="1"/>
  <c r="A802" i="1"/>
  <c r="B802" i="1"/>
  <c r="C802" i="1"/>
  <c r="D802" i="1"/>
  <c r="E802" i="1"/>
  <c r="F802" i="1"/>
  <c r="H802" i="1"/>
  <c r="A803" i="1"/>
  <c r="B803" i="1"/>
  <c r="C803" i="1"/>
  <c r="D803" i="1"/>
  <c r="E803" i="1"/>
  <c r="F803" i="1"/>
  <c r="H803" i="1"/>
  <c r="A804" i="1"/>
  <c r="B804" i="1"/>
  <c r="C804" i="1"/>
  <c r="D804" i="1"/>
  <c r="E804" i="1"/>
  <c r="F804" i="1"/>
  <c r="H804" i="1"/>
  <c r="A805" i="1"/>
  <c r="B805" i="1"/>
  <c r="C805" i="1"/>
  <c r="D805" i="1"/>
  <c r="E805" i="1"/>
  <c r="F805" i="1"/>
  <c r="H805" i="1"/>
  <c r="A806" i="1"/>
  <c r="B806" i="1"/>
  <c r="C806" i="1"/>
  <c r="D806" i="1"/>
  <c r="E806" i="1"/>
  <c r="F806" i="1"/>
  <c r="H806" i="1"/>
  <c r="A807" i="1"/>
  <c r="B807" i="1"/>
  <c r="C807" i="1"/>
  <c r="D807" i="1"/>
  <c r="E807" i="1"/>
  <c r="F807" i="1"/>
  <c r="H807" i="1"/>
  <c r="A808" i="1"/>
  <c r="B808" i="1"/>
  <c r="C808" i="1"/>
  <c r="D808" i="1"/>
  <c r="E808" i="1"/>
  <c r="F808" i="1"/>
  <c r="H808" i="1"/>
  <c r="A809" i="1"/>
  <c r="B809" i="1"/>
  <c r="C809" i="1"/>
  <c r="D809" i="1"/>
  <c r="E809" i="1"/>
  <c r="F809" i="1"/>
  <c r="H809" i="1"/>
  <c r="A810" i="1"/>
  <c r="B810" i="1"/>
  <c r="C810" i="1"/>
  <c r="D810" i="1"/>
  <c r="E810" i="1"/>
  <c r="F810" i="1"/>
  <c r="H810" i="1"/>
  <c r="A811" i="1"/>
  <c r="B811" i="1"/>
  <c r="C811" i="1"/>
  <c r="D811" i="1"/>
  <c r="E811" i="1"/>
  <c r="F811" i="1"/>
  <c r="H811" i="1"/>
  <c r="A812" i="1"/>
  <c r="B812" i="1"/>
  <c r="C812" i="1"/>
  <c r="D812" i="1"/>
  <c r="E812" i="1"/>
  <c r="F812" i="1"/>
  <c r="H812" i="1"/>
  <c r="A813" i="1"/>
  <c r="B813" i="1"/>
  <c r="C813" i="1"/>
  <c r="D813" i="1"/>
  <c r="E813" i="1"/>
  <c r="F813" i="1"/>
  <c r="H813" i="1"/>
  <c r="A814" i="1"/>
  <c r="B814" i="1"/>
  <c r="C814" i="1"/>
  <c r="D814" i="1"/>
  <c r="E814" i="1"/>
  <c r="F814" i="1"/>
  <c r="H814" i="1"/>
  <c r="A815" i="1"/>
  <c r="B815" i="1"/>
  <c r="C815" i="1"/>
  <c r="D815" i="1"/>
  <c r="E815" i="1"/>
  <c r="F815" i="1"/>
  <c r="H815" i="1"/>
  <c r="A816" i="1"/>
  <c r="B816" i="1"/>
  <c r="C816" i="1"/>
  <c r="D816" i="1"/>
  <c r="E816" i="1"/>
  <c r="F816" i="1"/>
  <c r="H816" i="1"/>
  <c r="A817" i="1"/>
  <c r="B817" i="1"/>
  <c r="C817" i="1"/>
  <c r="D817" i="1"/>
  <c r="E817" i="1"/>
  <c r="F817" i="1"/>
  <c r="H817" i="1"/>
  <c r="A818" i="1"/>
  <c r="B818" i="1"/>
  <c r="C818" i="1"/>
  <c r="D818" i="1"/>
  <c r="E818" i="1"/>
  <c r="F818" i="1"/>
  <c r="H818" i="1"/>
  <c r="A819" i="1"/>
  <c r="B819" i="1"/>
  <c r="C819" i="1"/>
  <c r="D819" i="1"/>
  <c r="E819" i="1"/>
  <c r="F819" i="1"/>
  <c r="H819" i="1"/>
  <c r="A820" i="1"/>
  <c r="B820" i="1"/>
  <c r="C820" i="1"/>
  <c r="D820" i="1"/>
  <c r="E820" i="1"/>
  <c r="F820" i="1"/>
  <c r="H820" i="1"/>
  <c r="A821" i="1"/>
  <c r="B821" i="1"/>
  <c r="C821" i="1"/>
  <c r="D821" i="1"/>
  <c r="E821" i="1"/>
  <c r="F821" i="1"/>
  <c r="H821" i="1"/>
  <c r="A822" i="1"/>
  <c r="B822" i="1"/>
  <c r="C822" i="1"/>
  <c r="D822" i="1"/>
  <c r="E822" i="1"/>
  <c r="F822" i="1"/>
  <c r="H822" i="1"/>
  <c r="A823" i="1"/>
  <c r="B823" i="1"/>
  <c r="C823" i="1"/>
  <c r="D823" i="1"/>
  <c r="E823" i="1"/>
  <c r="F823" i="1"/>
  <c r="H823" i="1"/>
  <c r="A824" i="1"/>
  <c r="B824" i="1"/>
  <c r="C824" i="1"/>
  <c r="D824" i="1"/>
  <c r="E824" i="1"/>
  <c r="F824" i="1"/>
  <c r="H824" i="1"/>
  <c r="A825" i="1"/>
  <c r="B825" i="1"/>
  <c r="C825" i="1"/>
  <c r="D825" i="1"/>
  <c r="E825" i="1"/>
  <c r="F825" i="1"/>
  <c r="H825" i="1"/>
  <c r="A826" i="1"/>
  <c r="B826" i="1"/>
  <c r="C826" i="1"/>
  <c r="D826" i="1"/>
  <c r="E826" i="1"/>
  <c r="F826" i="1"/>
  <c r="H826" i="1"/>
  <c r="A827" i="1"/>
  <c r="B827" i="1"/>
  <c r="C827" i="1"/>
  <c r="D827" i="1"/>
  <c r="E827" i="1"/>
  <c r="F827" i="1"/>
  <c r="H827" i="1"/>
  <c r="A828" i="1"/>
  <c r="B828" i="1"/>
  <c r="C828" i="1"/>
  <c r="D828" i="1"/>
  <c r="E828" i="1"/>
  <c r="F828" i="1"/>
  <c r="H828" i="1"/>
  <c r="A829" i="1"/>
  <c r="B829" i="1"/>
  <c r="C829" i="1"/>
  <c r="D829" i="1"/>
  <c r="E829" i="1"/>
  <c r="F829" i="1"/>
  <c r="H829" i="1"/>
  <c r="A830" i="1"/>
  <c r="B830" i="1"/>
  <c r="C830" i="1"/>
  <c r="D830" i="1"/>
  <c r="E830" i="1"/>
  <c r="F830" i="1"/>
  <c r="H830" i="1"/>
  <c r="A831" i="1"/>
  <c r="B831" i="1"/>
  <c r="C831" i="1"/>
  <c r="D831" i="1"/>
  <c r="E831" i="1"/>
  <c r="F831" i="1"/>
  <c r="H831" i="1"/>
  <c r="A832" i="1"/>
  <c r="B832" i="1"/>
  <c r="C832" i="1"/>
  <c r="D832" i="1"/>
  <c r="E832" i="1"/>
  <c r="F832" i="1"/>
  <c r="H832" i="1"/>
  <c r="A833" i="1"/>
  <c r="B833" i="1"/>
  <c r="C833" i="1"/>
  <c r="D833" i="1"/>
  <c r="E833" i="1"/>
  <c r="F833" i="1"/>
  <c r="H833" i="1"/>
  <c r="A834" i="1"/>
  <c r="B834" i="1"/>
  <c r="C834" i="1"/>
  <c r="D834" i="1"/>
  <c r="E834" i="1"/>
  <c r="F834" i="1"/>
  <c r="H834" i="1"/>
  <c r="A835" i="1"/>
  <c r="B835" i="1"/>
  <c r="C835" i="1"/>
  <c r="D835" i="1"/>
  <c r="E835" i="1"/>
  <c r="F835" i="1"/>
  <c r="H835" i="1"/>
  <c r="A836" i="1"/>
  <c r="B836" i="1"/>
  <c r="C836" i="1"/>
  <c r="D836" i="1"/>
  <c r="E836" i="1"/>
  <c r="F836" i="1"/>
  <c r="H836" i="1"/>
  <c r="A837" i="1"/>
  <c r="B837" i="1"/>
  <c r="C837" i="1"/>
  <c r="D837" i="1"/>
  <c r="E837" i="1"/>
  <c r="F837" i="1"/>
  <c r="H837" i="1"/>
  <c r="A838" i="1"/>
  <c r="B838" i="1"/>
  <c r="C838" i="1"/>
  <c r="D838" i="1"/>
  <c r="E838" i="1"/>
  <c r="F838" i="1"/>
  <c r="H838" i="1"/>
  <c r="A839" i="1"/>
  <c r="B839" i="1"/>
  <c r="C839" i="1"/>
  <c r="D839" i="1"/>
  <c r="E839" i="1"/>
  <c r="F839" i="1"/>
  <c r="H839" i="1"/>
  <c r="A840" i="1"/>
  <c r="B840" i="1"/>
  <c r="C840" i="1"/>
  <c r="D840" i="1"/>
  <c r="E840" i="1"/>
  <c r="F840" i="1"/>
  <c r="H840" i="1"/>
  <c r="A841" i="1"/>
  <c r="B841" i="1"/>
  <c r="C841" i="1"/>
  <c r="D841" i="1"/>
  <c r="E841" i="1"/>
  <c r="F841" i="1"/>
  <c r="H841" i="1"/>
  <c r="A842" i="1"/>
  <c r="B842" i="1"/>
  <c r="C842" i="1"/>
  <c r="D842" i="1"/>
  <c r="E842" i="1"/>
  <c r="F842" i="1"/>
  <c r="H842" i="1"/>
  <c r="A843" i="1"/>
  <c r="B843" i="1"/>
  <c r="C843" i="1"/>
  <c r="D843" i="1"/>
  <c r="E843" i="1"/>
  <c r="F843" i="1"/>
  <c r="H843" i="1"/>
  <c r="A844" i="1"/>
  <c r="B844" i="1"/>
  <c r="C844" i="1"/>
  <c r="D844" i="1"/>
  <c r="E844" i="1"/>
  <c r="F844" i="1"/>
  <c r="H844" i="1"/>
  <c r="A845" i="1"/>
  <c r="B845" i="1"/>
  <c r="C845" i="1"/>
  <c r="D845" i="1"/>
  <c r="E845" i="1"/>
  <c r="F845" i="1"/>
  <c r="H845" i="1"/>
  <c r="A846" i="1"/>
  <c r="B846" i="1"/>
  <c r="C846" i="1"/>
  <c r="D846" i="1"/>
  <c r="E846" i="1"/>
  <c r="F846" i="1"/>
  <c r="H846" i="1"/>
  <c r="A847" i="1"/>
  <c r="B847" i="1"/>
  <c r="C847" i="1"/>
  <c r="D847" i="1"/>
  <c r="E847" i="1"/>
  <c r="F847" i="1"/>
  <c r="H847" i="1"/>
  <c r="A848" i="1"/>
  <c r="B848" i="1"/>
  <c r="C848" i="1"/>
  <c r="D848" i="1"/>
  <c r="E848" i="1"/>
  <c r="F848" i="1"/>
  <c r="H848" i="1"/>
  <c r="A849" i="1"/>
  <c r="B849" i="1"/>
  <c r="C849" i="1"/>
  <c r="D849" i="1"/>
  <c r="E849" i="1"/>
  <c r="F849" i="1"/>
  <c r="H849" i="1"/>
  <c r="A850" i="1"/>
  <c r="B850" i="1"/>
  <c r="C850" i="1"/>
  <c r="D850" i="1"/>
  <c r="E850" i="1"/>
  <c r="F850" i="1"/>
  <c r="H850" i="1"/>
  <c r="A851" i="1"/>
  <c r="B851" i="1"/>
  <c r="C851" i="1"/>
  <c r="D851" i="1"/>
  <c r="E851" i="1"/>
  <c r="F851" i="1"/>
  <c r="H851" i="1"/>
  <c r="A852" i="1"/>
  <c r="B852" i="1"/>
  <c r="C852" i="1"/>
  <c r="D852" i="1"/>
  <c r="E852" i="1"/>
  <c r="F852" i="1"/>
  <c r="H852" i="1"/>
  <c r="A853" i="1"/>
  <c r="B853" i="1"/>
  <c r="C853" i="1"/>
  <c r="D853" i="1"/>
  <c r="E853" i="1"/>
  <c r="F853" i="1"/>
  <c r="H853" i="1"/>
  <c r="A854" i="1"/>
  <c r="B854" i="1"/>
  <c r="C854" i="1"/>
  <c r="D854" i="1"/>
  <c r="E854" i="1"/>
  <c r="F854" i="1"/>
  <c r="H854" i="1"/>
  <c r="A855" i="1"/>
  <c r="B855" i="1"/>
  <c r="C855" i="1"/>
  <c r="D855" i="1"/>
  <c r="E855" i="1"/>
  <c r="F855" i="1"/>
  <c r="H855" i="1"/>
  <c r="A856" i="1"/>
  <c r="B856" i="1"/>
  <c r="C856" i="1"/>
  <c r="D856" i="1"/>
  <c r="E856" i="1"/>
  <c r="F856" i="1"/>
  <c r="H856" i="1"/>
  <c r="A857" i="1"/>
  <c r="B857" i="1"/>
  <c r="C857" i="1"/>
  <c r="D857" i="1"/>
  <c r="E857" i="1"/>
  <c r="F857" i="1"/>
  <c r="H857" i="1"/>
  <c r="A858" i="1"/>
  <c r="B858" i="1"/>
  <c r="C858" i="1"/>
  <c r="D858" i="1"/>
  <c r="E858" i="1"/>
  <c r="F858" i="1"/>
  <c r="H858" i="1"/>
  <c r="A859" i="1"/>
  <c r="B859" i="1"/>
  <c r="C859" i="1"/>
  <c r="D859" i="1"/>
  <c r="E859" i="1"/>
  <c r="F859" i="1"/>
  <c r="H859" i="1"/>
  <c r="A860" i="1"/>
  <c r="B860" i="1"/>
  <c r="C860" i="1"/>
  <c r="D860" i="1"/>
  <c r="E860" i="1"/>
  <c r="F860" i="1"/>
  <c r="H860" i="1"/>
  <c r="A861" i="1"/>
  <c r="B861" i="1"/>
  <c r="C861" i="1"/>
  <c r="D861" i="1"/>
  <c r="E861" i="1"/>
  <c r="F861" i="1"/>
  <c r="H861" i="1"/>
  <c r="A862" i="1"/>
  <c r="B862" i="1"/>
  <c r="C862" i="1"/>
  <c r="D862" i="1"/>
  <c r="E862" i="1"/>
  <c r="F862" i="1"/>
  <c r="H862" i="1"/>
  <c r="A863" i="1"/>
  <c r="B863" i="1"/>
  <c r="C863" i="1"/>
  <c r="D863" i="1"/>
  <c r="E863" i="1"/>
  <c r="F863" i="1"/>
  <c r="H863" i="1"/>
  <c r="A864" i="1"/>
  <c r="B864" i="1"/>
  <c r="C864" i="1"/>
  <c r="D864" i="1"/>
  <c r="E864" i="1"/>
  <c r="F864" i="1"/>
  <c r="H864" i="1"/>
  <c r="A865" i="1"/>
  <c r="B865" i="1"/>
  <c r="C865" i="1"/>
  <c r="D865" i="1"/>
  <c r="E865" i="1"/>
  <c r="F865" i="1"/>
  <c r="H865" i="1"/>
  <c r="A866" i="1"/>
  <c r="B866" i="1"/>
  <c r="C866" i="1"/>
  <c r="D866" i="1"/>
  <c r="E866" i="1"/>
  <c r="F866" i="1"/>
  <c r="H866" i="1"/>
  <c r="A867" i="1"/>
  <c r="B867" i="1"/>
  <c r="C867" i="1"/>
  <c r="D867" i="1"/>
  <c r="E867" i="1"/>
  <c r="F867" i="1"/>
  <c r="H867" i="1"/>
  <c r="A868" i="1"/>
  <c r="B868" i="1"/>
  <c r="C868" i="1"/>
  <c r="D868" i="1"/>
  <c r="E868" i="1"/>
  <c r="F868" i="1"/>
  <c r="H868" i="1"/>
  <c r="A869" i="1"/>
  <c r="B869" i="1"/>
  <c r="C869" i="1"/>
  <c r="D869" i="1"/>
  <c r="E869" i="1"/>
  <c r="F869" i="1"/>
  <c r="H869" i="1"/>
  <c r="A870" i="1"/>
  <c r="B870" i="1"/>
  <c r="C870" i="1"/>
  <c r="D870" i="1"/>
  <c r="E870" i="1"/>
  <c r="F870" i="1"/>
  <c r="H870" i="1"/>
  <c r="A871" i="1"/>
  <c r="B871" i="1"/>
  <c r="C871" i="1"/>
  <c r="D871" i="1"/>
  <c r="E871" i="1"/>
  <c r="F871" i="1"/>
  <c r="H871" i="1"/>
  <c r="A872" i="1"/>
  <c r="B872" i="1"/>
  <c r="C872" i="1"/>
  <c r="D872" i="1"/>
  <c r="E872" i="1"/>
  <c r="F872" i="1"/>
  <c r="H872" i="1"/>
  <c r="A873" i="1"/>
  <c r="B873" i="1"/>
  <c r="C873" i="1"/>
  <c r="D873" i="1"/>
  <c r="E873" i="1"/>
  <c r="F873" i="1"/>
  <c r="H873" i="1"/>
  <c r="A874" i="1"/>
  <c r="B874" i="1"/>
  <c r="C874" i="1"/>
  <c r="D874" i="1"/>
  <c r="E874" i="1"/>
  <c r="F874" i="1"/>
  <c r="H874" i="1"/>
  <c r="A875" i="1"/>
  <c r="B875" i="1"/>
  <c r="C875" i="1"/>
  <c r="D875" i="1"/>
  <c r="E875" i="1"/>
  <c r="F875" i="1"/>
  <c r="H875" i="1"/>
  <c r="A876" i="1"/>
  <c r="B876" i="1"/>
  <c r="C876" i="1"/>
  <c r="D876" i="1"/>
  <c r="E876" i="1"/>
  <c r="F876" i="1"/>
  <c r="H876" i="1"/>
  <c r="A877" i="1"/>
  <c r="B877" i="1"/>
  <c r="C877" i="1"/>
  <c r="D877" i="1"/>
  <c r="E877" i="1"/>
  <c r="F877" i="1"/>
  <c r="H877" i="1"/>
  <c r="A878" i="1"/>
  <c r="B878" i="1"/>
  <c r="C878" i="1"/>
  <c r="D878" i="1"/>
  <c r="E878" i="1"/>
  <c r="F878" i="1"/>
  <c r="H878" i="1"/>
  <c r="A879" i="1"/>
  <c r="B879" i="1"/>
  <c r="C879" i="1"/>
  <c r="D879" i="1"/>
  <c r="E879" i="1"/>
  <c r="F879" i="1"/>
  <c r="H879" i="1"/>
  <c r="A880" i="1"/>
  <c r="B880" i="1"/>
  <c r="C880" i="1"/>
  <c r="D880" i="1"/>
  <c r="E880" i="1"/>
  <c r="F880" i="1"/>
  <c r="H880" i="1"/>
  <c r="A881" i="1"/>
  <c r="B881" i="1"/>
  <c r="C881" i="1"/>
  <c r="D881" i="1"/>
  <c r="E881" i="1"/>
  <c r="F881" i="1"/>
  <c r="H881" i="1"/>
  <c r="A882" i="1"/>
  <c r="B882" i="1"/>
  <c r="C882" i="1"/>
  <c r="D882" i="1"/>
  <c r="E882" i="1"/>
  <c r="F882" i="1"/>
  <c r="H882" i="1"/>
  <c r="A883" i="1"/>
  <c r="B883" i="1"/>
  <c r="C883" i="1"/>
  <c r="D883" i="1"/>
  <c r="E883" i="1"/>
  <c r="F883" i="1"/>
  <c r="H883" i="1"/>
  <c r="A884" i="1"/>
  <c r="B884" i="1"/>
  <c r="C884" i="1"/>
  <c r="D884" i="1"/>
  <c r="E884" i="1"/>
  <c r="F884" i="1"/>
  <c r="H884" i="1"/>
  <c r="A885" i="1"/>
  <c r="B885" i="1"/>
  <c r="C885" i="1"/>
  <c r="D885" i="1"/>
  <c r="E885" i="1"/>
  <c r="F885" i="1"/>
  <c r="H885" i="1"/>
  <c r="A886" i="1"/>
  <c r="B886" i="1"/>
  <c r="C886" i="1"/>
  <c r="D886" i="1"/>
  <c r="E886" i="1"/>
  <c r="F886" i="1"/>
  <c r="H886" i="1"/>
  <c r="A887" i="1"/>
  <c r="B887" i="1"/>
  <c r="C887" i="1"/>
  <c r="D887" i="1"/>
  <c r="E887" i="1"/>
  <c r="F887" i="1"/>
  <c r="H887" i="1"/>
  <c r="A888" i="1"/>
  <c r="B888" i="1"/>
  <c r="C888" i="1"/>
  <c r="D888" i="1"/>
  <c r="E888" i="1"/>
  <c r="F888" i="1"/>
  <c r="H888" i="1"/>
  <c r="A889" i="1"/>
  <c r="B889" i="1"/>
  <c r="C889" i="1"/>
  <c r="D889" i="1"/>
  <c r="E889" i="1"/>
  <c r="F889" i="1"/>
  <c r="H889" i="1"/>
  <c r="A890" i="1"/>
  <c r="B890" i="1"/>
  <c r="C890" i="1"/>
  <c r="D890" i="1"/>
  <c r="E890" i="1"/>
  <c r="F890" i="1"/>
  <c r="H890" i="1"/>
  <c r="A891" i="1"/>
  <c r="B891" i="1"/>
  <c r="C891" i="1"/>
  <c r="D891" i="1"/>
  <c r="E891" i="1"/>
  <c r="F891" i="1"/>
  <c r="H891" i="1"/>
  <c r="A892" i="1"/>
  <c r="B892" i="1"/>
  <c r="C892" i="1"/>
  <c r="D892" i="1"/>
  <c r="E892" i="1"/>
  <c r="F892" i="1"/>
  <c r="H892" i="1"/>
  <c r="A893" i="1"/>
  <c r="B893" i="1"/>
  <c r="C893" i="1"/>
  <c r="D893" i="1"/>
  <c r="E893" i="1"/>
  <c r="F893" i="1"/>
  <c r="H893" i="1"/>
  <c r="A894" i="1"/>
  <c r="B894" i="1"/>
  <c r="C894" i="1"/>
  <c r="D894" i="1"/>
  <c r="E894" i="1"/>
  <c r="F894" i="1"/>
  <c r="H894" i="1"/>
  <c r="A895" i="1"/>
  <c r="B895" i="1"/>
  <c r="C895" i="1"/>
  <c r="D895" i="1"/>
  <c r="E895" i="1"/>
  <c r="F895" i="1"/>
  <c r="H895" i="1"/>
  <c r="A896" i="1"/>
  <c r="B896" i="1"/>
  <c r="C896" i="1"/>
  <c r="D896" i="1"/>
  <c r="E896" i="1"/>
  <c r="F896" i="1"/>
  <c r="H896" i="1"/>
  <c r="A897" i="1"/>
  <c r="B897" i="1"/>
  <c r="C897" i="1"/>
  <c r="D897" i="1"/>
  <c r="E897" i="1"/>
  <c r="F897" i="1"/>
  <c r="H897" i="1"/>
  <c r="A898" i="1"/>
  <c r="B898" i="1"/>
  <c r="C898" i="1"/>
  <c r="D898" i="1"/>
  <c r="E898" i="1"/>
  <c r="F898" i="1"/>
  <c r="H898" i="1"/>
  <c r="A899" i="1"/>
  <c r="B899" i="1"/>
  <c r="C899" i="1"/>
  <c r="D899" i="1"/>
  <c r="E899" i="1"/>
  <c r="F899" i="1"/>
  <c r="H899" i="1"/>
  <c r="A900" i="1"/>
  <c r="B900" i="1"/>
  <c r="C900" i="1"/>
  <c r="D900" i="1"/>
  <c r="E900" i="1"/>
  <c r="F900" i="1"/>
  <c r="H900" i="1"/>
  <c r="A901" i="1"/>
  <c r="B901" i="1"/>
  <c r="C901" i="1"/>
  <c r="D901" i="1"/>
  <c r="E901" i="1"/>
  <c r="F901" i="1"/>
  <c r="H901" i="1"/>
  <c r="A902" i="1"/>
  <c r="B902" i="1"/>
  <c r="C902" i="1"/>
  <c r="D902" i="1"/>
  <c r="E902" i="1"/>
  <c r="F902" i="1"/>
  <c r="H902" i="1"/>
  <c r="A903" i="1"/>
  <c r="B903" i="1"/>
  <c r="C903" i="1"/>
  <c r="D903" i="1"/>
  <c r="E903" i="1"/>
  <c r="F903" i="1"/>
  <c r="H903" i="1"/>
  <c r="A904" i="1"/>
  <c r="B904" i="1"/>
  <c r="C904" i="1"/>
  <c r="D904" i="1"/>
  <c r="E904" i="1"/>
  <c r="F904" i="1"/>
  <c r="H904" i="1"/>
  <c r="A905" i="1"/>
  <c r="B905" i="1"/>
  <c r="C905" i="1"/>
  <c r="D905" i="1"/>
  <c r="E905" i="1"/>
  <c r="F905" i="1"/>
  <c r="H905" i="1"/>
  <c r="A906" i="1"/>
  <c r="B906" i="1"/>
  <c r="C906" i="1"/>
  <c r="D906" i="1"/>
  <c r="E906" i="1"/>
  <c r="F906" i="1"/>
  <c r="H906" i="1"/>
  <c r="A907" i="1"/>
  <c r="B907" i="1"/>
  <c r="C907" i="1"/>
  <c r="D907" i="1"/>
  <c r="E907" i="1"/>
  <c r="F907" i="1"/>
  <c r="H907" i="1"/>
  <c r="A908" i="1"/>
  <c r="B908" i="1"/>
  <c r="C908" i="1"/>
  <c r="D908" i="1"/>
  <c r="E908" i="1"/>
  <c r="F908" i="1"/>
  <c r="H908" i="1"/>
  <c r="A909" i="1"/>
  <c r="B909" i="1"/>
  <c r="C909" i="1"/>
  <c r="D909" i="1"/>
  <c r="E909" i="1"/>
  <c r="F909" i="1"/>
  <c r="H909" i="1"/>
  <c r="A910" i="1"/>
  <c r="B910" i="1"/>
  <c r="C910" i="1"/>
  <c r="D910" i="1"/>
  <c r="E910" i="1"/>
  <c r="F910" i="1"/>
  <c r="H910" i="1"/>
  <c r="A911" i="1"/>
  <c r="B911" i="1"/>
  <c r="C911" i="1"/>
  <c r="D911" i="1"/>
  <c r="E911" i="1"/>
  <c r="F911" i="1"/>
  <c r="H911" i="1"/>
  <c r="A912" i="1"/>
  <c r="B912" i="1"/>
  <c r="C912" i="1"/>
  <c r="D912" i="1"/>
  <c r="E912" i="1"/>
  <c r="F912" i="1"/>
  <c r="H912" i="1"/>
  <c r="A913" i="1"/>
  <c r="B913" i="1"/>
  <c r="C913" i="1"/>
  <c r="D913" i="1"/>
  <c r="E913" i="1"/>
  <c r="F913" i="1"/>
  <c r="H913" i="1"/>
  <c r="A914" i="1"/>
  <c r="B914" i="1"/>
  <c r="C914" i="1"/>
  <c r="D914" i="1"/>
  <c r="E914" i="1"/>
  <c r="F914" i="1"/>
  <c r="H914" i="1"/>
  <c r="A915" i="1"/>
  <c r="B915" i="1"/>
  <c r="C915" i="1"/>
  <c r="D915" i="1"/>
  <c r="E915" i="1"/>
  <c r="F915" i="1"/>
  <c r="H915" i="1"/>
  <c r="A916" i="1"/>
  <c r="B916" i="1"/>
  <c r="C916" i="1"/>
  <c r="D916" i="1"/>
  <c r="E916" i="1"/>
  <c r="F916" i="1"/>
  <c r="H916" i="1"/>
  <c r="A917" i="1"/>
  <c r="B917" i="1"/>
  <c r="C917" i="1"/>
  <c r="D917" i="1"/>
  <c r="E917" i="1"/>
  <c r="F917" i="1"/>
  <c r="H917" i="1"/>
  <c r="A918" i="1"/>
  <c r="B918" i="1"/>
  <c r="C918" i="1"/>
  <c r="D918" i="1"/>
  <c r="E918" i="1"/>
  <c r="F918" i="1"/>
  <c r="H918" i="1"/>
  <c r="A919" i="1"/>
  <c r="B919" i="1"/>
  <c r="C919" i="1"/>
  <c r="D919" i="1"/>
  <c r="E919" i="1"/>
  <c r="F919" i="1"/>
  <c r="H919" i="1"/>
  <c r="A920" i="1"/>
  <c r="B920" i="1"/>
  <c r="C920" i="1"/>
  <c r="D920" i="1"/>
  <c r="E920" i="1"/>
  <c r="F920" i="1"/>
  <c r="H920" i="1"/>
  <c r="A921" i="1"/>
  <c r="B921" i="1"/>
  <c r="C921" i="1"/>
  <c r="D921" i="1"/>
  <c r="E921" i="1"/>
  <c r="F921" i="1"/>
  <c r="H921" i="1"/>
  <c r="A922" i="1"/>
  <c r="B922" i="1"/>
  <c r="C922" i="1"/>
  <c r="D922" i="1"/>
  <c r="E922" i="1"/>
  <c r="F922" i="1"/>
  <c r="H922" i="1"/>
  <c r="A923" i="1"/>
  <c r="B923" i="1"/>
  <c r="C923" i="1"/>
  <c r="D923" i="1"/>
  <c r="E923" i="1"/>
  <c r="F923" i="1"/>
  <c r="H923" i="1"/>
  <c r="A924" i="1"/>
  <c r="B924" i="1"/>
  <c r="C924" i="1"/>
  <c r="D924" i="1"/>
  <c r="E924" i="1"/>
  <c r="F924" i="1"/>
  <c r="H924" i="1"/>
  <c r="A925" i="1"/>
  <c r="B925" i="1"/>
  <c r="C925" i="1"/>
  <c r="D925" i="1"/>
  <c r="E925" i="1"/>
  <c r="F925" i="1"/>
  <c r="H925" i="1"/>
  <c r="A926" i="1"/>
  <c r="B926" i="1"/>
  <c r="C926" i="1"/>
  <c r="D926" i="1"/>
  <c r="E926" i="1"/>
  <c r="F926" i="1"/>
  <c r="H926" i="1"/>
  <c r="A927" i="1"/>
  <c r="B927" i="1"/>
  <c r="C927" i="1"/>
  <c r="D927" i="1"/>
  <c r="E927" i="1"/>
  <c r="F927" i="1"/>
  <c r="H927" i="1"/>
  <c r="A928" i="1"/>
  <c r="B928" i="1"/>
  <c r="C928" i="1"/>
  <c r="D928" i="1"/>
  <c r="E928" i="1"/>
  <c r="F928" i="1"/>
  <c r="H928" i="1"/>
  <c r="A929" i="1"/>
  <c r="B929" i="1"/>
  <c r="C929" i="1"/>
  <c r="D929" i="1"/>
  <c r="E929" i="1"/>
  <c r="F929" i="1"/>
  <c r="H929" i="1"/>
  <c r="A930" i="1"/>
  <c r="B930" i="1"/>
  <c r="C930" i="1"/>
  <c r="D930" i="1"/>
  <c r="E930" i="1"/>
  <c r="F930" i="1"/>
  <c r="H930" i="1"/>
  <c r="A931" i="1"/>
  <c r="B931" i="1"/>
  <c r="C931" i="1"/>
  <c r="D931" i="1"/>
  <c r="E931" i="1"/>
  <c r="F931" i="1"/>
  <c r="H931" i="1"/>
  <c r="A932" i="1"/>
  <c r="B932" i="1"/>
  <c r="C932" i="1"/>
  <c r="D932" i="1"/>
  <c r="E932" i="1"/>
  <c r="F932" i="1"/>
  <c r="H932" i="1"/>
  <c r="A933" i="1"/>
  <c r="B933" i="1"/>
  <c r="C933" i="1"/>
  <c r="D933" i="1"/>
  <c r="E933" i="1"/>
  <c r="F933" i="1"/>
  <c r="H933" i="1"/>
  <c r="A934" i="1"/>
  <c r="B934" i="1"/>
  <c r="C934" i="1"/>
  <c r="D934" i="1"/>
  <c r="E934" i="1"/>
  <c r="F934" i="1"/>
  <c r="H934" i="1"/>
  <c r="A935" i="1"/>
  <c r="B935" i="1"/>
  <c r="C935" i="1"/>
  <c r="D935" i="1"/>
  <c r="E935" i="1"/>
  <c r="F935" i="1"/>
  <c r="H935" i="1"/>
  <c r="A936" i="1"/>
  <c r="B936" i="1"/>
  <c r="C936" i="1"/>
  <c r="D936" i="1"/>
  <c r="E936" i="1"/>
  <c r="F936" i="1"/>
  <c r="H936" i="1"/>
  <c r="A937" i="1"/>
  <c r="B937" i="1"/>
  <c r="C937" i="1"/>
  <c r="D937" i="1"/>
  <c r="E937" i="1"/>
  <c r="F937" i="1"/>
  <c r="H937" i="1"/>
  <c r="A938" i="1"/>
  <c r="B938" i="1"/>
  <c r="C938" i="1"/>
  <c r="D938" i="1"/>
  <c r="E938" i="1"/>
  <c r="F938" i="1"/>
  <c r="H938" i="1"/>
  <c r="A939" i="1"/>
  <c r="B939" i="1"/>
  <c r="C939" i="1"/>
  <c r="D939" i="1"/>
  <c r="E939" i="1"/>
  <c r="F939" i="1"/>
  <c r="H939" i="1"/>
  <c r="A940" i="1"/>
  <c r="B940" i="1"/>
  <c r="C940" i="1"/>
  <c r="D940" i="1"/>
  <c r="E940" i="1"/>
  <c r="F940" i="1"/>
  <c r="H940" i="1"/>
  <c r="A941" i="1"/>
  <c r="B941" i="1"/>
  <c r="C941" i="1"/>
  <c r="D941" i="1"/>
  <c r="E941" i="1"/>
  <c r="F941" i="1"/>
  <c r="H941" i="1"/>
  <c r="A942" i="1"/>
  <c r="B942" i="1"/>
  <c r="C942" i="1"/>
  <c r="D942" i="1"/>
  <c r="E942" i="1"/>
  <c r="F942" i="1"/>
  <c r="H942" i="1"/>
  <c r="A943" i="1"/>
  <c r="B943" i="1"/>
  <c r="C943" i="1"/>
  <c r="D943" i="1"/>
  <c r="E943" i="1"/>
  <c r="F943" i="1"/>
  <c r="H943" i="1"/>
  <c r="A944" i="1"/>
  <c r="B944" i="1"/>
  <c r="C944" i="1"/>
  <c r="D944" i="1"/>
  <c r="E944" i="1"/>
  <c r="F944" i="1"/>
  <c r="H944" i="1"/>
  <c r="A945" i="1"/>
  <c r="B945" i="1"/>
  <c r="C945" i="1"/>
  <c r="D945" i="1"/>
  <c r="E945" i="1"/>
  <c r="F945" i="1"/>
  <c r="H945" i="1"/>
  <c r="A946" i="1"/>
  <c r="B946" i="1"/>
  <c r="C946" i="1"/>
  <c r="D946" i="1"/>
  <c r="E946" i="1"/>
  <c r="F946" i="1"/>
  <c r="H946" i="1"/>
  <c r="A947" i="1"/>
  <c r="B947" i="1"/>
  <c r="C947" i="1"/>
  <c r="D947" i="1"/>
  <c r="E947" i="1"/>
  <c r="F947" i="1"/>
  <c r="H947" i="1"/>
  <c r="A948" i="1"/>
  <c r="B948" i="1"/>
  <c r="C948" i="1"/>
  <c r="D948" i="1"/>
  <c r="E948" i="1"/>
  <c r="F948" i="1"/>
  <c r="H948" i="1"/>
  <c r="A949" i="1"/>
  <c r="B949" i="1"/>
  <c r="C949" i="1"/>
  <c r="D949" i="1"/>
  <c r="E949" i="1"/>
  <c r="F949" i="1"/>
  <c r="H949" i="1"/>
  <c r="A950" i="1"/>
  <c r="B950" i="1"/>
  <c r="C950" i="1"/>
  <c r="D950" i="1"/>
  <c r="E950" i="1"/>
  <c r="F950" i="1"/>
  <c r="H950" i="1"/>
  <c r="A951" i="1"/>
  <c r="B951" i="1"/>
  <c r="C951" i="1"/>
  <c r="D951" i="1"/>
  <c r="E951" i="1"/>
  <c r="F951" i="1"/>
  <c r="H951" i="1"/>
  <c r="A952" i="1"/>
  <c r="B952" i="1"/>
  <c r="C952" i="1"/>
  <c r="D952" i="1"/>
  <c r="E952" i="1"/>
  <c r="F952" i="1"/>
  <c r="H952" i="1"/>
  <c r="A953" i="1"/>
  <c r="B953" i="1"/>
  <c r="C953" i="1"/>
  <c r="D953" i="1"/>
  <c r="E953" i="1"/>
  <c r="F953" i="1"/>
  <c r="H953" i="1"/>
  <c r="A954" i="1"/>
  <c r="B954" i="1"/>
  <c r="C954" i="1"/>
  <c r="D954" i="1"/>
  <c r="E954" i="1"/>
  <c r="F954" i="1"/>
  <c r="H954" i="1"/>
  <c r="A955" i="1"/>
  <c r="B955" i="1"/>
  <c r="C955" i="1"/>
  <c r="D955" i="1"/>
  <c r="E955" i="1"/>
  <c r="F955" i="1"/>
  <c r="H955" i="1"/>
  <c r="A956" i="1"/>
  <c r="B956" i="1"/>
  <c r="C956" i="1"/>
  <c r="D956" i="1"/>
  <c r="E956" i="1"/>
  <c r="F956" i="1"/>
  <c r="H956" i="1"/>
  <c r="A957" i="1"/>
  <c r="B957" i="1"/>
  <c r="C957" i="1"/>
  <c r="D957" i="1"/>
  <c r="E957" i="1"/>
  <c r="F957" i="1"/>
  <c r="H957" i="1"/>
  <c r="A958" i="1"/>
  <c r="B958" i="1"/>
  <c r="C958" i="1"/>
  <c r="D958" i="1"/>
  <c r="E958" i="1"/>
  <c r="F958" i="1"/>
  <c r="H958" i="1"/>
  <c r="A959" i="1"/>
  <c r="B959" i="1"/>
  <c r="C959" i="1"/>
  <c r="D959" i="1"/>
  <c r="E959" i="1"/>
  <c r="F959" i="1"/>
  <c r="H959" i="1"/>
  <c r="A960" i="1"/>
  <c r="B960" i="1"/>
  <c r="C960" i="1"/>
  <c r="D960" i="1"/>
  <c r="E960" i="1"/>
  <c r="F960" i="1"/>
  <c r="H960" i="1"/>
  <c r="A961" i="1"/>
  <c r="B961" i="1"/>
  <c r="C961" i="1"/>
  <c r="D961" i="1"/>
  <c r="E961" i="1"/>
  <c r="F961" i="1"/>
  <c r="H961" i="1"/>
  <c r="A962" i="1"/>
  <c r="B962" i="1"/>
  <c r="C962" i="1"/>
  <c r="D962" i="1"/>
  <c r="E962" i="1"/>
  <c r="F962" i="1"/>
  <c r="H962" i="1"/>
  <c r="A963" i="1"/>
  <c r="B963" i="1"/>
  <c r="C963" i="1"/>
  <c r="D963" i="1"/>
  <c r="E963" i="1"/>
  <c r="F963" i="1"/>
  <c r="H963" i="1"/>
  <c r="A964" i="1"/>
  <c r="B964" i="1"/>
  <c r="C964" i="1"/>
  <c r="D964" i="1"/>
  <c r="E964" i="1"/>
  <c r="F964" i="1"/>
  <c r="H964" i="1"/>
  <c r="A965" i="1"/>
  <c r="B965" i="1"/>
  <c r="C965" i="1"/>
  <c r="D965" i="1"/>
  <c r="E965" i="1"/>
  <c r="F965" i="1"/>
  <c r="H965" i="1"/>
  <c r="A966" i="1"/>
  <c r="B966" i="1"/>
  <c r="C966" i="1"/>
  <c r="D966" i="1"/>
  <c r="E966" i="1"/>
  <c r="F966" i="1"/>
  <c r="H966" i="1"/>
  <c r="A967" i="1"/>
  <c r="B967" i="1"/>
  <c r="C967" i="1"/>
  <c r="D967" i="1"/>
  <c r="E967" i="1"/>
  <c r="F967" i="1"/>
  <c r="H967" i="1"/>
  <c r="A968" i="1"/>
  <c r="B968" i="1"/>
  <c r="C968" i="1"/>
  <c r="D968" i="1"/>
  <c r="E968" i="1"/>
  <c r="F968" i="1"/>
  <c r="H968" i="1"/>
  <c r="A969" i="1"/>
  <c r="B969" i="1"/>
  <c r="C969" i="1"/>
  <c r="D969" i="1"/>
  <c r="E969" i="1"/>
  <c r="F969" i="1"/>
  <c r="H969" i="1"/>
  <c r="A970" i="1"/>
  <c r="B970" i="1"/>
  <c r="C970" i="1"/>
  <c r="D970" i="1"/>
  <c r="E970" i="1"/>
  <c r="F970" i="1"/>
  <c r="H970" i="1"/>
  <c r="A971" i="1"/>
  <c r="B971" i="1"/>
  <c r="C971" i="1"/>
  <c r="D971" i="1"/>
  <c r="E971" i="1"/>
  <c r="F971" i="1"/>
  <c r="H971" i="1"/>
  <c r="A972" i="1"/>
  <c r="B972" i="1"/>
  <c r="C972" i="1"/>
  <c r="D972" i="1"/>
  <c r="E972" i="1"/>
  <c r="F972" i="1"/>
  <c r="H972" i="1"/>
  <c r="A973" i="1"/>
  <c r="B973" i="1"/>
  <c r="C973" i="1"/>
  <c r="D973" i="1"/>
  <c r="E973" i="1"/>
  <c r="F973" i="1"/>
  <c r="H973" i="1"/>
  <c r="A974" i="1"/>
  <c r="B974" i="1"/>
  <c r="C974" i="1"/>
  <c r="D974" i="1"/>
  <c r="E974" i="1"/>
  <c r="F974" i="1"/>
  <c r="H974" i="1"/>
  <c r="A975" i="1"/>
  <c r="B975" i="1"/>
  <c r="C975" i="1"/>
  <c r="D975" i="1"/>
  <c r="E975" i="1"/>
  <c r="F975" i="1"/>
  <c r="H975" i="1"/>
  <c r="A976" i="1"/>
  <c r="B976" i="1"/>
  <c r="C976" i="1"/>
  <c r="D976" i="1"/>
  <c r="E976" i="1"/>
  <c r="F976" i="1"/>
  <c r="H976" i="1"/>
  <c r="A977" i="1"/>
  <c r="B977" i="1"/>
  <c r="C977" i="1"/>
  <c r="D977" i="1"/>
  <c r="E977" i="1"/>
  <c r="F977" i="1"/>
  <c r="H977" i="1"/>
  <c r="A978" i="1"/>
  <c r="B978" i="1"/>
  <c r="C978" i="1"/>
  <c r="D978" i="1"/>
  <c r="E978" i="1"/>
  <c r="F978" i="1"/>
  <c r="H978" i="1"/>
  <c r="A979" i="1"/>
  <c r="B979" i="1"/>
  <c r="C979" i="1"/>
  <c r="D979" i="1"/>
  <c r="E979" i="1"/>
  <c r="F979" i="1"/>
  <c r="H979" i="1"/>
  <c r="A980" i="1"/>
  <c r="B980" i="1"/>
  <c r="C980" i="1"/>
  <c r="D980" i="1"/>
  <c r="E980" i="1"/>
  <c r="F980" i="1"/>
  <c r="H980" i="1"/>
  <c r="A981" i="1"/>
  <c r="B981" i="1"/>
  <c r="C981" i="1"/>
  <c r="D981" i="1"/>
  <c r="E981" i="1"/>
  <c r="F981" i="1"/>
  <c r="H981" i="1"/>
  <c r="A982" i="1"/>
  <c r="B982" i="1"/>
  <c r="C982" i="1"/>
  <c r="D982" i="1"/>
  <c r="E982" i="1"/>
  <c r="F982" i="1"/>
  <c r="H982" i="1"/>
  <c r="A983" i="1"/>
  <c r="B983" i="1"/>
  <c r="C983" i="1"/>
  <c r="D983" i="1"/>
  <c r="E983" i="1"/>
  <c r="F983" i="1"/>
  <c r="H983" i="1"/>
  <c r="A984" i="1"/>
  <c r="B984" i="1"/>
  <c r="C984" i="1"/>
  <c r="D984" i="1"/>
  <c r="E984" i="1"/>
  <c r="F984" i="1"/>
  <c r="H984" i="1"/>
  <c r="A985" i="1"/>
  <c r="B985" i="1"/>
  <c r="C985" i="1"/>
  <c r="D985" i="1"/>
  <c r="E985" i="1"/>
  <c r="F985" i="1"/>
  <c r="H985" i="1"/>
  <c r="A986" i="1"/>
  <c r="B986" i="1"/>
  <c r="C986" i="1"/>
  <c r="D986" i="1"/>
  <c r="E986" i="1"/>
  <c r="F986" i="1"/>
  <c r="H986" i="1"/>
  <c r="A987" i="1"/>
  <c r="B987" i="1"/>
  <c r="C987" i="1"/>
  <c r="D987" i="1"/>
  <c r="E987" i="1"/>
  <c r="F987" i="1"/>
  <c r="H987" i="1"/>
  <c r="A988" i="1"/>
  <c r="B988" i="1"/>
  <c r="C988" i="1"/>
  <c r="D988" i="1"/>
  <c r="E988" i="1"/>
  <c r="F988" i="1"/>
  <c r="H988" i="1"/>
  <c r="A989" i="1"/>
  <c r="B989" i="1"/>
  <c r="C989" i="1"/>
  <c r="D989" i="1"/>
  <c r="E989" i="1"/>
  <c r="F989" i="1"/>
  <c r="H989" i="1"/>
  <c r="A990" i="1"/>
  <c r="B990" i="1"/>
  <c r="C990" i="1"/>
  <c r="D990" i="1"/>
  <c r="E990" i="1"/>
  <c r="F990" i="1"/>
  <c r="H990" i="1"/>
  <c r="A991" i="1"/>
  <c r="B991" i="1"/>
  <c r="C991" i="1"/>
  <c r="D991" i="1"/>
  <c r="E991" i="1"/>
  <c r="F991" i="1"/>
  <c r="H991" i="1"/>
  <c r="A992" i="1"/>
  <c r="B992" i="1"/>
  <c r="C992" i="1"/>
  <c r="D992" i="1"/>
  <c r="E992" i="1"/>
  <c r="F992" i="1"/>
  <c r="H992" i="1"/>
  <c r="A993" i="1"/>
  <c r="B993" i="1"/>
  <c r="C993" i="1"/>
  <c r="D993" i="1"/>
  <c r="E993" i="1"/>
  <c r="F993" i="1"/>
  <c r="H993" i="1"/>
  <c r="A994" i="1"/>
  <c r="B994" i="1"/>
  <c r="C994" i="1"/>
  <c r="D994" i="1"/>
  <c r="E994" i="1"/>
  <c r="F994" i="1"/>
  <c r="H994" i="1"/>
  <c r="A995" i="1"/>
  <c r="B995" i="1"/>
  <c r="C995" i="1"/>
  <c r="D995" i="1"/>
  <c r="E995" i="1"/>
  <c r="F995" i="1"/>
  <c r="H995" i="1"/>
  <c r="A996" i="1"/>
  <c r="B996" i="1"/>
  <c r="C996" i="1"/>
  <c r="D996" i="1"/>
  <c r="E996" i="1"/>
  <c r="F996" i="1"/>
  <c r="H996" i="1"/>
  <c r="A997" i="1"/>
  <c r="B997" i="1"/>
  <c r="C997" i="1"/>
  <c r="D997" i="1"/>
  <c r="E997" i="1"/>
  <c r="F997" i="1"/>
  <c r="H997" i="1"/>
  <c r="A998" i="1"/>
  <c r="B998" i="1"/>
  <c r="C998" i="1"/>
  <c r="D998" i="1"/>
  <c r="E998" i="1"/>
  <c r="F998" i="1"/>
  <c r="H998" i="1"/>
  <c r="A999" i="1"/>
  <c r="B999" i="1"/>
  <c r="C999" i="1"/>
  <c r="D999" i="1"/>
  <c r="E999" i="1"/>
  <c r="F999" i="1"/>
  <c r="H999" i="1"/>
  <c r="A1000" i="1"/>
  <c r="B1000" i="1"/>
  <c r="C1000" i="1"/>
  <c r="D1000" i="1"/>
  <c r="E1000" i="1"/>
  <c r="F1000" i="1"/>
  <c r="H1000" i="1"/>
  <c r="A1001" i="1"/>
  <c r="B1001" i="1"/>
  <c r="C1001" i="1"/>
  <c r="D1001" i="1"/>
  <c r="E1001" i="1"/>
  <c r="F1001" i="1"/>
  <c r="H1001" i="1"/>
  <c r="A1002" i="1"/>
  <c r="B1002" i="1"/>
  <c r="C1002" i="1"/>
  <c r="D1002" i="1"/>
  <c r="E1002" i="1"/>
  <c r="F1002" i="1"/>
  <c r="H1002" i="1"/>
  <c r="A1003" i="1"/>
  <c r="B1003" i="1"/>
  <c r="C1003" i="1"/>
  <c r="D1003" i="1"/>
  <c r="E1003" i="1"/>
  <c r="F1003" i="1"/>
  <c r="H1003" i="1"/>
  <c r="A1004" i="1"/>
  <c r="B1004" i="1"/>
  <c r="C1004" i="1"/>
  <c r="D1004" i="1"/>
  <c r="E1004" i="1"/>
  <c r="F1004" i="1"/>
  <c r="H1004" i="1"/>
  <c r="A1005" i="1"/>
  <c r="B1005" i="1"/>
  <c r="C1005" i="1"/>
  <c r="D1005" i="1"/>
  <c r="E1005" i="1"/>
  <c r="F1005" i="1"/>
  <c r="H1005" i="1"/>
  <c r="A1006" i="1"/>
  <c r="B1006" i="1"/>
  <c r="C1006" i="1"/>
  <c r="D1006" i="1"/>
  <c r="E1006" i="1"/>
  <c r="F1006" i="1"/>
  <c r="H1006" i="1"/>
  <c r="A1007" i="1"/>
  <c r="B1007" i="1"/>
  <c r="C1007" i="1"/>
  <c r="D1007" i="1"/>
  <c r="E1007" i="1"/>
  <c r="F1007" i="1"/>
  <c r="H1007" i="1"/>
  <c r="A1008" i="1"/>
  <c r="B1008" i="1"/>
  <c r="C1008" i="1"/>
  <c r="D1008" i="1"/>
  <c r="E1008" i="1"/>
  <c r="F1008" i="1"/>
  <c r="H1008" i="1"/>
  <c r="A1009" i="1"/>
  <c r="B1009" i="1"/>
  <c r="C1009" i="1"/>
  <c r="D1009" i="1"/>
  <c r="E1009" i="1"/>
  <c r="F1009" i="1"/>
  <c r="H1009" i="1"/>
  <c r="A1010" i="1"/>
  <c r="B1010" i="1"/>
  <c r="C1010" i="1"/>
  <c r="D1010" i="1"/>
  <c r="E1010" i="1"/>
  <c r="F1010" i="1"/>
  <c r="H1010" i="1"/>
  <c r="A1011" i="1"/>
  <c r="B1011" i="1"/>
  <c r="C1011" i="1"/>
  <c r="D1011" i="1"/>
  <c r="E1011" i="1"/>
  <c r="F1011" i="1"/>
  <c r="H1011" i="1"/>
  <c r="A1012" i="1"/>
  <c r="B1012" i="1"/>
  <c r="C1012" i="1"/>
  <c r="D1012" i="1"/>
  <c r="E1012" i="1"/>
  <c r="F1012" i="1"/>
  <c r="H1012" i="1"/>
  <c r="A1013" i="1"/>
  <c r="B1013" i="1"/>
  <c r="C1013" i="1"/>
  <c r="D1013" i="1"/>
  <c r="E1013" i="1"/>
  <c r="F1013" i="1"/>
  <c r="H1013" i="1"/>
  <c r="A1014" i="1"/>
  <c r="B1014" i="1"/>
  <c r="C1014" i="1"/>
  <c r="D1014" i="1"/>
  <c r="E1014" i="1"/>
  <c r="F1014" i="1"/>
  <c r="H1014" i="1"/>
  <c r="A1015" i="1"/>
  <c r="B1015" i="1"/>
  <c r="C1015" i="1"/>
  <c r="D1015" i="1"/>
  <c r="E1015" i="1"/>
  <c r="F1015" i="1"/>
  <c r="H1015" i="1"/>
  <c r="A1016" i="1"/>
  <c r="B1016" i="1"/>
  <c r="C1016" i="1"/>
  <c r="D1016" i="1"/>
  <c r="E1016" i="1"/>
  <c r="F1016" i="1"/>
  <c r="H1016" i="1"/>
  <c r="A1017" i="1"/>
  <c r="B1017" i="1"/>
  <c r="C1017" i="1"/>
  <c r="D1017" i="1"/>
  <c r="E1017" i="1"/>
  <c r="F1017" i="1"/>
  <c r="H1017" i="1"/>
  <c r="A1018" i="1"/>
  <c r="B1018" i="1"/>
  <c r="C1018" i="1"/>
  <c r="D1018" i="1"/>
  <c r="E1018" i="1"/>
  <c r="F1018" i="1"/>
  <c r="H1018" i="1"/>
  <c r="A1019" i="1"/>
  <c r="B1019" i="1"/>
  <c r="C1019" i="1"/>
  <c r="D1019" i="1"/>
  <c r="E1019" i="1"/>
  <c r="F1019" i="1"/>
  <c r="H1019" i="1"/>
  <c r="A1020" i="1"/>
  <c r="B1020" i="1"/>
  <c r="C1020" i="1"/>
  <c r="D1020" i="1"/>
  <c r="E1020" i="1"/>
  <c r="F1020" i="1"/>
  <c r="H1020" i="1"/>
  <c r="A1021" i="1"/>
  <c r="B1021" i="1"/>
  <c r="C1021" i="1"/>
  <c r="D1021" i="1"/>
  <c r="E1021" i="1"/>
  <c r="F1021" i="1"/>
  <c r="H1021" i="1"/>
  <c r="A1022" i="1"/>
  <c r="B1022" i="1"/>
  <c r="C1022" i="1"/>
  <c r="D1022" i="1"/>
  <c r="E1022" i="1"/>
  <c r="F1022" i="1"/>
  <c r="H1022" i="1"/>
  <c r="A1023" i="1"/>
  <c r="B1023" i="1"/>
  <c r="C1023" i="1"/>
  <c r="D1023" i="1"/>
  <c r="E1023" i="1"/>
  <c r="F1023" i="1"/>
  <c r="H1023" i="1"/>
  <c r="A1024" i="1"/>
  <c r="B1024" i="1"/>
  <c r="C1024" i="1"/>
  <c r="D1024" i="1"/>
  <c r="E1024" i="1"/>
  <c r="F1024" i="1"/>
  <c r="H1024" i="1"/>
  <c r="A1025" i="1"/>
  <c r="B1025" i="1"/>
  <c r="C1025" i="1"/>
  <c r="D1025" i="1"/>
  <c r="E1025" i="1"/>
  <c r="F1025" i="1"/>
  <c r="H1025" i="1"/>
  <c r="A1026" i="1"/>
  <c r="B1026" i="1"/>
  <c r="C1026" i="1"/>
  <c r="D1026" i="1"/>
  <c r="E1026" i="1"/>
  <c r="F1026" i="1"/>
  <c r="H1026" i="1"/>
  <c r="A1027" i="1"/>
  <c r="B1027" i="1"/>
  <c r="C1027" i="1"/>
  <c r="D1027" i="1"/>
  <c r="E1027" i="1"/>
  <c r="F1027" i="1"/>
  <c r="H1027" i="1"/>
  <c r="A1028" i="1"/>
  <c r="B1028" i="1"/>
  <c r="C1028" i="1"/>
  <c r="D1028" i="1"/>
  <c r="E1028" i="1"/>
  <c r="F1028" i="1"/>
  <c r="H1028" i="1"/>
  <c r="A1029" i="1"/>
  <c r="B1029" i="1"/>
  <c r="C1029" i="1"/>
  <c r="D1029" i="1"/>
  <c r="E1029" i="1"/>
  <c r="F1029" i="1"/>
  <c r="H1029" i="1"/>
  <c r="A1030" i="1"/>
  <c r="B1030" i="1"/>
  <c r="C1030" i="1"/>
  <c r="D1030" i="1"/>
  <c r="E1030" i="1"/>
  <c r="F1030" i="1"/>
  <c r="H1030" i="1"/>
  <c r="A1031" i="1"/>
  <c r="B1031" i="1"/>
  <c r="C1031" i="1"/>
  <c r="D1031" i="1"/>
  <c r="E1031" i="1"/>
  <c r="F1031" i="1"/>
  <c r="H1031" i="1"/>
  <c r="A1032" i="1"/>
  <c r="B1032" i="1"/>
  <c r="C1032" i="1"/>
  <c r="D1032" i="1"/>
  <c r="E1032" i="1"/>
  <c r="F1032" i="1"/>
  <c r="H1032" i="1"/>
  <c r="A1033" i="1"/>
  <c r="B1033" i="1"/>
  <c r="C1033" i="1"/>
  <c r="D1033" i="1"/>
  <c r="E1033" i="1"/>
  <c r="F1033" i="1"/>
  <c r="H1033" i="1"/>
  <c r="A1034" i="1"/>
  <c r="B1034" i="1"/>
  <c r="C1034" i="1"/>
  <c r="D1034" i="1"/>
  <c r="E1034" i="1"/>
  <c r="F1034" i="1"/>
  <c r="H1034" i="1"/>
  <c r="A1035" i="1"/>
  <c r="B1035" i="1"/>
  <c r="C1035" i="1"/>
  <c r="D1035" i="1"/>
  <c r="E1035" i="1"/>
  <c r="F1035" i="1"/>
  <c r="H1035" i="1"/>
  <c r="A1036" i="1"/>
  <c r="B1036" i="1"/>
  <c r="C1036" i="1"/>
  <c r="D1036" i="1"/>
  <c r="E1036" i="1"/>
  <c r="F1036" i="1"/>
  <c r="H1036" i="1"/>
  <c r="A1037" i="1"/>
  <c r="B1037" i="1"/>
  <c r="C1037" i="1"/>
  <c r="D1037" i="1"/>
  <c r="E1037" i="1"/>
  <c r="F1037" i="1"/>
  <c r="H1037" i="1"/>
  <c r="A1038" i="1"/>
  <c r="B1038" i="1"/>
  <c r="C1038" i="1"/>
  <c r="D1038" i="1"/>
  <c r="E1038" i="1"/>
  <c r="F1038" i="1"/>
  <c r="H1038" i="1"/>
  <c r="A1039" i="1"/>
  <c r="B1039" i="1"/>
  <c r="C1039" i="1"/>
  <c r="D1039" i="1"/>
  <c r="E1039" i="1"/>
  <c r="F1039" i="1"/>
  <c r="H1039" i="1"/>
  <c r="A1040" i="1"/>
  <c r="B1040" i="1"/>
  <c r="C1040" i="1"/>
  <c r="D1040" i="1"/>
  <c r="E1040" i="1"/>
  <c r="F1040" i="1"/>
  <c r="H1040" i="1"/>
  <c r="A1041" i="1"/>
  <c r="B1041" i="1"/>
  <c r="C1041" i="1"/>
  <c r="D1041" i="1"/>
  <c r="E1041" i="1"/>
  <c r="F1041" i="1"/>
  <c r="H1041" i="1"/>
  <c r="A1042" i="1"/>
  <c r="B1042" i="1"/>
  <c r="C1042" i="1"/>
  <c r="D1042" i="1"/>
  <c r="E1042" i="1"/>
  <c r="F1042" i="1"/>
  <c r="H1042" i="1"/>
  <c r="A1043" i="1"/>
  <c r="B1043" i="1"/>
  <c r="C1043" i="1"/>
  <c r="D1043" i="1"/>
  <c r="E1043" i="1"/>
  <c r="F1043" i="1"/>
  <c r="H1043" i="1"/>
  <c r="A1044" i="1"/>
  <c r="B1044" i="1"/>
  <c r="C1044" i="1"/>
  <c r="D1044" i="1"/>
  <c r="E1044" i="1"/>
  <c r="F1044" i="1"/>
  <c r="H1044" i="1"/>
  <c r="A1045" i="1"/>
  <c r="B1045" i="1"/>
  <c r="C1045" i="1"/>
  <c r="D1045" i="1"/>
  <c r="E1045" i="1"/>
  <c r="F1045" i="1"/>
  <c r="H1045" i="1"/>
  <c r="A1046" i="1"/>
  <c r="B1046" i="1"/>
  <c r="C1046" i="1"/>
  <c r="D1046" i="1"/>
  <c r="E1046" i="1"/>
  <c r="F1046" i="1"/>
  <c r="H1046" i="1"/>
  <c r="A1047" i="1"/>
  <c r="B1047" i="1"/>
  <c r="C1047" i="1"/>
  <c r="D1047" i="1"/>
  <c r="E1047" i="1"/>
  <c r="F1047" i="1"/>
  <c r="H1047" i="1"/>
  <c r="A1048" i="1"/>
  <c r="B1048" i="1"/>
  <c r="C1048" i="1"/>
  <c r="D1048" i="1"/>
  <c r="E1048" i="1"/>
  <c r="F1048" i="1"/>
  <c r="H1048" i="1"/>
  <c r="A1049" i="1"/>
  <c r="B1049" i="1"/>
  <c r="C1049" i="1"/>
  <c r="D1049" i="1"/>
  <c r="E1049" i="1"/>
  <c r="F1049" i="1"/>
  <c r="H1049" i="1"/>
  <c r="A1050" i="1"/>
  <c r="B1050" i="1"/>
  <c r="C1050" i="1"/>
  <c r="D1050" i="1"/>
  <c r="E1050" i="1"/>
  <c r="F1050" i="1"/>
  <c r="H1050" i="1"/>
  <c r="A1051" i="1"/>
  <c r="B1051" i="1"/>
  <c r="C1051" i="1"/>
  <c r="D1051" i="1"/>
  <c r="E1051" i="1"/>
  <c r="F1051" i="1"/>
  <c r="H1051" i="1"/>
  <c r="A1052" i="1"/>
  <c r="B1052" i="1"/>
  <c r="C1052" i="1"/>
  <c r="D1052" i="1"/>
  <c r="E1052" i="1"/>
  <c r="F1052" i="1"/>
  <c r="H1052" i="1"/>
  <c r="A1053" i="1"/>
  <c r="B1053" i="1"/>
  <c r="C1053" i="1"/>
  <c r="D1053" i="1"/>
  <c r="E1053" i="1"/>
  <c r="F1053" i="1"/>
  <c r="H1053" i="1"/>
  <c r="A1054" i="1"/>
  <c r="B1054" i="1"/>
  <c r="C1054" i="1"/>
  <c r="D1054" i="1"/>
  <c r="E1054" i="1"/>
  <c r="F1054" i="1"/>
  <c r="H1054" i="1"/>
  <c r="A1055" i="1"/>
  <c r="B1055" i="1"/>
  <c r="C1055" i="1"/>
  <c r="D1055" i="1"/>
  <c r="E1055" i="1"/>
  <c r="F1055" i="1"/>
  <c r="H1055" i="1"/>
  <c r="A1056" i="1"/>
  <c r="B1056" i="1"/>
  <c r="C1056" i="1"/>
  <c r="D1056" i="1"/>
  <c r="E1056" i="1"/>
  <c r="F1056" i="1"/>
  <c r="H1056" i="1"/>
  <c r="A1057" i="1"/>
  <c r="B1057" i="1"/>
  <c r="C1057" i="1"/>
  <c r="D1057" i="1"/>
  <c r="E1057" i="1"/>
  <c r="F1057" i="1"/>
  <c r="H1057" i="1"/>
  <c r="A1058" i="1"/>
  <c r="B1058" i="1"/>
  <c r="C1058" i="1"/>
  <c r="D1058" i="1"/>
  <c r="E1058" i="1"/>
  <c r="F1058" i="1"/>
  <c r="H1058" i="1"/>
  <c r="A1059" i="1"/>
  <c r="B1059" i="1"/>
  <c r="C1059" i="1"/>
  <c r="D1059" i="1"/>
  <c r="E1059" i="1"/>
  <c r="F1059" i="1"/>
  <c r="H1059" i="1"/>
  <c r="A1060" i="1"/>
  <c r="B1060" i="1"/>
  <c r="C1060" i="1"/>
  <c r="D1060" i="1"/>
  <c r="E1060" i="1"/>
  <c r="F1060" i="1"/>
  <c r="H1060" i="1"/>
  <c r="A1061" i="1"/>
  <c r="B1061" i="1"/>
  <c r="C1061" i="1"/>
  <c r="D1061" i="1"/>
  <c r="E1061" i="1"/>
  <c r="F1061" i="1"/>
  <c r="H1061" i="1"/>
  <c r="A1062" i="1"/>
  <c r="B1062" i="1"/>
  <c r="C1062" i="1"/>
  <c r="D1062" i="1"/>
  <c r="E1062" i="1"/>
  <c r="F1062" i="1"/>
  <c r="H1062" i="1"/>
  <c r="A1063" i="1"/>
  <c r="B1063" i="1"/>
  <c r="C1063" i="1"/>
  <c r="D1063" i="1"/>
  <c r="E1063" i="1"/>
  <c r="F1063" i="1"/>
  <c r="H1063" i="1"/>
  <c r="A1064" i="1"/>
  <c r="B1064" i="1"/>
  <c r="C1064" i="1"/>
  <c r="D1064" i="1"/>
  <c r="E1064" i="1"/>
  <c r="F1064" i="1"/>
  <c r="H1064" i="1"/>
  <c r="A1065" i="1"/>
  <c r="B1065" i="1"/>
  <c r="C1065" i="1"/>
  <c r="D1065" i="1"/>
  <c r="E1065" i="1"/>
  <c r="F1065" i="1"/>
  <c r="H1065" i="1"/>
  <c r="A1066" i="1"/>
  <c r="B1066" i="1"/>
  <c r="C1066" i="1"/>
  <c r="D1066" i="1"/>
  <c r="E1066" i="1"/>
  <c r="F1066" i="1"/>
  <c r="H1066" i="1"/>
  <c r="A1067" i="1"/>
  <c r="B1067" i="1"/>
  <c r="C1067" i="1"/>
  <c r="D1067" i="1"/>
  <c r="E1067" i="1"/>
  <c r="F1067" i="1"/>
  <c r="H1067" i="1"/>
  <c r="A1068" i="1"/>
  <c r="B1068" i="1"/>
  <c r="C1068" i="1"/>
  <c r="D1068" i="1"/>
  <c r="E1068" i="1"/>
  <c r="F1068" i="1"/>
  <c r="H1068" i="1"/>
  <c r="A1069" i="1"/>
  <c r="B1069" i="1"/>
  <c r="C1069" i="1"/>
  <c r="D1069" i="1"/>
  <c r="E1069" i="1"/>
  <c r="F1069" i="1"/>
  <c r="H1069" i="1"/>
  <c r="A1070" i="1"/>
  <c r="B1070" i="1"/>
  <c r="C1070" i="1"/>
  <c r="D1070" i="1"/>
  <c r="E1070" i="1"/>
  <c r="F1070" i="1"/>
  <c r="H1070" i="1"/>
  <c r="A1071" i="1"/>
  <c r="B1071" i="1"/>
  <c r="C1071" i="1"/>
  <c r="D1071" i="1"/>
  <c r="E1071" i="1"/>
  <c r="F1071" i="1"/>
  <c r="H1071" i="1"/>
  <c r="A1072" i="1"/>
  <c r="B1072" i="1"/>
  <c r="C1072" i="1"/>
  <c r="D1072" i="1"/>
  <c r="E1072" i="1"/>
  <c r="F1072" i="1"/>
  <c r="H1072" i="1"/>
  <c r="A1073" i="1"/>
  <c r="B1073" i="1"/>
  <c r="C1073" i="1"/>
  <c r="D1073" i="1"/>
  <c r="E1073" i="1"/>
  <c r="F1073" i="1"/>
  <c r="H1073" i="1"/>
  <c r="A1074" i="1"/>
  <c r="B1074" i="1"/>
  <c r="C1074" i="1"/>
  <c r="D1074" i="1"/>
  <c r="E1074" i="1"/>
  <c r="F1074" i="1"/>
  <c r="H1074" i="1"/>
  <c r="A1075" i="1"/>
  <c r="B1075" i="1"/>
  <c r="C1075" i="1"/>
  <c r="D1075" i="1"/>
  <c r="E1075" i="1"/>
  <c r="F1075" i="1"/>
  <c r="H1075" i="1"/>
  <c r="A1076" i="1"/>
  <c r="B1076" i="1"/>
  <c r="C1076" i="1"/>
  <c r="D1076" i="1"/>
  <c r="E1076" i="1"/>
  <c r="F1076" i="1"/>
  <c r="H1076" i="1"/>
  <c r="A1077" i="1"/>
  <c r="B1077" i="1"/>
  <c r="C1077" i="1"/>
  <c r="D1077" i="1"/>
  <c r="E1077" i="1"/>
  <c r="F1077" i="1"/>
  <c r="H1077" i="1"/>
  <c r="A1078" i="1"/>
  <c r="B1078" i="1"/>
  <c r="C1078" i="1"/>
  <c r="D1078" i="1"/>
  <c r="E1078" i="1"/>
  <c r="F1078" i="1"/>
  <c r="H1078" i="1"/>
  <c r="A1079" i="1"/>
  <c r="B1079" i="1"/>
  <c r="C1079" i="1"/>
  <c r="D1079" i="1"/>
  <c r="E1079" i="1"/>
  <c r="F1079" i="1"/>
  <c r="H1079" i="1"/>
  <c r="A1080" i="1"/>
  <c r="B1080" i="1"/>
  <c r="C1080" i="1"/>
  <c r="D1080" i="1"/>
  <c r="E1080" i="1"/>
  <c r="F1080" i="1"/>
  <c r="H1080" i="1"/>
  <c r="A1081" i="1"/>
  <c r="B1081" i="1"/>
  <c r="C1081" i="1"/>
  <c r="D1081" i="1"/>
  <c r="E1081" i="1"/>
  <c r="F1081" i="1"/>
  <c r="H1081" i="1"/>
  <c r="A1082" i="1"/>
  <c r="B1082" i="1"/>
  <c r="C1082" i="1"/>
  <c r="D1082" i="1"/>
  <c r="E1082" i="1"/>
  <c r="F1082" i="1"/>
  <c r="H1082" i="1"/>
  <c r="A1083" i="1"/>
  <c r="B1083" i="1"/>
  <c r="C1083" i="1"/>
  <c r="D1083" i="1"/>
  <c r="E1083" i="1"/>
  <c r="F1083" i="1"/>
  <c r="H1083" i="1"/>
  <c r="A1084" i="1"/>
  <c r="B1084" i="1"/>
  <c r="C1084" i="1"/>
  <c r="D1084" i="1"/>
  <c r="E1084" i="1"/>
  <c r="F1084" i="1"/>
  <c r="H1084" i="1"/>
  <c r="A1085" i="1"/>
  <c r="B1085" i="1"/>
  <c r="C1085" i="1"/>
  <c r="D1085" i="1"/>
  <c r="E1085" i="1"/>
  <c r="F1085" i="1"/>
  <c r="H1085" i="1"/>
  <c r="A1086" i="1"/>
  <c r="B1086" i="1"/>
  <c r="C1086" i="1"/>
  <c r="D1086" i="1"/>
  <c r="E1086" i="1"/>
  <c r="F1086" i="1"/>
  <c r="H1086" i="1"/>
  <c r="A1087" i="1"/>
  <c r="B1087" i="1"/>
  <c r="C1087" i="1"/>
  <c r="D1087" i="1"/>
  <c r="E1087" i="1"/>
  <c r="F1087" i="1"/>
  <c r="H1087" i="1"/>
  <c r="A1088" i="1"/>
  <c r="B1088" i="1"/>
  <c r="C1088" i="1"/>
  <c r="D1088" i="1"/>
  <c r="E1088" i="1"/>
  <c r="F1088" i="1"/>
  <c r="H1088" i="1"/>
  <c r="A1089" i="1"/>
  <c r="B1089" i="1"/>
  <c r="C1089" i="1"/>
  <c r="D1089" i="1"/>
  <c r="E1089" i="1"/>
  <c r="F1089" i="1"/>
  <c r="H1089" i="1"/>
  <c r="A1090" i="1"/>
  <c r="B1090" i="1"/>
  <c r="C1090" i="1"/>
  <c r="D1090" i="1"/>
  <c r="E1090" i="1"/>
  <c r="F1090" i="1"/>
  <c r="H1090" i="1"/>
  <c r="A1091" i="1"/>
  <c r="B1091" i="1"/>
  <c r="C1091" i="1"/>
  <c r="D1091" i="1"/>
  <c r="E1091" i="1"/>
  <c r="F1091" i="1"/>
  <c r="H1091" i="1"/>
  <c r="A1092" i="1"/>
  <c r="B1092" i="1"/>
  <c r="C1092" i="1"/>
  <c r="D1092" i="1"/>
  <c r="E1092" i="1"/>
  <c r="F1092" i="1"/>
  <c r="H1092" i="1"/>
  <c r="A1093" i="1"/>
  <c r="B1093" i="1"/>
  <c r="C1093" i="1"/>
  <c r="D1093" i="1"/>
  <c r="E1093" i="1"/>
  <c r="F1093" i="1"/>
  <c r="H1093" i="1"/>
  <c r="A1094" i="1"/>
  <c r="B1094" i="1"/>
  <c r="C1094" i="1"/>
  <c r="D1094" i="1"/>
  <c r="E1094" i="1"/>
  <c r="F1094" i="1"/>
  <c r="H1094" i="1"/>
  <c r="A1095" i="1"/>
  <c r="B1095" i="1"/>
  <c r="C1095" i="1"/>
  <c r="D1095" i="1"/>
  <c r="E1095" i="1"/>
  <c r="F1095" i="1"/>
  <c r="H1095" i="1"/>
  <c r="A1096" i="1"/>
  <c r="B1096" i="1"/>
  <c r="C1096" i="1"/>
  <c r="D1096" i="1"/>
  <c r="E1096" i="1"/>
  <c r="F1096" i="1"/>
  <c r="H1096" i="1"/>
  <c r="A1097" i="1"/>
  <c r="B1097" i="1"/>
  <c r="C1097" i="1"/>
  <c r="D1097" i="1"/>
  <c r="E1097" i="1"/>
  <c r="F1097" i="1"/>
  <c r="H1097" i="1"/>
  <c r="A1098" i="1"/>
  <c r="B1098" i="1"/>
  <c r="C1098" i="1"/>
  <c r="D1098" i="1"/>
  <c r="E1098" i="1"/>
  <c r="F1098" i="1"/>
  <c r="H1098" i="1"/>
  <c r="A1099" i="1"/>
  <c r="B1099" i="1"/>
  <c r="C1099" i="1"/>
  <c r="D1099" i="1"/>
  <c r="E1099" i="1"/>
  <c r="F1099" i="1"/>
  <c r="H1099" i="1"/>
  <c r="A1100" i="1"/>
  <c r="B1100" i="1"/>
  <c r="C1100" i="1"/>
  <c r="D1100" i="1"/>
  <c r="E1100" i="1"/>
  <c r="F1100" i="1"/>
  <c r="H1100" i="1"/>
  <c r="A1101" i="1"/>
  <c r="B1101" i="1"/>
  <c r="C1101" i="1"/>
  <c r="D1101" i="1"/>
  <c r="E1101" i="1"/>
  <c r="F1101" i="1"/>
  <c r="H1101" i="1"/>
  <c r="A1102" i="1"/>
  <c r="B1102" i="1"/>
  <c r="C1102" i="1"/>
  <c r="D1102" i="1"/>
  <c r="E1102" i="1"/>
  <c r="F1102" i="1"/>
  <c r="H1102" i="1"/>
  <c r="A1103" i="1"/>
  <c r="B1103" i="1"/>
  <c r="C1103" i="1"/>
  <c r="D1103" i="1"/>
  <c r="E1103" i="1"/>
  <c r="F1103" i="1"/>
  <c r="H1103" i="1"/>
  <c r="A1104" i="1"/>
  <c r="B1104" i="1"/>
  <c r="C1104" i="1"/>
  <c r="D1104" i="1"/>
  <c r="E1104" i="1"/>
  <c r="F1104" i="1"/>
  <c r="H1104" i="1"/>
  <c r="A1105" i="1"/>
  <c r="B1105" i="1"/>
  <c r="C1105" i="1"/>
  <c r="D1105" i="1"/>
  <c r="E1105" i="1"/>
  <c r="F1105" i="1"/>
  <c r="H1105" i="1"/>
  <c r="A1106" i="1"/>
  <c r="B1106" i="1"/>
  <c r="C1106" i="1"/>
  <c r="D1106" i="1"/>
  <c r="E1106" i="1"/>
  <c r="F1106" i="1"/>
  <c r="H1106" i="1"/>
  <c r="A1107" i="1"/>
  <c r="B1107" i="1"/>
  <c r="C1107" i="1"/>
  <c r="D1107" i="1"/>
  <c r="E1107" i="1"/>
  <c r="F1107" i="1"/>
  <c r="H1107" i="1"/>
  <c r="A1108" i="1"/>
  <c r="B1108" i="1"/>
  <c r="C1108" i="1"/>
  <c r="D1108" i="1"/>
  <c r="E1108" i="1"/>
  <c r="F1108" i="1"/>
  <c r="H1108" i="1"/>
  <c r="A1109" i="1"/>
  <c r="B1109" i="1"/>
  <c r="C1109" i="1"/>
  <c r="D1109" i="1"/>
  <c r="E1109" i="1"/>
  <c r="F1109" i="1"/>
  <c r="H1109" i="1"/>
  <c r="A1110" i="1"/>
  <c r="B1110" i="1"/>
  <c r="C1110" i="1"/>
  <c r="D1110" i="1"/>
  <c r="E1110" i="1"/>
  <c r="F1110" i="1"/>
  <c r="H1110" i="1"/>
  <c r="A1111" i="1"/>
  <c r="B1111" i="1"/>
  <c r="C1111" i="1"/>
  <c r="D1111" i="1"/>
  <c r="E1111" i="1"/>
  <c r="F1111" i="1"/>
  <c r="H1111" i="1"/>
  <c r="A1112" i="1"/>
  <c r="B1112" i="1"/>
  <c r="C1112" i="1"/>
  <c r="D1112" i="1"/>
  <c r="E1112" i="1"/>
  <c r="F1112" i="1"/>
  <c r="H1112" i="1"/>
  <c r="A1113" i="1"/>
  <c r="B1113" i="1"/>
  <c r="C1113" i="1"/>
  <c r="D1113" i="1"/>
  <c r="E1113" i="1"/>
  <c r="F1113" i="1"/>
  <c r="H1113" i="1"/>
  <c r="A1114" i="1"/>
  <c r="B1114" i="1"/>
  <c r="C1114" i="1"/>
  <c r="D1114" i="1"/>
  <c r="E1114" i="1"/>
  <c r="F1114" i="1"/>
  <c r="H1114" i="1"/>
  <c r="A1115" i="1"/>
  <c r="B1115" i="1"/>
  <c r="C1115" i="1"/>
  <c r="D1115" i="1"/>
  <c r="E1115" i="1"/>
  <c r="F1115" i="1"/>
  <c r="H1115" i="1"/>
  <c r="A1116" i="1"/>
  <c r="B1116" i="1"/>
  <c r="C1116" i="1"/>
  <c r="D1116" i="1"/>
  <c r="E1116" i="1"/>
  <c r="F1116" i="1"/>
  <c r="H1116" i="1"/>
  <c r="A1117" i="1"/>
  <c r="B1117" i="1"/>
  <c r="C1117" i="1"/>
  <c r="D1117" i="1"/>
  <c r="E1117" i="1"/>
  <c r="F1117" i="1"/>
  <c r="H1117" i="1"/>
  <c r="A1118" i="1"/>
  <c r="B1118" i="1"/>
  <c r="C1118" i="1"/>
  <c r="D1118" i="1"/>
  <c r="E1118" i="1"/>
  <c r="F1118" i="1"/>
  <c r="H1118" i="1"/>
  <c r="A1119" i="1"/>
  <c r="B1119" i="1"/>
  <c r="C1119" i="1"/>
  <c r="D1119" i="1"/>
  <c r="E1119" i="1"/>
  <c r="F1119" i="1"/>
  <c r="H1119" i="1"/>
  <c r="A1120" i="1"/>
  <c r="B1120" i="1"/>
  <c r="C1120" i="1"/>
  <c r="D1120" i="1"/>
  <c r="E1120" i="1"/>
  <c r="F1120" i="1"/>
  <c r="H1120" i="1"/>
  <c r="A1121" i="1"/>
  <c r="B1121" i="1"/>
  <c r="C1121" i="1"/>
  <c r="D1121" i="1"/>
  <c r="E1121" i="1"/>
  <c r="F1121" i="1"/>
  <c r="H1121" i="1"/>
  <c r="A1122" i="1"/>
  <c r="B1122" i="1"/>
  <c r="C1122" i="1"/>
  <c r="D1122" i="1"/>
  <c r="E1122" i="1"/>
  <c r="F1122" i="1"/>
  <c r="H1122" i="1"/>
  <c r="A1123" i="1"/>
  <c r="B1123" i="1"/>
  <c r="C1123" i="1"/>
  <c r="D1123" i="1"/>
  <c r="E1123" i="1"/>
  <c r="F1123" i="1"/>
  <c r="H1123" i="1"/>
  <c r="A1124" i="1"/>
  <c r="B1124" i="1"/>
  <c r="C1124" i="1"/>
  <c r="D1124" i="1"/>
  <c r="E1124" i="1"/>
  <c r="F1124" i="1"/>
  <c r="H1124" i="1"/>
  <c r="A1125" i="1"/>
  <c r="B1125" i="1"/>
  <c r="C1125" i="1"/>
  <c r="D1125" i="1"/>
  <c r="E1125" i="1"/>
  <c r="F1125" i="1"/>
  <c r="H1125" i="1"/>
  <c r="A1126" i="1"/>
  <c r="B1126" i="1"/>
  <c r="C1126" i="1"/>
  <c r="D1126" i="1"/>
  <c r="E1126" i="1"/>
  <c r="F1126" i="1"/>
  <c r="H1126" i="1"/>
  <c r="A1127" i="1"/>
  <c r="B1127" i="1"/>
  <c r="C1127" i="1"/>
  <c r="D1127" i="1"/>
  <c r="E1127" i="1"/>
  <c r="F1127" i="1"/>
  <c r="H1127" i="1"/>
  <c r="A1128" i="1"/>
  <c r="B1128" i="1"/>
  <c r="C1128" i="1"/>
  <c r="D1128" i="1"/>
  <c r="E1128" i="1"/>
  <c r="F1128" i="1"/>
  <c r="H1128" i="1"/>
  <c r="A1129" i="1"/>
  <c r="B1129" i="1"/>
  <c r="C1129" i="1"/>
  <c r="D1129" i="1"/>
  <c r="E1129" i="1"/>
  <c r="F1129" i="1"/>
  <c r="H1129" i="1"/>
  <c r="A1130" i="1"/>
  <c r="B1130" i="1"/>
  <c r="C1130" i="1"/>
  <c r="D1130" i="1"/>
  <c r="E1130" i="1"/>
  <c r="F1130" i="1"/>
  <c r="H1130" i="1"/>
  <c r="A1131" i="1"/>
  <c r="B1131" i="1"/>
  <c r="C1131" i="1"/>
  <c r="D1131" i="1"/>
  <c r="E1131" i="1"/>
  <c r="F1131" i="1"/>
  <c r="H1131" i="1"/>
  <c r="A1132" i="1"/>
  <c r="B1132" i="1"/>
  <c r="C1132" i="1"/>
  <c r="D1132" i="1"/>
  <c r="E1132" i="1"/>
  <c r="F1132" i="1"/>
  <c r="H1132" i="1"/>
  <c r="A1133" i="1"/>
  <c r="B1133" i="1"/>
  <c r="C1133" i="1"/>
  <c r="D1133" i="1"/>
  <c r="E1133" i="1"/>
  <c r="F1133" i="1"/>
  <c r="H1133" i="1"/>
  <c r="A1134" i="1"/>
  <c r="B1134" i="1"/>
  <c r="C1134" i="1"/>
  <c r="D1134" i="1"/>
  <c r="E1134" i="1"/>
  <c r="F1134" i="1"/>
  <c r="H1134" i="1"/>
  <c r="A1135" i="1"/>
  <c r="B1135" i="1"/>
  <c r="C1135" i="1"/>
  <c r="D1135" i="1"/>
  <c r="E1135" i="1"/>
  <c r="F1135" i="1"/>
  <c r="H1135" i="1"/>
  <c r="A1136" i="1"/>
  <c r="B1136" i="1"/>
  <c r="C1136" i="1"/>
  <c r="D1136" i="1"/>
  <c r="E1136" i="1"/>
  <c r="F1136" i="1"/>
  <c r="H1136" i="1"/>
  <c r="A1137" i="1"/>
  <c r="B1137" i="1"/>
  <c r="C1137" i="1"/>
  <c r="D1137" i="1"/>
  <c r="E1137" i="1"/>
  <c r="F1137" i="1"/>
  <c r="H1137" i="1"/>
  <c r="A1138" i="1"/>
  <c r="B1138" i="1"/>
  <c r="C1138" i="1"/>
  <c r="D1138" i="1"/>
  <c r="E1138" i="1"/>
  <c r="F1138" i="1"/>
  <c r="H1138" i="1"/>
  <c r="A1139" i="1"/>
  <c r="B1139" i="1"/>
  <c r="C1139" i="1"/>
  <c r="D1139" i="1"/>
  <c r="E1139" i="1"/>
  <c r="F1139" i="1"/>
  <c r="H1139" i="1"/>
  <c r="A1140" i="1"/>
  <c r="B1140" i="1"/>
  <c r="C1140" i="1"/>
  <c r="D1140" i="1"/>
  <c r="E1140" i="1"/>
  <c r="F1140" i="1"/>
  <c r="H1140" i="1"/>
  <c r="A1141" i="1"/>
  <c r="B1141" i="1"/>
  <c r="C1141" i="1"/>
  <c r="D1141" i="1"/>
  <c r="E1141" i="1"/>
  <c r="F1141" i="1"/>
  <c r="H1141" i="1"/>
  <c r="A1142" i="1"/>
  <c r="B1142" i="1"/>
  <c r="C1142" i="1"/>
  <c r="D1142" i="1"/>
  <c r="E1142" i="1"/>
  <c r="F1142" i="1"/>
  <c r="H1142" i="1"/>
  <c r="A1143" i="1"/>
  <c r="B1143" i="1"/>
  <c r="C1143" i="1"/>
  <c r="D1143" i="1"/>
  <c r="E1143" i="1"/>
  <c r="F1143" i="1"/>
  <c r="H1143" i="1"/>
  <c r="A1144" i="1"/>
  <c r="B1144" i="1"/>
  <c r="C1144" i="1"/>
  <c r="D1144" i="1"/>
  <c r="E1144" i="1"/>
  <c r="F1144" i="1"/>
  <c r="H1144" i="1"/>
  <c r="A1145" i="1"/>
  <c r="B1145" i="1"/>
  <c r="C1145" i="1"/>
  <c r="D1145" i="1"/>
  <c r="E1145" i="1"/>
  <c r="F1145" i="1"/>
  <c r="H1145" i="1"/>
  <c r="A1146" i="1"/>
  <c r="B1146" i="1"/>
  <c r="C1146" i="1"/>
  <c r="D1146" i="1"/>
  <c r="E1146" i="1"/>
  <c r="F1146" i="1"/>
  <c r="H1146" i="1"/>
  <c r="A1147" i="1"/>
  <c r="B1147" i="1"/>
  <c r="C1147" i="1"/>
  <c r="D1147" i="1"/>
  <c r="E1147" i="1"/>
  <c r="F1147" i="1"/>
  <c r="H1147" i="1"/>
  <c r="A1148" i="1"/>
  <c r="B1148" i="1"/>
  <c r="C1148" i="1"/>
  <c r="D1148" i="1"/>
  <c r="E1148" i="1"/>
  <c r="F1148" i="1"/>
  <c r="H1148" i="1"/>
  <c r="A1149" i="1"/>
  <c r="B1149" i="1"/>
  <c r="C1149" i="1"/>
  <c r="D1149" i="1"/>
  <c r="E1149" i="1"/>
  <c r="F1149" i="1"/>
  <c r="H1149" i="1"/>
  <c r="A1150" i="1"/>
  <c r="B1150" i="1"/>
  <c r="C1150" i="1"/>
  <c r="D1150" i="1"/>
  <c r="E1150" i="1"/>
  <c r="F1150" i="1"/>
  <c r="H1150" i="1"/>
  <c r="A1151" i="1"/>
  <c r="B1151" i="1"/>
  <c r="C1151" i="1"/>
  <c r="D1151" i="1"/>
  <c r="E1151" i="1"/>
  <c r="F1151" i="1"/>
  <c r="H1151" i="1"/>
  <c r="A1152" i="1"/>
  <c r="B1152" i="1"/>
  <c r="C1152" i="1"/>
  <c r="D1152" i="1"/>
  <c r="E1152" i="1"/>
  <c r="F1152" i="1"/>
  <c r="H1152" i="1"/>
  <c r="A1153" i="1"/>
  <c r="B1153" i="1"/>
  <c r="C1153" i="1"/>
  <c r="D1153" i="1"/>
  <c r="E1153" i="1"/>
  <c r="F1153" i="1"/>
  <c r="H1153" i="1"/>
  <c r="A1154" i="1"/>
  <c r="B1154" i="1"/>
  <c r="C1154" i="1"/>
  <c r="D1154" i="1"/>
  <c r="E1154" i="1"/>
  <c r="F1154" i="1"/>
  <c r="H1154" i="1"/>
  <c r="A1155" i="1"/>
  <c r="B1155" i="1"/>
  <c r="C1155" i="1"/>
  <c r="D1155" i="1"/>
  <c r="E1155" i="1"/>
  <c r="F1155" i="1"/>
  <c r="H1155" i="1"/>
  <c r="A1156" i="1"/>
  <c r="B1156" i="1"/>
  <c r="C1156" i="1"/>
  <c r="D1156" i="1"/>
  <c r="E1156" i="1"/>
  <c r="F1156" i="1"/>
  <c r="H1156" i="1"/>
  <c r="A1157" i="1"/>
  <c r="B1157" i="1"/>
  <c r="C1157" i="1"/>
  <c r="D1157" i="1"/>
  <c r="E1157" i="1"/>
  <c r="F1157" i="1"/>
  <c r="H1157" i="1"/>
  <c r="A1158" i="1"/>
  <c r="B1158" i="1"/>
  <c r="C1158" i="1"/>
  <c r="D1158" i="1"/>
  <c r="E1158" i="1"/>
  <c r="F1158" i="1"/>
  <c r="H1158" i="1"/>
  <c r="A1159" i="1"/>
  <c r="B1159" i="1"/>
  <c r="C1159" i="1"/>
  <c r="D1159" i="1"/>
  <c r="E1159" i="1"/>
  <c r="F1159" i="1"/>
  <c r="H1159" i="1"/>
  <c r="A1160" i="1"/>
  <c r="B1160" i="1"/>
  <c r="C1160" i="1"/>
  <c r="D1160" i="1"/>
  <c r="E1160" i="1"/>
  <c r="F1160" i="1"/>
  <c r="H1160" i="1"/>
  <c r="A1161" i="1"/>
  <c r="B1161" i="1"/>
  <c r="C1161" i="1"/>
  <c r="D1161" i="1"/>
  <c r="E1161" i="1"/>
  <c r="F1161" i="1"/>
  <c r="H1161" i="1"/>
  <c r="A1162" i="1"/>
  <c r="B1162" i="1"/>
  <c r="C1162" i="1"/>
  <c r="D1162" i="1"/>
  <c r="E1162" i="1"/>
  <c r="F1162" i="1"/>
  <c r="H1162" i="1"/>
  <c r="A1163" i="1"/>
  <c r="B1163" i="1"/>
  <c r="C1163" i="1"/>
  <c r="D1163" i="1"/>
  <c r="E1163" i="1"/>
  <c r="F1163" i="1"/>
  <c r="H1163" i="1"/>
  <c r="A1164" i="1"/>
  <c r="B1164" i="1"/>
  <c r="C1164" i="1"/>
  <c r="D1164" i="1"/>
  <c r="E1164" i="1"/>
  <c r="F1164" i="1"/>
  <c r="H1164" i="1"/>
  <c r="A1165" i="1"/>
  <c r="B1165" i="1"/>
  <c r="C1165" i="1"/>
  <c r="D1165" i="1"/>
  <c r="E1165" i="1"/>
  <c r="F1165" i="1"/>
  <c r="H1165" i="1"/>
  <c r="A1166" i="1"/>
  <c r="B1166" i="1"/>
  <c r="C1166" i="1"/>
  <c r="D1166" i="1"/>
  <c r="E1166" i="1"/>
  <c r="F1166" i="1"/>
  <c r="H1166" i="1"/>
  <c r="A1167" i="1"/>
  <c r="B1167" i="1"/>
  <c r="C1167" i="1"/>
  <c r="D1167" i="1"/>
  <c r="E1167" i="1"/>
  <c r="F1167" i="1"/>
  <c r="H1167" i="1"/>
  <c r="A1168" i="1"/>
  <c r="B1168" i="1"/>
  <c r="C1168" i="1"/>
  <c r="D1168" i="1"/>
  <c r="E1168" i="1"/>
  <c r="F1168" i="1"/>
  <c r="H1168" i="1"/>
  <c r="A1169" i="1"/>
  <c r="B1169" i="1"/>
  <c r="C1169" i="1"/>
  <c r="D1169" i="1"/>
  <c r="E1169" i="1"/>
  <c r="F1169" i="1"/>
  <c r="H1169" i="1"/>
  <c r="A1170" i="1"/>
  <c r="B1170" i="1"/>
  <c r="C1170" i="1"/>
  <c r="D1170" i="1"/>
  <c r="E1170" i="1"/>
  <c r="F1170" i="1"/>
  <c r="H1170" i="1"/>
  <c r="A1171" i="1"/>
  <c r="B1171" i="1"/>
  <c r="C1171" i="1"/>
  <c r="D1171" i="1"/>
  <c r="E1171" i="1"/>
  <c r="F1171" i="1"/>
  <c r="H1171" i="1"/>
  <c r="A1172" i="1"/>
  <c r="B1172" i="1"/>
  <c r="C1172" i="1"/>
  <c r="D1172" i="1"/>
  <c r="E1172" i="1"/>
  <c r="F1172" i="1"/>
  <c r="H1172" i="1"/>
  <c r="A1173" i="1"/>
  <c r="B1173" i="1"/>
  <c r="C1173" i="1"/>
  <c r="D1173" i="1"/>
  <c r="E1173" i="1"/>
  <c r="F1173" i="1"/>
  <c r="H1173" i="1"/>
  <c r="A1174" i="1"/>
  <c r="B1174" i="1"/>
  <c r="C1174" i="1"/>
  <c r="D1174" i="1"/>
  <c r="E1174" i="1"/>
  <c r="F1174" i="1"/>
  <c r="H1174" i="1"/>
  <c r="A1175" i="1"/>
  <c r="B1175" i="1"/>
  <c r="C1175" i="1"/>
  <c r="D1175" i="1"/>
  <c r="E1175" i="1"/>
  <c r="F1175" i="1"/>
  <c r="H1175" i="1"/>
  <c r="A1176" i="1"/>
  <c r="B1176" i="1"/>
  <c r="C1176" i="1"/>
  <c r="D1176" i="1"/>
  <c r="E1176" i="1"/>
  <c r="F1176" i="1"/>
  <c r="H1176" i="1"/>
  <c r="A1177" i="1"/>
  <c r="B1177" i="1"/>
  <c r="C1177" i="1"/>
  <c r="D1177" i="1"/>
  <c r="E1177" i="1"/>
  <c r="F1177" i="1"/>
  <c r="H1177" i="1"/>
  <c r="A1178" i="1"/>
  <c r="B1178" i="1"/>
  <c r="C1178" i="1"/>
  <c r="D1178" i="1"/>
  <c r="E1178" i="1"/>
  <c r="F1178" i="1"/>
  <c r="H1178" i="1"/>
  <c r="A1179" i="1"/>
  <c r="B1179" i="1"/>
  <c r="C1179" i="1"/>
  <c r="D1179" i="1"/>
  <c r="E1179" i="1"/>
  <c r="F1179" i="1"/>
  <c r="H1179" i="1"/>
  <c r="A1180" i="1"/>
  <c r="B1180" i="1"/>
  <c r="C1180" i="1"/>
  <c r="D1180" i="1"/>
  <c r="E1180" i="1"/>
  <c r="F1180" i="1"/>
  <c r="H1180" i="1"/>
  <c r="A1181" i="1"/>
  <c r="B1181" i="1"/>
  <c r="C1181" i="1"/>
  <c r="D1181" i="1"/>
  <c r="E1181" i="1"/>
  <c r="F1181" i="1"/>
  <c r="H1181" i="1"/>
  <c r="A1182" i="1"/>
  <c r="B1182" i="1"/>
  <c r="C1182" i="1"/>
  <c r="D1182" i="1"/>
  <c r="E1182" i="1"/>
  <c r="F1182" i="1"/>
  <c r="H1182" i="1"/>
  <c r="A1183" i="1"/>
  <c r="B1183" i="1"/>
  <c r="C1183" i="1"/>
  <c r="D1183" i="1"/>
  <c r="E1183" i="1"/>
  <c r="F1183" i="1"/>
  <c r="H1183" i="1"/>
  <c r="A1184" i="1"/>
  <c r="B1184" i="1"/>
  <c r="C1184" i="1"/>
  <c r="D1184" i="1"/>
  <c r="E1184" i="1"/>
  <c r="F1184" i="1"/>
  <c r="H1184" i="1"/>
  <c r="A1185" i="1"/>
  <c r="B1185" i="1"/>
  <c r="C1185" i="1"/>
  <c r="D1185" i="1"/>
  <c r="E1185" i="1"/>
  <c r="F1185" i="1"/>
  <c r="H1185" i="1"/>
  <c r="A1186" i="1"/>
  <c r="B1186" i="1"/>
  <c r="C1186" i="1"/>
  <c r="D1186" i="1"/>
  <c r="E1186" i="1"/>
  <c r="F1186" i="1"/>
  <c r="H1186" i="1"/>
  <c r="A1187" i="1"/>
  <c r="B1187" i="1"/>
  <c r="C1187" i="1"/>
  <c r="D1187" i="1"/>
  <c r="E1187" i="1"/>
  <c r="F1187" i="1"/>
  <c r="H1187" i="1"/>
  <c r="A1188" i="1"/>
  <c r="B1188" i="1"/>
  <c r="C1188" i="1"/>
  <c r="D1188" i="1"/>
  <c r="E1188" i="1"/>
  <c r="F1188" i="1"/>
  <c r="H1188" i="1"/>
  <c r="A1189" i="1"/>
  <c r="B1189" i="1"/>
  <c r="C1189" i="1"/>
  <c r="D1189" i="1"/>
  <c r="E1189" i="1"/>
  <c r="F1189" i="1"/>
  <c r="H1189" i="1"/>
  <c r="A1190" i="1"/>
  <c r="B1190" i="1"/>
  <c r="C1190" i="1"/>
  <c r="D1190" i="1"/>
  <c r="E1190" i="1"/>
  <c r="F1190" i="1"/>
  <c r="H1190" i="1"/>
  <c r="A1191" i="1"/>
  <c r="B1191" i="1"/>
  <c r="C1191" i="1"/>
  <c r="D1191" i="1"/>
  <c r="E1191" i="1"/>
  <c r="F1191" i="1"/>
  <c r="H1191" i="1"/>
  <c r="A1192" i="1"/>
  <c r="B1192" i="1"/>
  <c r="C1192" i="1"/>
  <c r="D1192" i="1"/>
  <c r="E1192" i="1"/>
  <c r="F1192" i="1"/>
  <c r="H1192" i="1"/>
  <c r="A1193" i="1"/>
  <c r="B1193" i="1"/>
  <c r="C1193" i="1"/>
  <c r="D1193" i="1"/>
  <c r="E1193" i="1"/>
  <c r="F1193" i="1"/>
  <c r="H1193" i="1"/>
  <c r="A1194" i="1"/>
  <c r="B1194" i="1"/>
  <c r="C1194" i="1"/>
  <c r="D1194" i="1"/>
  <c r="E1194" i="1"/>
  <c r="F1194" i="1"/>
  <c r="H1194" i="1"/>
  <c r="A1195" i="1"/>
  <c r="B1195" i="1"/>
  <c r="C1195" i="1"/>
  <c r="D1195" i="1"/>
  <c r="E1195" i="1"/>
  <c r="F1195" i="1"/>
  <c r="H1195" i="1"/>
  <c r="A1196" i="1"/>
  <c r="B1196" i="1"/>
  <c r="C1196" i="1"/>
  <c r="D1196" i="1"/>
  <c r="E1196" i="1"/>
  <c r="F1196" i="1"/>
  <c r="H1196" i="1"/>
  <c r="A1197" i="1"/>
  <c r="B1197" i="1"/>
  <c r="C1197" i="1"/>
  <c r="D1197" i="1"/>
  <c r="E1197" i="1"/>
  <c r="F1197" i="1"/>
  <c r="H1197" i="1"/>
  <c r="A1198" i="1"/>
  <c r="B1198" i="1"/>
  <c r="C1198" i="1"/>
  <c r="D1198" i="1"/>
  <c r="E1198" i="1"/>
  <c r="F1198" i="1"/>
  <c r="H1198" i="1"/>
  <c r="A1199" i="1"/>
  <c r="B1199" i="1"/>
  <c r="C1199" i="1"/>
  <c r="D1199" i="1"/>
  <c r="E1199" i="1"/>
  <c r="F1199" i="1"/>
  <c r="H1199" i="1"/>
  <c r="A1200" i="1"/>
  <c r="B1200" i="1"/>
  <c r="C1200" i="1"/>
  <c r="D1200" i="1"/>
  <c r="E1200" i="1"/>
  <c r="F1200" i="1"/>
  <c r="H1200" i="1"/>
  <c r="A1201" i="1"/>
  <c r="B1201" i="1"/>
  <c r="C1201" i="1"/>
  <c r="D1201" i="1"/>
  <c r="E1201" i="1"/>
  <c r="F1201" i="1"/>
  <c r="H1201" i="1"/>
  <c r="A1202" i="1"/>
  <c r="B1202" i="1"/>
  <c r="C1202" i="1"/>
  <c r="D1202" i="1"/>
  <c r="E1202" i="1"/>
  <c r="F1202" i="1"/>
  <c r="H1202" i="1"/>
  <c r="A1203" i="1"/>
  <c r="B1203" i="1"/>
  <c r="C1203" i="1"/>
  <c r="D1203" i="1"/>
  <c r="E1203" i="1"/>
  <c r="F1203" i="1"/>
  <c r="H1203" i="1"/>
  <c r="A1204" i="1"/>
  <c r="B1204" i="1"/>
  <c r="C1204" i="1"/>
  <c r="D1204" i="1"/>
  <c r="E1204" i="1"/>
  <c r="F1204" i="1"/>
  <c r="H1204" i="1"/>
  <c r="A1205" i="1"/>
  <c r="B1205" i="1"/>
  <c r="C1205" i="1"/>
  <c r="D1205" i="1"/>
  <c r="E1205" i="1"/>
  <c r="F1205" i="1"/>
  <c r="H1205" i="1"/>
  <c r="A1206" i="1"/>
  <c r="B1206" i="1"/>
  <c r="C1206" i="1"/>
  <c r="D1206" i="1"/>
  <c r="E1206" i="1"/>
  <c r="F1206" i="1"/>
  <c r="H1206" i="1"/>
  <c r="A1207" i="1"/>
  <c r="B1207" i="1"/>
  <c r="C1207" i="1"/>
  <c r="D1207" i="1"/>
  <c r="E1207" i="1"/>
  <c r="F1207" i="1"/>
  <c r="H1207" i="1"/>
  <c r="A1208" i="1"/>
  <c r="B1208" i="1"/>
  <c r="C1208" i="1"/>
  <c r="D1208" i="1"/>
  <c r="E1208" i="1"/>
  <c r="F1208" i="1"/>
  <c r="H1208" i="1"/>
  <c r="A1209" i="1"/>
  <c r="B1209" i="1"/>
  <c r="C1209" i="1"/>
  <c r="D1209" i="1"/>
  <c r="E1209" i="1"/>
  <c r="F1209" i="1"/>
  <c r="H1209" i="1"/>
  <c r="A1210" i="1"/>
  <c r="B1210" i="1"/>
  <c r="C1210" i="1"/>
  <c r="D1210" i="1"/>
  <c r="E1210" i="1"/>
  <c r="F1210" i="1"/>
  <c r="H1210" i="1"/>
  <c r="A1211" i="1"/>
  <c r="B1211" i="1"/>
  <c r="C1211" i="1"/>
  <c r="D1211" i="1"/>
  <c r="E1211" i="1"/>
  <c r="F1211" i="1"/>
  <c r="H1211" i="1"/>
  <c r="A1212" i="1"/>
  <c r="B1212" i="1"/>
  <c r="C1212" i="1"/>
  <c r="D1212" i="1"/>
  <c r="E1212" i="1"/>
  <c r="F1212" i="1"/>
  <c r="H1212" i="1"/>
  <c r="A1213" i="1"/>
  <c r="B1213" i="1"/>
  <c r="C1213" i="1"/>
  <c r="D1213" i="1"/>
  <c r="E1213" i="1"/>
  <c r="F1213" i="1"/>
  <c r="H1213" i="1"/>
  <c r="A1214" i="1"/>
  <c r="B1214" i="1"/>
  <c r="C1214" i="1"/>
  <c r="D1214" i="1"/>
  <c r="E1214" i="1"/>
  <c r="F1214" i="1"/>
  <c r="H1214" i="1"/>
  <c r="A1215" i="1"/>
  <c r="B1215" i="1"/>
  <c r="C1215" i="1"/>
  <c r="D1215" i="1"/>
  <c r="E1215" i="1"/>
  <c r="F1215" i="1"/>
  <c r="H1215" i="1"/>
  <c r="A1216" i="1"/>
  <c r="B1216" i="1"/>
  <c r="C1216" i="1"/>
  <c r="D1216" i="1"/>
  <c r="E1216" i="1"/>
  <c r="F1216" i="1"/>
  <c r="H1216" i="1"/>
  <c r="A1217" i="1"/>
  <c r="B1217" i="1"/>
  <c r="C1217" i="1"/>
  <c r="D1217" i="1"/>
  <c r="E1217" i="1"/>
  <c r="F1217" i="1"/>
  <c r="H1217" i="1"/>
  <c r="A1218" i="1"/>
  <c r="B1218" i="1"/>
  <c r="C1218" i="1"/>
  <c r="D1218" i="1"/>
  <c r="E1218" i="1"/>
  <c r="F1218" i="1"/>
  <c r="H1218" i="1"/>
  <c r="A1219" i="1"/>
  <c r="B1219" i="1"/>
  <c r="C1219" i="1"/>
  <c r="D1219" i="1"/>
  <c r="E1219" i="1"/>
  <c r="F1219" i="1"/>
  <c r="H1219" i="1"/>
  <c r="A1220" i="1"/>
  <c r="B1220" i="1"/>
  <c r="C1220" i="1"/>
  <c r="D1220" i="1"/>
  <c r="E1220" i="1"/>
  <c r="F1220" i="1"/>
  <c r="H1220" i="1"/>
  <c r="A1221" i="1"/>
  <c r="B1221" i="1"/>
  <c r="C1221" i="1"/>
  <c r="D1221" i="1"/>
  <c r="E1221" i="1"/>
  <c r="F1221" i="1"/>
  <c r="H1221" i="1"/>
  <c r="A1222" i="1"/>
  <c r="B1222" i="1"/>
  <c r="C1222" i="1"/>
  <c r="D1222" i="1"/>
  <c r="E1222" i="1"/>
  <c r="F1222" i="1"/>
  <c r="H1222" i="1"/>
  <c r="A1223" i="1"/>
  <c r="B1223" i="1"/>
  <c r="C1223" i="1"/>
  <c r="D1223" i="1"/>
  <c r="E1223" i="1"/>
  <c r="F1223" i="1"/>
  <c r="H1223" i="1"/>
  <c r="A1224" i="1"/>
  <c r="B1224" i="1"/>
  <c r="C1224" i="1"/>
  <c r="D1224" i="1"/>
  <c r="E1224" i="1"/>
  <c r="F1224" i="1"/>
  <c r="H1224" i="1"/>
  <c r="A1225" i="1"/>
  <c r="B1225" i="1"/>
  <c r="C1225" i="1"/>
  <c r="D1225" i="1"/>
  <c r="E1225" i="1"/>
  <c r="F1225" i="1"/>
  <c r="H1225" i="1"/>
  <c r="A1226" i="1"/>
  <c r="B1226" i="1"/>
  <c r="C1226" i="1"/>
  <c r="D1226" i="1"/>
  <c r="E1226" i="1"/>
  <c r="F1226" i="1"/>
  <c r="H1226" i="1"/>
  <c r="A1227" i="1"/>
  <c r="B1227" i="1"/>
  <c r="C1227" i="1"/>
  <c r="D1227" i="1"/>
  <c r="E1227" i="1"/>
  <c r="F1227" i="1"/>
  <c r="H1227" i="1"/>
  <c r="A1228" i="1"/>
  <c r="B1228" i="1"/>
  <c r="C1228" i="1"/>
  <c r="D1228" i="1"/>
  <c r="E1228" i="1"/>
  <c r="F1228" i="1"/>
  <c r="H1228" i="1"/>
  <c r="A1229" i="1"/>
  <c r="B1229" i="1"/>
  <c r="C1229" i="1"/>
  <c r="D1229" i="1"/>
  <c r="E1229" i="1"/>
  <c r="F1229" i="1"/>
  <c r="H1229" i="1"/>
  <c r="A1230" i="1"/>
  <c r="B1230" i="1"/>
  <c r="C1230" i="1"/>
  <c r="D1230" i="1"/>
  <c r="E1230" i="1"/>
  <c r="F1230" i="1"/>
  <c r="H1230" i="1"/>
  <c r="A1231" i="1"/>
  <c r="B1231" i="1"/>
  <c r="C1231" i="1"/>
  <c r="D1231" i="1"/>
  <c r="E1231" i="1"/>
  <c r="F1231" i="1"/>
  <c r="H1231" i="1"/>
  <c r="A1232" i="1"/>
  <c r="B1232" i="1"/>
  <c r="C1232" i="1"/>
  <c r="D1232" i="1"/>
  <c r="E1232" i="1"/>
  <c r="F1232" i="1"/>
  <c r="H1232" i="1"/>
  <c r="A1233" i="1"/>
  <c r="B1233" i="1"/>
  <c r="C1233" i="1"/>
  <c r="D1233" i="1"/>
  <c r="E1233" i="1"/>
  <c r="F1233" i="1"/>
  <c r="H1233" i="1"/>
  <c r="A1234" i="1"/>
  <c r="B1234" i="1"/>
  <c r="C1234" i="1"/>
  <c r="D1234" i="1"/>
  <c r="E1234" i="1"/>
  <c r="F1234" i="1"/>
  <c r="H1234" i="1"/>
  <c r="A1235" i="1"/>
  <c r="B1235" i="1"/>
  <c r="C1235" i="1"/>
  <c r="D1235" i="1"/>
  <c r="E1235" i="1"/>
  <c r="F1235" i="1"/>
  <c r="H1235" i="1"/>
  <c r="A1236" i="1"/>
  <c r="B1236" i="1"/>
  <c r="C1236" i="1"/>
  <c r="D1236" i="1"/>
  <c r="E1236" i="1"/>
  <c r="F1236" i="1"/>
  <c r="H1236" i="1"/>
  <c r="A1237" i="1"/>
  <c r="B1237" i="1"/>
  <c r="C1237" i="1"/>
  <c r="D1237" i="1"/>
  <c r="E1237" i="1"/>
  <c r="F1237" i="1"/>
  <c r="H1237" i="1"/>
  <c r="A1238" i="1"/>
  <c r="B1238" i="1"/>
  <c r="C1238" i="1"/>
  <c r="D1238" i="1"/>
  <c r="E1238" i="1"/>
  <c r="F1238" i="1"/>
  <c r="H1238" i="1"/>
  <c r="A1239" i="1"/>
  <c r="B1239" i="1"/>
  <c r="C1239" i="1"/>
  <c r="D1239" i="1"/>
  <c r="E1239" i="1"/>
  <c r="F1239" i="1"/>
  <c r="H1239" i="1"/>
  <c r="A1240" i="1"/>
  <c r="B1240" i="1"/>
  <c r="C1240" i="1"/>
  <c r="D1240" i="1"/>
  <c r="E1240" i="1"/>
  <c r="F1240" i="1"/>
  <c r="H1240" i="1"/>
  <c r="A1241" i="1"/>
  <c r="B1241" i="1"/>
  <c r="C1241" i="1"/>
  <c r="D1241" i="1"/>
  <c r="E1241" i="1"/>
  <c r="F1241" i="1"/>
  <c r="H1241" i="1"/>
  <c r="A1242" i="1"/>
  <c r="B1242" i="1"/>
  <c r="C1242" i="1"/>
  <c r="D1242" i="1"/>
  <c r="E1242" i="1"/>
  <c r="F1242" i="1"/>
  <c r="H1242" i="1"/>
  <c r="A1243" i="1"/>
  <c r="B1243" i="1"/>
  <c r="C1243" i="1"/>
  <c r="D1243" i="1"/>
  <c r="E1243" i="1"/>
  <c r="F1243" i="1"/>
  <c r="H1243" i="1"/>
  <c r="A1244" i="1"/>
  <c r="B1244" i="1"/>
  <c r="C1244" i="1"/>
  <c r="D1244" i="1"/>
  <c r="E1244" i="1"/>
  <c r="F1244" i="1"/>
  <c r="H1244" i="1"/>
  <c r="A1245" i="1"/>
  <c r="B1245" i="1"/>
  <c r="C1245" i="1"/>
  <c r="D1245" i="1"/>
  <c r="E1245" i="1"/>
  <c r="F1245" i="1"/>
  <c r="H1245" i="1"/>
  <c r="A1246" i="1"/>
  <c r="B1246" i="1"/>
  <c r="C1246" i="1"/>
  <c r="D1246" i="1"/>
  <c r="E1246" i="1"/>
  <c r="F1246" i="1"/>
  <c r="H1246" i="1"/>
  <c r="A1247" i="1"/>
  <c r="B1247" i="1"/>
  <c r="C1247" i="1"/>
  <c r="D1247" i="1"/>
  <c r="E1247" i="1"/>
  <c r="F1247" i="1"/>
  <c r="H1247" i="1"/>
  <c r="A1248" i="1"/>
  <c r="B1248" i="1"/>
  <c r="C1248" i="1"/>
  <c r="D1248" i="1"/>
  <c r="E1248" i="1"/>
  <c r="F1248" i="1"/>
  <c r="H1248" i="1"/>
  <c r="A1249" i="1"/>
  <c r="B1249" i="1"/>
  <c r="C1249" i="1"/>
  <c r="D1249" i="1"/>
  <c r="E1249" i="1"/>
  <c r="F1249" i="1"/>
  <c r="H1249" i="1"/>
  <c r="A1250" i="1"/>
  <c r="B1250" i="1"/>
  <c r="C1250" i="1"/>
  <c r="D1250" i="1"/>
  <c r="E1250" i="1"/>
  <c r="F1250" i="1"/>
  <c r="H1250" i="1"/>
  <c r="A1251" i="1"/>
  <c r="B1251" i="1"/>
  <c r="C1251" i="1"/>
  <c r="D1251" i="1"/>
  <c r="E1251" i="1"/>
  <c r="F1251" i="1"/>
  <c r="H1251" i="1"/>
  <c r="A1252" i="1"/>
  <c r="B1252" i="1"/>
  <c r="C1252" i="1"/>
  <c r="D1252" i="1"/>
  <c r="E1252" i="1"/>
  <c r="F1252" i="1"/>
  <c r="H1252" i="1"/>
  <c r="A1253" i="1"/>
  <c r="B1253" i="1"/>
  <c r="C1253" i="1"/>
  <c r="D1253" i="1"/>
  <c r="E1253" i="1"/>
  <c r="F1253" i="1"/>
  <c r="H1253" i="1"/>
  <c r="A1254" i="1"/>
  <c r="B1254" i="1"/>
  <c r="C1254" i="1"/>
  <c r="D1254" i="1"/>
  <c r="E1254" i="1"/>
  <c r="F1254" i="1"/>
  <c r="H1254" i="1"/>
  <c r="A1255" i="1"/>
  <c r="B1255" i="1"/>
  <c r="C1255" i="1"/>
  <c r="D1255" i="1"/>
  <c r="E1255" i="1"/>
  <c r="F1255" i="1"/>
  <c r="H1255" i="1"/>
  <c r="A1256" i="1"/>
  <c r="B1256" i="1"/>
  <c r="C1256" i="1"/>
  <c r="D1256" i="1"/>
  <c r="E1256" i="1"/>
  <c r="F1256" i="1"/>
  <c r="H1256" i="1"/>
  <c r="A1257" i="1"/>
  <c r="B1257" i="1"/>
  <c r="C1257" i="1"/>
  <c r="D1257" i="1"/>
  <c r="E1257" i="1"/>
  <c r="F1257" i="1"/>
  <c r="H1257" i="1"/>
  <c r="A1258" i="1"/>
  <c r="B1258" i="1"/>
  <c r="C1258" i="1"/>
  <c r="D1258" i="1"/>
  <c r="E1258" i="1"/>
  <c r="F1258" i="1"/>
  <c r="H1258" i="1"/>
  <c r="A1259" i="1"/>
  <c r="B1259" i="1"/>
  <c r="C1259" i="1"/>
  <c r="D1259" i="1"/>
  <c r="E1259" i="1"/>
  <c r="F1259" i="1"/>
  <c r="H1259" i="1"/>
  <c r="A1260" i="1"/>
  <c r="B1260" i="1"/>
  <c r="C1260" i="1"/>
  <c r="D1260" i="1"/>
  <c r="E1260" i="1"/>
  <c r="F1260" i="1"/>
  <c r="H1260" i="1"/>
  <c r="A1261" i="1"/>
  <c r="B1261" i="1"/>
  <c r="C1261" i="1"/>
  <c r="D1261" i="1"/>
  <c r="E1261" i="1"/>
  <c r="F1261" i="1"/>
  <c r="H1261" i="1"/>
  <c r="A1262" i="1"/>
  <c r="B1262" i="1"/>
  <c r="C1262" i="1"/>
  <c r="D1262" i="1"/>
  <c r="E1262" i="1"/>
  <c r="F1262" i="1"/>
  <c r="H1262" i="1"/>
  <c r="A1263" i="1"/>
  <c r="B1263" i="1"/>
  <c r="C1263" i="1"/>
  <c r="D1263" i="1"/>
  <c r="E1263" i="1"/>
  <c r="F1263" i="1"/>
  <c r="H1263" i="1"/>
  <c r="A1264" i="1"/>
  <c r="B1264" i="1"/>
  <c r="C1264" i="1"/>
  <c r="D1264" i="1"/>
  <c r="E1264" i="1"/>
  <c r="F1264" i="1"/>
  <c r="H1264" i="1"/>
  <c r="A1265" i="1"/>
  <c r="B1265" i="1"/>
  <c r="C1265" i="1"/>
  <c r="D1265" i="1"/>
  <c r="E1265" i="1"/>
  <c r="F1265" i="1"/>
  <c r="H1265" i="1"/>
  <c r="A1266" i="1"/>
  <c r="B1266" i="1"/>
  <c r="C1266" i="1"/>
  <c r="D1266" i="1"/>
  <c r="E1266" i="1"/>
  <c r="F1266" i="1"/>
  <c r="H1266" i="1"/>
  <c r="A1267" i="1"/>
  <c r="B1267" i="1"/>
  <c r="C1267" i="1"/>
  <c r="D1267" i="1"/>
  <c r="E1267" i="1"/>
  <c r="F1267" i="1"/>
  <c r="H1267" i="1"/>
  <c r="A1268" i="1"/>
  <c r="B1268" i="1"/>
  <c r="C1268" i="1"/>
  <c r="D1268" i="1"/>
  <c r="E1268" i="1"/>
  <c r="F1268" i="1"/>
  <c r="H1268" i="1"/>
  <c r="A1269" i="1"/>
  <c r="B1269" i="1"/>
  <c r="C1269" i="1"/>
  <c r="D1269" i="1"/>
  <c r="E1269" i="1"/>
  <c r="F1269" i="1"/>
  <c r="H1269" i="1"/>
  <c r="A1270" i="1"/>
  <c r="B1270" i="1"/>
  <c r="C1270" i="1"/>
  <c r="D1270" i="1"/>
  <c r="E1270" i="1"/>
  <c r="F1270" i="1"/>
  <c r="H1270" i="1"/>
  <c r="A1271" i="1"/>
  <c r="B1271" i="1"/>
  <c r="C1271" i="1"/>
  <c r="D1271" i="1"/>
  <c r="E1271" i="1"/>
  <c r="F1271" i="1"/>
  <c r="H1271" i="1"/>
  <c r="A1272" i="1"/>
  <c r="B1272" i="1"/>
  <c r="C1272" i="1"/>
  <c r="D1272" i="1"/>
  <c r="E1272" i="1"/>
  <c r="F1272" i="1"/>
  <c r="H1272" i="1"/>
  <c r="A1273" i="1"/>
  <c r="B1273" i="1"/>
  <c r="C1273" i="1"/>
  <c r="D1273" i="1"/>
  <c r="E1273" i="1"/>
  <c r="F1273" i="1"/>
  <c r="H1273" i="1"/>
  <c r="A1274" i="1"/>
  <c r="B1274" i="1"/>
  <c r="C1274" i="1"/>
  <c r="D1274" i="1"/>
  <c r="E1274" i="1"/>
  <c r="F1274" i="1"/>
  <c r="H1274" i="1"/>
  <c r="A1275" i="1"/>
  <c r="B1275" i="1"/>
  <c r="C1275" i="1"/>
  <c r="D1275" i="1"/>
  <c r="E1275" i="1"/>
  <c r="F1275" i="1"/>
  <c r="H1275" i="1"/>
  <c r="A1276" i="1"/>
  <c r="B1276" i="1"/>
  <c r="C1276" i="1"/>
  <c r="D1276" i="1"/>
  <c r="E1276" i="1"/>
  <c r="F1276" i="1"/>
  <c r="H1276" i="1"/>
  <c r="A1277" i="1"/>
  <c r="B1277" i="1"/>
  <c r="C1277" i="1"/>
  <c r="D1277" i="1"/>
  <c r="E1277" i="1"/>
  <c r="F1277" i="1"/>
  <c r="H1277" i="1"/>
  <c r="A1278" i="1"/>
  <c r="B1278" i="1"/>
  <c r="C1278" i="1"/>
  <c r="D1278" i="1"/>
  <c r="E1278" i="1"/>
  <c r="F1278" i="1"/>
  <c r="H1278" i="1"/>
  <c r="A1279" i="1"/>
  <c r="B1279" i="1"/>
  <c r="C1279" i="1"/>
  <c r="D1279" i="1"/>
  <c r="E1279" i="1"/>
  <c r="F1279" i="1"/>
  <c r="H1279" i="1"/>
  <c r="A1280" i="1"/>
  <c r="B1280" i="1"/>
  <c r="C1280" i="1"/>
  <c r="D1280" i="1"/>
  <c r="E1280" i="1"/>
  <c r="F1280" i="1"/>
  <c r="H1280" i="1"/>
  <c r="A1281" i="1"/>
  <c r="B1281" i="1"/>
  <c r="C1281" i="1"/>
  <c r="D1281" i="1"/>
  <c r="E1281" i="1"/>
  <c r="F1281" i="1"/>
  <c r="H1281" i="1"/>
  <c r="A1282" i="1"/>
  <c r="B1282" i="1"/>
  <c r="C1282" i="1"/>
  <c r="D1282" i="1"/>
  <c r="E1282" i="1"/>
  <c r="F1282" i="1"/>
  <c r="H1282" i="1"/>
  <c r="A1283" i="1"/>
  <c r="B1283" i="1"/>
  <c r="C1283" i="1"/>
  <c r="D1283" i="1"/>
  <c r="E1283" i="1"/>
  <c r="F1283" i="1"/>
  <c r="H1283" i="1"/>
  <c r="A1284" i="1"/>
  <c r="B1284" i="1"/>
  <c r="C1284" i="1"/>
  <c r="D1284" i="1"/>
  <c r="E1284" i="1"/>
  <c r="F1284" i="1"/>
  <c r="H1284" i="1"/>
  <c r="A1285" i="1"/>
  <c r="B1285" i="1"/>
  <c r="C1285" i="1"/>
  <c r="D1285" i="1"/>
  <c r="E1285" i="1"/>
  <c r="F1285" i="1"/>
  <c r="H1285" i="1"/>
  <c r="A1286" i="1"/>
  <c r="B1286" i="1"/>
  <c r="C1286" i="1"/>
  <c r="D1286" i="1"/>
  <c r="E1286" i="1"/>
  <c r="F1286" i="1"/>
  <c r="H1286" i="1"/>
  <c r="A1287" i="1"/>
  <c r="B1287" i="1"/>
  <c r="C1287" i="1"/>
  <c r="D1287" i="1"/>
  <c r="E1287" i="1"/>
  <c r="F1287" i="1"/>
  <c r="H1287" i="1"/>
  <c r="A1288" i="1"/>
  <c r="B1288" i="1"/>
  <c r="C1288" i="1"/>
  <c r="D1288" i="1"/>
  <c r="E1288" i="1"/>
  <c r="F1288" i="1"/>
  <c r="H1288" i="1"/>
  <c r="A1289" i="1"/>
  <c r="B1289" i="1"/>
  <c r="C1289" i="1"/>
  <c r="D1289" i="1"/>
  <c r="E1289" i="1"/>
  <c r="F1289" i="1"/>
  <c r="H1289" i="1"/>
  <c r="A1290" i="1"/>
  <c r="B1290" i="1"/>
  <c r="C1290" i="1"/>
  <c r="D1290" i="1"/>
  <c r="E1290" i="1"/>
  <c r="F1290" i="1"/>
  <c r="H1290" i="1"/>
  <c r="A1291" i="1"/>
  <c r="B1291" i="1"/>
  <c r="C1291" i="1"/>
  <c r="D1291" i="1"/>
  <c r="E1291" i="1"/>
  <c r="F1291" i="1"/>
  <c r="H1291" i="1"/>
  <c r="A1292" i="1"/>
  <c r="B1292" i="1"/>
  <c r="C1292" i="1"/>
  <c r="D1292" i="1"/>
  <c r="E1292" i="1"/>
  <c r="F1292" i="1"/>
  <c r="H1292" i="1"/>
  <c r="A1293" i="1"/>
  <c r="B1293" i="1"/>
  <c r="C1293" i="1"/>
  <c r="D1293" i="1"/>
  <c r="E1293" i="1"/>
  <c r="F1293" i="1"/>
  <c r="H1293" i="1"/>
  <c r="A1294" i="1"/>
  <c r="B1294" i="1"/>
  <c r="C1294" i="1"/>
  <c r="D1294" i="1"/>
  <c r="E1294" i="1"/>
  <c r="F1294" i="1"/>
  <c r="H1294" i="1"/>
  <c r="A1295" i="1"/>
  <c r="B1295" i="1"/>
  <c r="C1295" i="1"/>
  <c r="D1295" i="1"/>
  <c r="E1295" i="1"/>
  <c r="F1295" i="1"/>
  <c r="H1295" i="1"/>
  <c r="A1296" i="1"/>
  <c r="B1296" i="1"/>
  <c r="C1296" i="1"/>
  <c r="D1296" i="1"/>
  <c r="E1296" i="1"/>
  <c r="F1296" i="1"/>
  <c r="H1296" i="1"/>
  <c r="A1297" i="1"/>
  <c r="B1297" i="1"/>
  <c r="C1297" i="1"/>
  <c r="D1297" i="1"/>
  <c r="E1297" i="1"/>
  <c r="F1297" i="1"/>
  <c r="H1297" i="1"/>
  <c r="A1298" i="1"/>
  <c r="B1298" i="1"/>
  <c r="C1298" i="1"/>
  <c r="D1298" i="1"/>
  <c r="E1298" i="1"/>
  <c r="F1298" i="1"/>
  <c r="H1298" i="1"/>
  <c r="A1299" i="1"/>
  <c r="B1299" i="1"/>
  <c r="C1299" i="1"/>
  <c r="D1299" i="1"/>
  <c r="E1299" i="1"/>
  <c r="F1299" i="1"/>
  <c r="H1299" i="1"/>
  <c r="A1300" i="1"/>
  <c r="B1300" i="1"/>
  <c r="C1300" i="1"/>
  <c r="D1300" i="1"/>
  <c r="E1300" i="1"/>
  <c r="F1300" i="1"/>
  <c r="H1300" i="1"/>
  <c r="A1301" i="1"/>
  <c r="B1301" i="1"/>
  <c r="C1301" i="1"/>
  <c r="D1301" i="1"/>
  <c r="E1301" i="1"/>
  <c r="F1301" i="1"/>
  <c r="H1301" i="1"/>
  <c r="A1302" i="1"/>
  <c r="B1302" i="1"/>
  <c r="C1302" i="1"/>
  <c r="D1302" i="1"/>
  <c r="E1302" i="1"/>
  <c r="F1302" i="1"/>
  <c r="H1302" i="1"/>
  <c r="A1303" i="1"/>
  <c r="B1303" i="1"/>
  <c r="C1303" i="1"/>
  <c r="D1303" i="1"/>
  <c r="E1303" i="1"/>
  <c r="F1303" i="1"/>
  <c r="H1303" i="1"/>
  <c r="A1304" i="1"/>
  <c r="B1304" i="1"/>
  <c r="C1304" i="1"/>
  <c r="D1304" i="1"/>
  <c r="E1304" i="1"/>
  <c r="F1304" i="1"/>
  <c r="H1304" i="1"/>
  <c r="A1305" i="1"/>
  <c r="B1305" i="1"/>
  <c r="C1305" i="1"/>
  <c r="D1305" i="1"/>
  <c r="E1305" i="1"/>
  <c r="F1305" i="1"/>
  <c r="H1305" i="1"/>
  <c r="A1306" i="1"/>
  <c r="B1306" i="1"/>
  <c r="C1306" i="1"/>
  <c r="D1306" i="1"/>
  <c r="E1306" i="1"/>
  <c r="F1306" i="1"/>
  <c r="H1306" i="1"/>
  <c r="A1307" i="1"/>
  <c r="B1307" i="1"/>
  <c r="C1307" i="1"/>
  <c r="D1307" i="1"/>
  <c r="E1307" i="1"/>
  <c r="F1307" i="1"/>
  <c r="H1307" i="1"/>
  <c r="A1308" i="1"/>
  <c r="B1308" i="1"/>
  <c r="C1308" i="1"/>
  <c r="D1308" i="1"/>
  <c r="E1308" i="1"/>
  <c r="F1308" i="1"/>
  <c r="H1308" i="1"/>
  <c r="A1309" i="1"/>
  <c r="B1309" i="1"/>
  <c r="C1309" i="1"/>
  <c r="D1309" i="1"/>
  <c r="E1309" i="1"/>
  <c r="F1309" i="1"/>
  <c r="H1309" i="1"/>
  <c r="A1310" i="1"/>
  <c r="B1310" i="1"/>
  <c r="C1310" i="1"/>
  <c r="D1310" i="1"/>
  <c r="E1310" i="1"/>
  <c r="F1310" i="1"/>
  <c r="H1310" i="1"/>
  <c r="A1311" i="1"/>
  <c r="B1311" i="1"/>
  <c r="C1311" i="1"/>
  <c r="D1311" i="1"/>
  <c r="E1311" i="1"/>
  <c r="F1311" i="1"/>
  <c r="H1311" i="1"/>
  <c r="A1312" i="1"/>
  <c r="B1312" i="1"/>
  <c r="C1312" i="1"/>
  <c r="D1312" i="1"/>
  <c r="E1312" i="1"/>
  <c r="F1312" i="1"/>
  <c r="H1312" i="1"/>
  <c r="A1313" i="1"/>
  <c r="B1313" i="1"/>
  <c r="C1313" i="1"/>
  <c r="D1313" i="1"/>
  <c r="E1313" i="1"/>
  <c r="F1313" i="1"/>
  <c r="H1313" i="1"/>
  <c r="A1314" i="1"/>
  <c r="B1314" i="1"/>
  <c r="C1314" i="1"/>
  <c r="D1314" i="1"/>
  <c r="E1314" i="1"/>
  <c r="F1314" i="1"/>
  <c r="H1314" i="1"/>
  <c r="A1315" i="1"/>
  <c r="B1315" i="1"/>
  <c r="C1315" i="1"/>
  <c r="D1315" i="1"/>
  <c r="E1315" i="1"/>
  <c r="F1315" i="1"/>
  <c r="H1315" i="1"/>
  <c r="A1316" i="1"/>
  <c r="B1316" i="1"/>
  <c r="C1316" i="1"/>
  <c r="D1316" i="1"/>
  <c r="E1316" i="1"/>
  <c r="F1316" i="1"/>
  <c r="H1316" i="1"/>
  <c r="A1317" i="1"/>
  <c r="B1317" i="1"/>
  <c r="C1317" i="1"/>
  <c r="D1317" i="1"/>
  <c r="E1317" i="1"/>
  <c r="F1317" i="1"/>
  <c r="H1317" i="1"/>
  <c r="A1318" i="1"/>
  <c r="B1318" i="1"/>
  <c r="C1318" i="1"/>
  <c r="D1318" i="1"/>
  <c r="E1318" i="1"/>
  <c r="F1318" i="1"/>
  <c r="H1318" i="1"/>
  <c r="A1319" i="1"/>
  <c r="B1319" i="1"/>
  <c r="C1319" i="1"/>
  <c r="D1319" i="1"/>
  <c r="E1319" i="1"/>
  <c r="F1319" i="1"/>
  <c r="H1319" i="1"/>
  <c r="A1320" i="1"/>
  <c r="B1320" i="1"/>
  <c r="C1320" i="1"/>
  <c r="D1320" i="1"/>
  <c r="E1320" i="1"/>
  <c r="F1320" i="1"/>
  <c r="H1320" i="1"/>
  <c r="A1321" i="1"/>
  <c r="B1321" i="1"/>
  <c r="C1321" i="1"/>
  <c r="D1321" i="1"/>
  <c r="E1321" i="1"/>
  <c r="F1321" i="1"/>
  <c r="H1321" i="1"/>
  <c r="A1322" i="1"/>
  <c r="B1322" i="1"/>
  <c r="C1322" i="1"/>
  <c r="D1322" i="1"/>
  <c r="E1322" i="1"/>
  <c r="F1322" i="1"/>
  <c r="H1322" i="1"/>
  <c r="A1323" i="1"/>
  <c r="B1323" i="1"/>
  <c r="C1323" i="1"/>
  <c r="D1323" i="1"/>
  <c r="E1323" i="1"/>
  <c r="F1323" i="1"/>
  <c r="H1323" i="1"/>
  <c r="A1324" i="1"/>
  <c r="B1324" i="1"/>
  <c r="C1324" i="1"/>
  <c r="D1324" i="1"/>
  <c r="E1324" i="1"/>
  <c r="F1324" i="1"/>
  <c r="H1324" i="1"/>
  <c r="A1325" i="1"/>
  <c r="B1325" i="1"/>
  <c r="C1325" i="1"/>
  <c r="D1325" i="1"/>
  <c r="E1325" i="1"/>
  <c r="F1325" i="1"/>
  <c r="H1325" i="1"/>
  <c r="A1326" i="1"/>
  <c r="B1326" i="1"/>
  <c r="C1326" i="1"/>
  <c r="D1326" i="1"/>
  <c r="E1326" i="1"/>
  <c r="F1326" i="1"/>
  <c r="H1326" i="1"/>
  <c r="A1327" i="1"/>
  <c r="B1327" i="1"/>
  <c r="C1327" i="1"/>
  <c r="D1327" i="1"/>
  <c r="E1327" i="1"/>
  <c r="F1327" i="1"/>
  <c r="H1327" i="1"/>
  <c r="A1328" i="1"/>
  <c r="B1328" i="1"/>
  <c r="C1328" i="1"/>
  <c r="D1328" i="1"/>
  <c r="E1328" i="1"/>
  <c r="F1328" i="1"/>
  <c r="H1328" i="1"/>
  <c r="A1329" i="1"/>
  <c r="B1329" i="1"/>
  <c r="C1329" i="1"/>
  <c r="D1329" i="1"/>
  <c r="E1329" i="1"/>
  <c r="F1329" i="1"/>
  <c r="H1329" i="1"/>
  <c r="A1330" i="1"/>
  <c r="B1330" i="1"/>
  <c r="C1330" i="1"/>
  <c r="D1330" i="1"/>
  <c r="E1330" i="1"/>
  <c r="F1330" i="1"/>
  <c r="H1330" i="1"/>
  <c r="A1331" i="1"/>
  <c r="B1331" i="1"/>
  <c r="C1331" i="1"/>
  <c r="D1331" i="1"/>
  <c r="E1331" i="1"/>
  <c r="F1331" i="1"/>
  <c r="H1331" i="1"/>
  <c r="A1332" i="1"/>
  <c r="B1332" i="1"/>
  <c r="C1332" i="1"/>
  <c r="D1332" i="1"/>
  <c r="E1332" i="1"/>
  <c r="F1332" i="1"/>
  <c r="H1332" i="1"/>
  <c r="A1333" i="1"/>
  <c r="B1333" i="1"/>
  <c r="C1333" i="1"/>
  <c r="D1333" i="1"/>
  <c r="E1333" i="1"/>
  <c r="F1333" i="1"/>
  <c r="H1333" i="1"/>
  <c r="A1334" i="1"/>
  <c r="B1334" i="1"/>
  <c r="C1334" i="1"/>
  <c r="D1334" i="1"/>
  <c r="E1334" i="1"/>
  <c r="F1334" i="1"/>
  <c r="H1334" i="1"/>
  <c r="A1335" i="1"/>
  <c r="B1335" i="1"/>
  <c r="C1335" i="1"/>
  <c r="D1335" i="1"/>
  <c r="E1335" i="1"/>
  <c r="F1335" i="1"/>
  <c r="H1335" i="1"/>
  <c r="A1336" i="1"/>
  <c r="B1336" i="1"/>
  <c r="C1336" i="1"/>
  <c r="D1336" i="1"/>
  <c r="E1336" i="1"/>
  <c r="F1336" i="1"/>
  <c r="H1336" i="1"/>
  <c r="A1337" i="1"/>
  <c r="B1337" i="1"/>
  <c r="C1337" i="1"/>
  <c r="D1337" i="1"/>
  <c r="E1337" i="1"/>
  <c r="F1337" i="1"/>
  <c r="H1337" i="1"/>
  <c r="A1338" i="1"/>
  <c r="B1338" i="1"/>
  <c r="C1338" i="1"/>
  <c r="D1338" i="1"/>
  <c r="E1338" i="1"/>
  <c r="F1338" i="1"/>
  <c r="H1338" i="1"/>
  <c r="A1339" i="1"/>
  <c r="B1339" i="1"/>
  <c r="C1339" i="1"/>
  <c r="D1339" i="1"/>
  <c r="E1339" i="1"/>
  <c r="F1339" i="1"/>
  <c r="H1339" i="1"/>
  <c r="A1340" i="1"/>
  <c r="B1340" i="1"/>
  <c r="C1340" i="1"/>
  <c r="D1340" i="1"/>
  <c r="E1340" i="1"/>
  <c r="F1340" i="1"/>
  <c r="H1340" i="1"/>
  <c r="A1341" i="1"/>
  <c r="B1341" i="1"/>
  <c r="C1341" i="1"/>
  <c r="D1341" i="1"/>
  <c r="E1341" i="1"/>
  <c r="F1341" i="1"/>
  <c r="H1341" i="1"/>
  <c r="A1342" i="1"/>
  <c r="B1342" i="1"/>
  <c r="C1342" i="1"/>
  <c r="D1342" i="1"/>
  <c r="E1342" i="1"/>
  <c r="F1342" i="1"/>
  <c r="H1342" i="1"/>
  <c r="A1343" i="1"/>
  <c r="B1343" i="1"/>
  <c r="C1343" i="1"/>
  <c r="D1343" i="1"/>
  <c r="E1343" i="1"/>
  <c r="F1343" i="1"/>
  <c r="H1343" i="1"/>
  <c r="A1344" i="1"/>
  <c r="B1344" i="1"/>
  <c r="C1344" i="1"/>
  <c r="D1344" i="1"/>
  <c r="E1344" i="1"/>
  <c r="F1344" i="1"/>
  <c r="H1344" i="1"/>
  <c r="A1345" i="1"/>
  <c r="B1345" i="1"/>
  <c r="C1345" i="1"/>
  <c r="D1345" i="1"/>
  <c r="E1345" i="1"/>
  <c r="F1345" i="1"/>
  <c r="H1345" i="1"/>
  <c r="A1346" i="1"/>
  <c r="B1346" i="1"/>
  <c r="C1346" i="1"/>
  <c r="D1346" i="1"/>
  <c r="E1346" i="1"/>
  <c r="F1346" i="1"/>
  <c r="H1346" i="1"/>
  <c r="A1347" i="1"/>
  <c r="B1347" i="1"/>
  <c r="C1347" i="1"/>
  <c r="D1347" i="1"/>
  <c r="E1347" i="1"/>
  <c r="F1347" i="1"/>
  <c r="H1347" i="1"/>
  <c r="A1348" i="1"/>
  <c r="B1348" i="1"/>
  <c r="C1348" i="1"/>
  <c r="D1348" i="1"/>
  <c r="E1348" i="1"/>
  <c r="F1348" i="1"/>
  <c r="H1348" i="1"/>
  <c r="A1349" i="1"/>
  <c r="B1349" i="1"/>
  <c r="C1349" i="1"/>
  <c r="D1349" i="1"/>
  <c r="E1349" i="1"/>
  <c r="F1349" i="1"/>
  <c r="H1349" i="1"/>
  <c r="A1350" i="1"/>
  <c r="B1350" i="1"/>
  <c r="C1350" i="1"/>
  <c r="D1350" i="1"/>
  <c r="E1350" i="1"/>
  <c r="F1350" i="1"/>
  <c r="H1350" i="1"/>
  <c r="A1351" i="1"/>
  <c r="B1351" i="1"/>
  <c r="C1351" i="1"/>
  <c r="D1351" i="1"/>
  <c r="E1351" i="1"/>
  <c r="F1351" i="1"/>
  <c r="H1351" i="1"/>
  <c r="A1352" i="1"/>
  <c r="B1352" i="1"/>
  <c r="C1352" i="1"/>
  <c r="D1352" i="1"/>
  <c r="E1352" i="1"/>
  <c r="F1352" i="1"/>
  <c r="H1352" i="1"/>
  <c r="A1353" i="1"/>
  <c r="B1353" i="1"/>
  <c r="C1353" i="1"/>
  <c r="D1353" i="1"/>
  <c r="E1353" i="1"/>
  <c r="F1353" i="1"/>
  <c r="H1353" i="1"/>
  <c r="A1354" i="1"/>
  <c r="B1354" i="1"/>
  <c r="C1354" i="1"/>
  <c r="D1354" i="1"/>
  <c r="E1354" i="1"/>
  <c r="F1354" i="1"/>
  <c r="H1354" i="1"/>
  <c r="A1355" i="1"/>
  <c r="B1355" i="1"/>
  <c r="C1355" i="1"/>
  <c r="D1355" i="1"/>
  <c r="E1355" i="1"/>
  <c r="F1355" i="1"/>
  <c r="H1355" i="1"/>
  <c r="A1356" i="1"/>
  <c r="B1356" i="1"/>
  <c r="C1356" i="1"/>
  <c r="D1356" i="1"/>
  <c r="E1356" i="1"/>
  <c r="F1356" i="1"/>
  <c r="H1356" i="1"/>
  <c r="A1357" i="1"/>
  <c r="B1357" i="1"/>
  <c r="C1357" i="1"/>
  <c r="D1357" i="1"/>
  <c r="E1357" i="1"/>
  <c r="F1357" i="1"/>
  <c r="H1357" i="1"/>
  <c r="A1358" i="1"/>
  <c r="B1358" i="1"/>
  <c r="C1358" i="1"/>
  <c r="D1358" i="1"/>
  <c r="E1358" i="1"/>
  <c r="F1358" i="1"/>
  <c r="H1358" i="1"/>
  <c r="A1359" i="1"/>
  <c r="B1359" i="1"/>
  <c r="C1359" i="1"/>
  <c r="D1359" i="1"/>
  <c r="E1359" i="1"/>
  <c r="F1359" i="1"/>
  <c r="H1359" i="1"/>
  <c r="A1360" i="1"/>
  <c r="B1360" i="1"/>
  <c r="C1360" i="1"/>
  <c r="D1360" i="1"/>
  <c r="E1360" i="1"/>
  <c r="F1360" i="1"/>
  <c r="H1360" i="1"/>
  <c r="A1361" i="1"/>
  <c r="B1361" i="1"/>
  <c r="C1361" i="1"/>
  <c r="D1361" i="1"/>
  <c r="E1361" i="1"/>
  <c r="F1361" i="1"/>
  <c r="H1361" i="1"/>
  <c r="A1362" i="1"/>
  <c r="B1362" i="1"/>
  <c r="C1362" i="1"/>
  <c r="D1362" i="1"/>
  <c r="E1362" i="1"/>
  <c r="F1362" i="1"/>
  <c r="H1362" i="1"/>
  <c r="A1363" i="1"/>
  <c r="B1363" i="1"/>
  <c r="C1363" i="1"/>
  <c r="D1363" i="1"/>
  <c r="E1363" i="1"/>
  <c r="F1363" i="1"/>
  <c r="H1363" i="1"/>
  <c r="A1364" i="1"/>
  <c r="B1364" i="1"/>
  <c r="C1364" i="1"/>
  <c r="D1364" i="1"/>
  <c r="E1364" i="1"/>
  <c r="F1364" i="1"/>
  <c r="H1364" i="1"/>
  <c r="A1365" i="1"/>
  <c r="B1365" i="1"/>
  <c r="C1365" i="1"/>
  <c r="D1365" i="1"/>
  <c r="E1365" i="1"/>
  <c r="F1365" i="1"/>
  <c r="H1365" i="1"/>
  <c r="A1366" i="1"/>
  <c r="B1366" i="1"/>
  <c r="C1366" i="1"/>
  <c r="D1366" i="1"/>
  <c r="E1366" i="1"/>
  <c r="F1366" i="1"/>
  <c r="H1366" i="1"/>
  <c r="A1367" i="1"/>
  <c r="B1367" i="1"/>
  <c r="C1367" i="1"/>
  <c r="D1367" i="1"/>
  <c r="E1367" i="1"/>
  <c r="F1367" i="1"/>
  <c r="H1367" i="1"/>
  <c r="A1368" i="1"/>
  <c r="B1368" i="1"/>
  <c r="C1368" i="1"/>
  <c r="D1368" i="1"/>
  <c r="E1368" i="1"/>
  <c r="F1368" i="1"/>
  <c r="H1368" i="1"/>
  <c r="A1369" i="1"/>
  <c r="B1369" i="1"/>
  <c r="C1369" i="1"/>
  <c r="D1369" i="1"/>
  <c r="E1369" i="1"/>
  <c r="F1369" i="1"/>
  <c r="H1369" i="1"/>
  <c r="A1370" i="1"/>
  <c r="B1370" i="1"/>
  <c r="C1370" i="1"/>
  <c r="D1370" i="1"/>
  <c r="E1370" i="1"/>
  <c r="F1370" i="1"/>
  <c r="H1370" i="1"/>
  <c r="A1371" i="1"/>
  <c r="B1371" i="1"/>
  <c r="C1371" i="1"/>
  <c r="D1371" i="1"/>
  <c r="E1371" i="1"/>
  <c r="F1371" i="1"/>
  <c r="H1371" i="1"/>
  <c r="A1372" i="1"/>
  <c r="B1372" i="1"/>
  <c r="C1372" i="1"/>
  <c r="D1372" i="1"/>
  <c r="E1372" i="1"/>
  <c r="F1372" i="1"/>
  <c r="H1372" i="1"/>
  <c r="A1373" i="1"/>
  <c r="B1373" i="1"/>
  <c r="C1373" i="1"/>
  <c r="D1373" i="1"/>
  <c r="E1373" i="1"/>
  <c r="F1373" i="1"/>
  <c r="H1373" i="1"/>
  <c r="A1374" i="1"/>
  <c r="B1374" i="1"/>
  <c r="C1374" i="1"/>
  <c r="D1374" i="1"/>
  <c r="E1374" i="1"/>
  <c r="F1374" i="1"/>
  <c r="H1374" i="1"/>
  <c r="A1375" i="1"/>
  <c r="B1375" i="1"/>
  <c r="C1375" i="1"/>
  <c r="D1375" i="1"/>
  <c r="E1375" i="1"/>
  <c r="F1375" i="1"/>
  <c r="H1375" i="1"/>
  <c r="A1376" i="1"/>
  <c r="B1376" i="1"/>
  <c r="C1376" i="1"/>
  <c r="D1376" i="1"/>
  <c r="E1376" i="1"/>
  <c r="F1376" i="1"/>
  <c r="H1376" i="1"/>
  <c r="A1377" i="1"/>
  <c r="B1377" i="1"/>
  <c r="C1377" i="1"/>
  <c r="D1377" i="1"/>
  <c r="E1377" i="1"/>
  <c r="F1377" i="1"/>
  <c r="H1377" i="1"/>
  <c r="A1378" i="1"/>
  <c r="B1378" i="1"/>
  <c r="C1378" i="1"/>
  <c r="D1378" i="1"/>
  <c r="E1378" i="1"/>
  <c r="F1378" i="1"/>
  <c r="H1378" i="1"/>
  <c r="A1379" i="1"/>
  <c r="B1379" i="1"/>
  <c r="C1379" i="1"/>
  <c r="D1379" i="1"/>
  <c r="E1379" i="1"/>
  <c r="F1379" i="1"/>
  <c r="H1379" i="1"/>
  <c r="A1380" i="1"/>
  <c r="B1380" i="1"/>
  <c r="C1380" i="1"/>
  <c r="D1380" i="1"/>
  <c r="E1380" i="1"/>
  <c r="F1380" i="1"/>
  <c r="H1380" i="1"/>
  <c r="A1381" i="1"/>
  <c r="B1381" i="1"/>
  <c r="C1381" i="1"/>
  <c r="D1381" i="1"/>
  <c r="E1381" i="1"/>
  <c r="F1381" i="1"/>
  <c r="H1381" i="1"/>
  <c r="A1382" i="1"/>
  <c r="B1382" i="1"/>
  <c r="C1382" i="1"/>
  <c r="D1382" i="1"/>
  <c r="E1382" i="1"/>
  <c r="F1382" i="1"/>
  <c r="H1382" i="1"/>
  <c r="A1383" i="1"/>
  <c r="B1383" i="1"/>
  <c r="C1383" i="1"/>
  <c r="D1383" i="1"/>
  <c r="E1383" i="1"/>
  <c r="F1383" i="1"/>
  <c r="H1383" i="1"/>
  <c r="A1384" i="1"/>
  <c r="B1384" i="1"/>
  <c r="C1384" i="1"/>
  <c r="D1384" i="1"/>
  <c r="E1384" i="1"/>
  <c r="F1384" i="1"/>
  <c r="H1384" i="1"/>
  <c r="A1385" i="1"/>
  <c r="B1385" i="1"/>
  <c r="C1385" i="1"/>
  <c r="D1385" i="1"/>
  <c r="E1385" i="1"/>
  <c r="F1385" i="1"/>
  <c r="H1385" i="1"/>
  <c r="A1386" i="1"/>
  <c r="B1386" i="1"/>
  <c r="C1386" i="1"/>
  <c r="D1386" i="1"/>
  <c r="E1386" i="1"/>
  <c r="F1386" i="1"/>
  <c r="H1386" i="1"/>
  <c r="A1387" i="1"/>
  <c r="B1387" i="1"/>
  <c r="C1387" i="1"/>
  <c r="D1387" i="1"/>
  <c r="E1387" i="1"/>
  <c r="F1387" i="1"/>
  <c r="H1387" i="1"/>
  <c r="A1388" i="1"/>
  <c r="B1388" i="1"/>
  <c r="C1388" i="1"/>
  <c r="D1388" i="1"/>
  <c r="E1388" i="1"/>
  <c r="F1388" i="1"/>
  <c r="H1388" i="1"/>
  <c r="A1389" i="1"/>
  <c r="B1389" i="1"/>
  <c r="C1389" i="1"/>
  <c r="D1389" i="1"/>
  <c r="E1389" i="1"/>
  <c r="F1389" i="1"/>
  <c r="H1389" i="1"/>
  <c r="A1390" i="1"/>
  <c r="B1390" i="1"/>
  <c r="C1390" i="1"/>
  <c r="D1390" i="1"/>
  <c r="E1390" i="1"/>
  <c r="F1390" i="1"/>
  <c r="H1390" i="1"/>
  <c r="A1391" i="1"/>
  <c r="B1391" i="1"/>
  <c r="C1391" i="1"/>
  <c r="D1391" i="1"/>
  <c r="E1391" i="1"/>
  <c r="F1391" i="1"/>
  <c r="H1391" i="1"/>
  <c r="A1392" i="1"/>
  <c r="B1392" i="1"/>
  <c r="C1392" i="1"/>
  <c r="D1392" i="1"/>
  <c r="E1392" i="1"/>
  <c r="F1392" i="1"/>
  <c r="H1392" i="1"/>
  <c r="A1393" i="1"/>
  <c r="B1393" i="1"/>
  <c r="C1393" i="1"/>
  <c r="D1393" i="1"/>
  <c r="E1393" i="1"/>
  <c r="F1393" i="1"/>
  <c r="H1393" i="1"/>
  <c r="A1394" i="1"/>
  <c r="B1394" i="1"/>
  <c r="C1394" i="1"/>
  <c r="D1394" i="1"/>
  <c r="E1394" i="1"/>
  <c r="F1394" i="1"/>
  <c r="H1394" i="1"/>
  <c r="A1395" i="1"/>
  <c r="B1395" i="1"/>
  <c r="C1395" i="1"/>
  <c r="D1395" i="1"/>
  <c r="E1395" i="1"/>
  <c r="F1395" i="1"/>
  <c r="H1395" i="1"/>
  <c r="A1396" i="1"/>
  <c r="B1396" i="1"/>
  <c r="C1396" i="1"/>
  <c r="D1396" i="1"/>
  <c r="E1396" i="1"/>
  <c r="F1396" i="1"/>
  <c r="H1396" i="1"/>
  <c r="A1397" i="1"/>
  <c r="B1397" i="1"/>
  <c r="C1397" i="1"/>
  <c r="D1397" i="1"/>
  <c r="E1397" i="1"/>
  <c r="F1397" i="1"/>
  <c r="H1397" i="1"/>
  <c r="A1398" i="1"/>
  <c r="B1398" i="1"/>
  <c r="C1398" i="1"/>
  <c r="D1398" i="1"/>
  <c r="E1398" i="1"/>
  <c r="F1398" i="1"/>
  <c r="H1398" i="1"/>
  <c r="A1399" i="1"/>
  <c r="B1399" i="1"/>
  <c r="C1399" i="1"/>
  <c r="D1399" i="1"/>
  <c r="E1399" i="1"/>
  <c r="F1399" i="1"/>
  <c r="H1399" i="1"/>
  <c r="A1400" i="1"/>
  <c r="B1400" i="1"/>
  <c r="C1400" i="1"/>
  <c r="D1400" i="1"/>
  <c r="E1400" i="1"/>
  <c r="F1400" i="1"/>
  <c r="H1400" i="1"/>
  <c r="A1401" i="1"/>
  <c r="B1401" i="1"/>
  <c r="C1401" i="1"/>
  <c r="D1401" i="1"/>
  <c r="E1401" i="1"/>
  <c r="F1401" i="1"/>
  <c r="H1401" i="1"/>
  <c r="A1402" i="1"/>
  <c r="B1402" i="1"/>
  <c r="C1402" i="1"/>
  <c r="D1402" i="1"/>
  <c r="E1402" i="1"/>
  <c r="F1402" i="1"/>
  <c r="H1402" i="1"/>
  <c r="A1403" i="1"/>
  <c r="B1403" i="1"/>
  <c r="C1403" i="1"/>
  <c r="D1403" i="1"/>
  <c r="E1403" i="1"/>
  <c r="F1403" i="1"/>
  <c r="H1403" i="1"/>
  <c r="A1404" i="1"/>
  <c r="B1404" i="1"/>
  <c r="C1404" i="1"/>
  <c r="D1404" i="1"/>
  <c r="E1404" i="1"/>
  <c r="F1404" i="1"/>
  <c r="H1404" i="1"/>
  <c r="A1405" i="1"/>
  <c r="B1405" i="1"/>
  <c r="C1405" i="1"/>
  <c r="D1405" i="1"/>
  <c r="E1405" i="1"/>
  <c r="F1405" i="1"/>
  <c r="H1405" i="1"/>
  <c r="A1406" i="1"/>
  <c r="B1406" i="1"/>
  <c r="C1406" i="1"/>
  <c r="D1406" i="1"/>
  <c r="E1406" i="1"/>
  <c r="F1406" i="1"/>
  <c r="H1406" i="1"/>
  <c r="A1407" i="1"/>
  <c r="B1407" i="1"/>
  <c r="C1407" i="1"/>
  <c r="D1407" i="1"/>
  <c r="E1407" i="1"/>
  <c r="F1407" i="1"/>
  <c r="H1407" i="1"/>
  <c r="A1408" i="1"/>
  <c r="B1408" i="1"/>
  <c r="C1408" i="1"/>
  <c r="D1408" i="1"/>
  <c r="E1408" i="1"/>
  <c r="F1408" i="1"/>
  <c r="H1408" i="1"/>
  <c r="A1409" i="1"/>
  <c r="B1409" i="1"/>
  <c r="C1409" i="1"/>
  <c r="D1409" i="1"/>
  <c r="E1409" i="1"/>
  <c r="F1409" i="1"/>
  <c r="H1409" i="1"/>
  <c r="A1410" i="1"/>
  <c r="B1410" i="1"/>
  <c r="C1410" i="1"/>
  <c r="D1410" i="1"/>
  <c r="E1410" i="1"/>
  <c r="F1410" i="1"/>
  <c r="H1410" i="1"/>
  <c r="A1411" i="1"/>
  <c r="B1411" i="1"/>
  <c r="C1411" i="1"/>
  <c r="D1411" i="1"/>
  <c r="E1411" i="1"/>
  <c r="F1411" i="1"/>
  <c r="H1411" i="1"/>
  <c r="A1412" i="1"/>
  <c r="B1412" i="1"/>
  <c r="C1412" i="1"/>
  <c r="D1412" i="1"/>
  <c r="E1412" i="1"/>
  <c r="F1412" i="1"/>
  <c r="H1412" i="1"/>
  <c r="A1413" i="1"/>
  <c r="B1413" i="1"/>
  <c r="C1413" i="1"/>
  <c r="D1413" i="1"/>
  <c r="E1413" i="1"/>
  <c r="F1413" i="1"/>
  <c r="H1413" i="1"/>
  <c r="A1414" i="1"/>
  <c r="B1414" i="1"/>
  <c r="C1414" i="1"/>
  <c r="D1414" i="1"/>
  <c r="E1414" i="1"/>
  <c r="F1414" i="1"/>
  <c r="H1414" i="1"/>
  <c r="A1415" i="1"/>
  <c r="B1415" i="1"/>
  <c r="C1415" i="1"/>
  <c r="D1415" i="1"/>
  <c r="E1415" i="1"/>
  <c r="F1415" i="1"/>
  <c r="H1415" i="1"/>
  <c r="A1416" i="1"/>
  <c r="B1416" i="1"/>
  <c r="C1416" i="1"/>
  <c r="D1416" i="1"/>
  <c r="E1416" i="1"/>
  <c r="F1416" i="1"/>
  <c r="H1416" i="1"/>
  <c r="A1417" i="1"/>
  <c r="B1417" i="1"/>
  <c r="C1417" i="1"/>
  <c r="D1417" i="1"/>
  <c r="E1417" i="1"/>
  <c r="F1417" i="1"/>
  <c r="H1417" i="1"/>
  <c r="A1418" i="1"/>
  <c r="B1418" i="1"/>
  <c r="C1418" i="1"/>
  <c r="D1418" i="1"/>
  <c r="E1418" i="1"/>
  <c r="F1418" i="1"/>
  <c r="H1418" i="1"/>
  <c r="A1419" i="1"/>
  <c r="B1419" i="1"/>
  <c r="C1419" i="1"/>
  <c r="D1419" i="1"/>
  <c r="E1419" i="1"/>
  <c r="F1419" i="1"/>
  <c r="H1419" i="1"/>
  <c r="A1420" i="1"/>
  <c r="B1420" i="1"/>
  <c r="C1420" i="1"/>
  <c r="D1420" i="1"/>
  <c r="E1420" i="1"/>
  <c r="F1420" i="1"/>
  <c r="H1420" i="1"/>
  <c r="A1421" i="1"/>
  <c r="B1421" i="1"/>
  <c r="C1421" i="1"/>
  <c r="D1421" i="1"/>
  <c r="E1421" i="1"/>
  <c r="F1421" i="1"/>
  <c r="H1421" i="1"/>
  <c r="A1422" i="1"/>
  <c r="B1422" i="1"/>
  <c r="C1422" i="1"/>
  <c r="D1422" i="1"/>
  <c r="E1422" i="1"/>
  <c r="F1422" i="1"/>
  <c r="H1422" i="1"/>
  <c r="A1423" i="1"/>
  <c r="B1423" i="1"/>
  <c r="C1423" i="1"/>
  <c r="D1423" i="1"/>
  <c r="E1423" i="1"/>
  <c r="F1423" i="1"/>
  <c r="H1423" i="1"/>
  <c r="A1424" i="1"/>
  <c r="B1424" i="1"/>
  <c r="C1424" i="1"/>
  <c r="D1424" i="1"/>
  <c r="E1424" i="1"/>
  <c r="F1424" i="1"/>
  <c r="H1424" i="1"/>
  <c r="A1425" i="1"/>
  <c r="B1425" i="1"/>
  <c r="C1425" i="1"/>
  <c r="D1425" i="1"/>
  <c r="E1425" i="1"/>
  <c r="F1425" i="1"/>
  <c r="H1425" i="1"/>
  <c r="A1426" i="1"/>
  <c r="B1426" i="1"/>
  <c r="C1426" i="1"/>
  <c r="D1426" i="1"/>
  <c r="E1426" i="1"/>
  <c r="F1426" i="1"/>
  <c r="H1426" i="1"/>
  <c r="A1427" i="1"/>
  <c r="B1427" i="1"/>
  <c r="C1427" i="1"/>
  <c r="D1427" i="1"/>
  <c r="E1427" i="1"/>
  <c r="F1427" i="1"/>
  <c r="H1427" i="1"/>
  <c r="A1428" i="1"/>
  <c r="B1428" i="1"/>
  <c r="C1428" i="1"/>
  <c r="D1428" i="1"/>
  <c r="E1428" i="1"/>
  <c r="F1428" i="1"/>
  <c r="H1428" i="1"/>
  <c r="A1429" i="1"/>
  <c r="B1429" i="1"/>
  <c r="C1429" i="1"/>
  <c r="D1429" i="1"/>
  <c r="E1429" i="1"/>
  <c r="F1429" i="1"/>
  <c r="H1429" i="1"/>
  <c r="A1430" i="1"/>
  <c r="B1430" i="1"/>
  <c r="C1430" i="1"/>
  <c r="D1430" i="1"/>
  <c r="E1430" i="1"/>
  <c r="F1430" i="1"/>
  <c r="H1430" i="1"/>
  <c r="A1431" i="1"/>
  <c r="B1431" i="1"/>
  <c r="C1431" i="1"/>
  <c r="D1431" i="1"/>
  <c r="E1431" i="1"/>
  <c r="F1431" i="1"/>
  <c r="H1431" i="1"/>
  <c r="A1432" i="1"/>
  <c r="B1432" i="1"/>
  <c r="C1432" i="1"/>
  <c r="D1432" i="1"/>
  <c r="E1432" i="1"/>
  <c r="F1432" i="1"/>
  <c r="H1432" i="1"/>
  <c r="A1433" i="1"/>
  <c r="B1433" i="1"/>
  <c r="C1433" i="1"/>
  <c r="D1433" i="1"/>
  <c r="E1433" i="1"/>
  <c r="F1433" i="1"/>
  <c r="H1433" i="1"/>
  <c r="A1434" i="1"/>
  <c r="B1434" i="1"/>
  <c r="C1434" i="1"/>
  <c r="D1434" i="1"/>
  <c r="E1434" i="1"/>
  <c r="F1434" i="1"/>
  <c r="H1434" i="1"/>
  <c r="A1435" i="1"/>
  <c r="B1435" i="1"/>
  <c r="C1435" i="1"/>
  <c r="D1435" i="1"/>
  <c r="E1435" i="1"/>
  <c r="F1435" i="1"/>
  <c r="H1435" i="1"/>
  <c r="A1436" i="1"/>
  <c r="B1436" i="1"/>
  <c r="C1436" i="1"/>
  <c r="D1436" i="1"/>
  <c r="E1436" i="1"/>
  <c r="F1436" i="1"/>
  <c r="H1436" i="1"/>
  <c r="A1437" i="1"/>
  <c r="B1437" i="1"/>
  <c r="C1437" i="1"/>
  <c r="D1437" i="1"/>
  <c r="E1437" i="1"/>
  <c r="F1437" i="1"/>
  <c r="H1437" i="1"/>
  <c r="A1438" i="1"/>
  <c r="B1438" i="1"/>
  <c r="C1438" i="1"/>
  <c r="D1438" i="1"/>
  <c r="E1438" i="1"/>
  <c r="F1438" i="1"/>
  <c r="H1438" i="1"/>
  <c r="A1439" i="1"/>
  <c r="B1439" i="1"/>
  <c r="C1439" i="1"/>
  <c r="D1439" i="1"/>
  <c r="E1439" i="1"/>
  <c r="F1439" i="1"/>
  <c r="H1439" i="1"/>
  <c r="A1440" i="1"/>
  <c r="B1440" i="1"/>
  <c r="C1440" i="1"/>
  <c r="D1440" i="1"/>
  <c r="E1440" i="1"/>
  <c r="F1440" i="1"/>
  <c r="H1440" i="1"/>
  <c r="A1441" i="1"/>
  <c r="B1441" i="1"/>
  <c r="C1441" i="1"/>
  <c r="D1441" i="1"/>
  <c r="E1441" i="1"/>
  <c r="F1441" i="1"/>
  <c r="H1441" i="1"/>
  <c r="A1442" i="1"/>
  <c r="B1442" i="1"/>
  <c r="C1442" i="1"/>
  <c r="D1442" i="1"/>
  <c r="E1442" i="1"/>
  <c r="F1442" i="1"/>
  <c r="H1442" i="1"/>
  <c r="A1443" i="1"/>
  <c r="B1443" i="1"/>
  <c r="C1443" i="1"/>
  <c r="D1443" i="1"/>
  <c r="E1443" i="1"/>
  <c r="F1443" i="1"/>
  <c r="H1443" i="1"/>
  <c r="A1444" i="1"/>
  <c r="B1444" i="1"/>
  <c r="C1444" i="1"/>
  <c r="D1444" i="1"/>
  <c r="E1444" i="1"/>
  <c r="F1444" i="1"/>
  <c r="H1444" i="1"/>
  <c r="A1445" i="1"/>
  <c r="B1445" i="1"/>
  <c r="C1445" i="1"/>
  <c r="D1445" i="1"/>
  <c r="E1445" i="1"/>
  <c r="F1445" i="1"/>
  <c r="H1445" i="1"/>
  <c r="A1446" i="1"/>
  <c r="B1446" i="1"/>
  <c r="C1446" i="1"/>
  <c r="D1446" i="1"/>
  <c r="E1446" i="1"/>
  <c r="F1446" i="1"/>
  <c r="H1446" i="1"/>
  <c r="A1447" i="1"/>
  <c r="B1447" i="1"/>
  <c r="C1447" i="1"/>
  <c r="D1447" i="1"/>
  <c r="E1447" i="1"/>
  <c r="F1447" i="1"/>
  <c r="H1447" i="1"/>
  <c r="A1448" i="1"/>
  <c r="B1448" i="1"/>
  <c r="C1448" i="1"/>
  <c r="D1448" i="1"/>
  <c r="E1448" i="1"/>
  <c r="F1448" i="1"/>
  <c r="H1448" i="1"/>
  <c r="A1449" i="1"/>
  <c r="B1449" i="1"/>
  <c r="C1449" i="1"/>
  <c r="D1449" i="1"/>
  <c r="E1449" i="1"/>
  <c r="F1449" i="1"/>
  <c r="H1449" i="1"/>
  <c r="A1450" i="1"/>
  <c r="B1450" i="1"/>
  <c r="C1450" i="1"/>
  <c r="D1450" i="1"/>
  <c r="E1450" i="1"/>
  <c r="F1450" i="1"/>
  <c r="H1450" i="1"/>
  <c r="A1451" i="1"/>
  <c r="B1451" i="1"/>
  <c r="C1451" i="1"/>
  <c r="D1451" i="1"/>
  <c r="E1451" i="1"/>
  <c r="F1451" i="1"/>
  <c r="H1451" i="1"/>
  <c r="A1452" i="1"/>
  <c r="B1452" i="1"/>
  <c r="C1452" i="1"/>
  <c r="D1452" i="1"/>
  <c r="E1452" i="1"/>
  <c r="F1452" i="1"/>
  <c r="H1452" i="1"/>
  <c r="A1453" i="1"/>
  <c r="B1453" i="1"/>
  <c r="C1453" i="1"/>
  <c r="D1453" i="1"/>
  <c r="E1453" i="1"/>
  <c r="F1453" i="1"/>
  <c r="H1453" i="1"/>
  <c r="A1454" i="1"/>
  <c r="B1454" i="1"/>
  <c r="C1454" i="1"/>
  <c r="D1454" i="1"/>
  <c r="E1454" i="1"/>
  <c r="F1454" i="1"/>
  <c r="H1454" i="1"/>
  <c r="A1455" i="1"/>
  <c r="B1455" i="1"/>
  <c r="C1455" i="1"/>
  <c r="D1455" i="1"/>
  <c r="E1455" i="1"/>
  <c r="F1455" i="1"/>
  <c r="H1455" i="1"/>
  <c r="A1456" i="1"/>
  <c r="B1456" i="1"/>
  <c r="C1456" i="1"/>
  <c r="D1456" i="1"/>
  <c r="E1456" i="1"/>
  <c r="F1456" i="1"/>
  <c r="H1456" i="1"/>
  <c r="A1457" i="1"/>
  <c r="B1457" i="1"/>
  <c r="C1457" i="1"/>
  <c r="D1457" i="1"/>
  <c r="E1457" i="1"/>
  <c r="F1457" i="1"/>
  <c r="H1457" i="1"/>
  <c r="A1458" i="1"/>
  <c r="B1458" i="1"/>
  <c r="C1458" i="1"/>
  <c r="D1458" i="1"/>
  <c r="E1458" i="1"/>
  <c r="F1458" i="1"/>
  <c r="H1458" i="1"/>
  <c r="A1459" i="1"/>
  <c r="B1459" i="1"/>
  <c r="C1459" i="1"/>
  <c r="D1459" i="1"/>
  <c r="E1459" i="1"/>
  <c r="F1459" i="1"/>
  <c r="H1459" i="1"/>
  <c r="A1460" i="1"/>
  <c r="B1460" i="1"/>
  <c r="C1460" i="1"/>
  <c r="D1460" i="1"/>
  <c r="E1460" i="1"/>
  <c r="F1460" i="1"/>
  <c r="H1460" i="1"/>
  <c r="A1461" i="1"/>
  <c r="B1461" i="1"/>
  <c r="C1461" i="1"/>
  <c r="D1461" i="1"/>
  <c r="E1461" i="1"/>
  <c r="F1461" i="1"/>
  <c r="H1461" i="1"/>
  <c r="A1462" i="1"/>
  <c r="B1462" i="1"/>
  <c r="C1462" i="1"/>
  <c r="D1462" i="1"/>
  <c r="E1462" i="1"/>
  <c r="F1462" i="1"/>
  <c r="H1462" i="1"/>
  <c r="A1463" i="1"/>
  <c r="B1463" i="1"/>
  <c r="C1463" i="1"/>
  <c r="D1463" i="1"/>
  <c r="E1463" i="1"/>
  <c r="F1463" i="1"/>
  <c r="H1463" i="1"/>
  <c r="A1464" i="1"/>
  <c r="B1464" i="1"/>
  <c r="C1464" i="1"/>
  <c r="D1464" i="1"/>
  <c r="E1464" i="1"/>
  <c r="F1464" i="1"/>
  <c r="H1464" i="1"/>
  <c r="A1465" i="1"/>
  <c r="B1465" i="1"/>
  <c r="C1465" i="1"/>
  <c r="D1465" i="1"/>
  <c r="E1465" i="1"/>
  <c r="F1465" i="1"/>
  <c r="H1465" i="1"/>
  <c r="A1466" i="1"/>
  <c r="B1466" i="1"/>
  <c r="C1466" i="1"/>
  <c r="D1466" i="1"/>
  <c r="E1466" i="1"/>
  <c r="F1466" i="1"/>
  <c r="H1466" i="1"/>
  <c r="A1467" i="1"/>
  <c r="B1467" i="1"/>
  <c r="C1467" i="1"/>
  <c r="D1467" i="1"/>
  <c r="E1467" i="1"/>
  <c r="F1467" i="1"/>
  <c r="H1467" i="1"/>
  <c r="A1468" i="1"/>
  <c r="B1468" i="1"/>
  <c r="C1468" i="1"/>
  <c r="D1468" i="1"/>
  <c r="E1468" i="1"/>
  <c r="F1468" i="1"/>
  <c r="H1468" i="1"/>
  <c r="A1469" i="1"/>
  <c r="B1469" i="1"/>
  <c r="C1469" i="1"/>
  <c r="D1469" i="1"/>
  <c r="E1469" i="1"/>
  <c r="F1469" i="1"/>
  <c r="H1469" i="1"/>
  <c r="A1470" i="1"/>
  <c r="B1470" i="1"/>
  <c r="C1470" i="1"/>
  <c r="D1470" i="1"/>
  <c r="E1470" i="1"/>
  <c r="F1470" i="1"/>
  <c r="H1470" i="1"/>
  <c r="A1471" i="1"/>
  <c r="B1471" i="1"/>
  <c r="C1471" i="1"/>
  <c r="D1471" i="1"/>
  <c r="E1471" i="1"/>
  <c r="F1471" i="1"/>
  <c r="H1471" i="1"/>
  <c r="A1472" i="1"/>
  <c r="B1472" i="1"/>
  <c r="C1472" i="1"/>
  <c r="D1472" i="1"/>
  <c r="E1472" i="1"/>
  <c r="F1472" i="1"/>
  <c r="H1472" i="1"/>
  <c r="A1473" i="1"/>
  <c r="B1473" i="1"/>
  <c r="C1473" i="1"/>
  <c r="D1473" i="1"/>
  <c r="E1473" i="1"/>
  <c r="F1473" i="1"/>
  <c r="H1473" i="1"/>
  <c r="A1474" i="1"/>
  <c r="B1474" i="1"/>
  <c r="C1474" i="1"/>
  <c r="D1474" i="1"/>
  <c r="E1474" i="1"/>
  <c r="F1474" i="1"/>
  <c r="H1474" i="1"/>
  <c r="A1475" i="1"/>
  <c r="B1475" i="1"/>
  <c r="C1475" i="1"/>
  <c r="D1475" i="1"/>
  <c r="E1475" i="1"/>
  <c r="F1475" i="1"/>
  <c r="H1475" i="1"/>
  <c r="A1476" i="1"/>
  <c r="B1476" i="1"/>
  <c r="C1476" i="1"/>
  <c r="D1476" i="1"/>
  <c r="E1476" i="1"/>
  <c r="F1476" i="1"/>
  <c r="H1476" i="1"/>
  <c r="A1477" i="1"/>
  <c r="B1477" i="1"/>
  <c r="C1477" i="1"/>
  <c r="D1477" i="1"/>
  <c r="E1477" i="1"/>
  <c r="F1477" i="1"/>
  <c r="H1477" i="1"/>
  <c r="A1478" i="1"/>
  <c r="B1478" i="1"/>
  <c r="C1478" i="1"/>
  <c r="D1478" i="1"/>
  <c r="E1478" i="1"/>
  <c r="F1478" i="1"/>
  <c r="H1478" i="1"/>
  <c r="A1479" i="1"/>
  <c r="B1479" i="1"/>
  <c r="C1479" i="1"/>
  <c r="D1479" i="1"/>
  <c r="E1479" i="1"/>
  <c r="F1479" i="1"/>
  <c r="H1479" i="1"/>
  <c r="A1480" i="1"/>
  <c r="B1480" i="1"/>
  <c r="C1480" i="1"/>
  <c r="D1480" i="1"/>
  <c r="E1480" i="1"/>
  <c r="F1480" i="1"/>
  <c r="H1480" i="1"/>
  <c r="A1481" i="1"/>
  <c r="B1481" i="1"/>
  <c r="C1481" i="1"/>
  <c r="D1481" i="1"/>
  <c r="E1481" i="1"/>
  <c r="F1481" i="1"/>
  <c r="H1481" i="1"/>
  <c r="A1482" i="1"/>
  <c r="B1482" i="1"/>
  <c r="C1482" i="1"/>
  <c r="D1482" i="1"/>
  <c r="E1482" i="1"/>
  <c r="F1482" i="1"/>
  <c r="H1482" i="1"/>
  <c r="A1483" i="1"/>
  <c r="B1483" i="1"/>
  <c r="C1483" i="1"/>
  <c r="D1483" i="1"/>
  <c r="E1483" i="1"/>
  <c r="F1483" i="1"/>
  <c r="H1483" i="1"/>
  <c r="A1484" i="1"/>
  <c r="B1484" i="1"/>
  <c r="C1484" i="1"/>
  <c r="D1484" i="1"/>
  <c r="E1484" i="1"/>
  <c r="F1484" i="1"/>
  <c r="H1484" i="1"/>
  <c r="A1485" i="1"/>
  <c r="B1485" i="1"/>
  <c r="C1485" i="1"/>
  <c r="D1485" i="1"/>
  <c r="E1485" i="1"/>
  <c r="F1485" i="1"/>
  <c r="H1485" i="1"/>
  <c r="A1486" i="1"/>
  <c r="B1486" i="1"/>
  <c r="C1486" i="1"/>
  <c r="D1486" i="1"/>
  <c r="E1486" i="1"/>
  <c r="F1486" i="1"/>
  <c r="H1486" i="1"/>
  <c r="A1487" i="1"/>
  <c r="B1487" i="1"/>
  <c r="C1487" i="1"/>
  <c r="D1487" i="1"/>
  <c r="E1487" i="1"/>
  <c r="F1487" i="1"/>
  <c r="H1487" i="1"/>
  <c r="A1488" i="1"/>
  <c r="B1488" i="1"/>
  <c r="C1488" i="1"/>
  <c r="D1488" i="1"/>
  <c r="E1488" i="1"/>
  <c r="F1488" i="1"/>
  <c r="H1488" i="1"/>
  <c r="A1489" i="1"/>
  <c r="B1489" i="1"/>
  <c r="C1489" i="1"/>
  <c r="D1489" i="1"/>
  <c r="E1489" i="1"/>
  <c r="F1489" i="1"/>
  <c r="H1489" i="1"/>
  <c r="A1490" i="1"/>
  <c r="B1490" i="1"/>
  <c r="C1490" i="1"/>
  <c r="D1490" i="1"/>
  <c r="E1490" i="1"/>
  <c r="F1490" i="1"/>
  <c r="H1490" i="1"/>
  <c r="A1491" i="1"/>
  <c r="B1491" i="1"/>
  <c r="C1491" i="1"/>
  <c r="D1491" i="1"/>
  <c r="E1491" i="1"/>
  <c r="F1491" i="1"/>
  <c r="H1491" i="1"/>
  <c r="A1492" i="1"/>
  <c r="B1492" i="1"/>
  <c r="C1492" i="1"/>
  <c r="D1492" i="1"/>
  <c r="E1492" i="1"/>
  <c r="F1492" i="1"/>
  <c r="H1492" i="1"/>
  <c r="A1493" i="1"/>
  <c r="B1493" i="1"/>
  <c r="C1493" i="1"/>
  <c r="D1493" i="1"/>
  <c r="E1493" i="1"/>
  <c r="F1493" i="1"/>
  <c r="H1493" i="1"/>
  <c r="A1494" i="1"/>
  <c r="B1494" i="1"/>
  <c r="C1494" i="1"/>
  <c r="D1494" i="1"/>
  <c r="E1494" i="1"/>
  <c r="F1494" i="1"/>
  <c r="H1494" i="1"/>
  <c r="A1495" i="1"/>
  <c r="B1495" i="1"/>
  <c r="C1495" i="1"/>
  <c r="D1495" i="1"/>
  <c r="E1495" i="1"/>
  <c r="F1495" i="1"/>
  <c r="H1495" i="1"/>
  <c r="A1496" i="1"/>
  <c r="B1496" i="1"/>
  <c r="C1496" i="1"/>
  <c r="D1496" i="1"/>
  <c r="E1496" i="1"/>
  <c r="F1496" i="1"/>
  <c r="H1496" i="1"/>
  <c r="A1497" i="1"/>
  <c r="B1497" i="1"/>
  <c r="C1497" i="1"/>
  <c r="D1497" i="1"/>
  <c r="E1497" i="1"/>
  <c r="F1497" i="1"/>
  <c r="H1497" i="1"/>
  <c r="A1498" i="1"/>
  <c r="B1498" i="1"/>
  <c r="C1498" i="1"/>
  <c r="D1498" i="1"/>
  <c r="E1498" i="1"/>
  <c r="F1498" i="1"/>
  <c r="H1498" i="1"/>
  <c r="A1499" i="1"/>
  <c r="B1499" i="1"/>
  <c r="C1499" i="1"/>
  <c r="D1499" i="1"/>
  <c r="E1499" i="1"/>
  <c r="F1499" i="1"/>
  <c r="H1499" i="1"/>
  <c r="A1500" i="1"/>
  <c r="B1500" i="1"/>
  <c r="C1500" i="1"/>
  <c r="D1500" i="1"/>
  <c r="E1500" i="1"/>
  <c r="F1500" i="1"/>
  <c r="H1500" i="1"/>
  <c r="A1501" i="1"/>
  <c r="B1501" i="1"/>
  <c r="C1501" i="1"/>
  <c r="D1501" i="1"/>
  <c r="E1501" i="1"/>
  <c r="F1501" i="1"/>
  <c r="H1501" i="1"/>
  <c r="A1502" i="1"/>
  <c r="B1502" i="1"/>
  <c r="C1502" i="1"/>
  <c r="D1502" i="1"/>
  <c r="E1502" i="1"/>
  <c r="F1502" i="1"/>
  <c r="H1502" i="1"/>
  <c r="A1503" i="1"/>
  <c r="B1503" i="1"/>
  <c r="C1503" i="1"/>
  <c r="D1503" i="1"/>
  <c r="E1503" i="1"/>
  <c r="F1503" i="1"/>
  <c r="H1503" i="1"/>
  <c r="A1504" i="1"/>
  <c r="B1504" i="1"/>
  <c r="C1504" i="1"/>
  <c r="D1504" i="1"/>
  <c r="E1504" i="1"/>
  <c r="F1504" i="1"/>
  <c r="H1504" i="1"/>
  <c r="A1505" i="1"/>
  <c r="B1505" i="1"/>
  <c r="C1505" i="1"/>
  <c r="D1505" i="1"/>
  <c r="E1505" i="1"/>
  <c r="F1505" i="1"/>
  <c r="H1505" i="1"/>
  <c r="A1506" i="1"/>
  <c r="B1506" i="1"/>
  <c r="C1506" i="1"/>
  <c r="D1506" i="1"/>
  <c r="E1506" i="1"/>
  <c r="F1506" i="1"/>
  <c r="H1506" i="1"/>
  <c r="A1507" i="1"/>
  <c r="B1507" i="1"/>
  <c r="C1507" i="1"/>
  <c r="D1507" i="1"/>
  <c r="E1507" i="1"/>
  <c r="F1507" i="1"/>
  <c r="H1507" i="1"/>
  <c r="A1508" i="1"/>
  <c r="B1508" i="1"/>
  <c r="C1508" i="1"/>
  <c r="D1508" i="1"/>
  <c r="E1508" i="1"/>
  <c r="F1508" i="1"/>
  <c r="H1508" i="1"/>
  <c r="A1509" i="1"/>
  <c r="B1509" i="1"/>
  <c r="C1509" i="1"/>
  <c r="D1509" i="1"/>
  <c r="E1509" i="1"/>
  <c r="F1509" i="1"/>
  <c r="H1509" i="1"/>
  <c r="A1510" i="1"/>
  <c r="B1510" i="1"/>
  <c r="C1510" i="1"/>
  <c r="D1510" i="1"/>
  <c r="E1510" i="1"/>
  <c r="F1510" i="1"/>
  <c r="H1510" i="1"/>
  <c r="A1511" i="1"/>
  <c r="B1511" i="1"/>
  <c r="C1511" i="1"/>
  <c r="D1511" i="1"/>
  <c r="E1511" i="1"/>
  <c r="F1511" i="1"/>
  <c r="H1511" i="1"/>
  <c r="A1512" i="1"/>
  <c r="B1512" i="1"/>
  <c r="C1512" i="1"/>
  <c r="D1512" i="1"/>
  <c r="E1512" i="1"/>
  <c r="F1512" i="1"/>
  <c r="H1512" i="1"/>
  <c r="A1513" i="1"/>
  <c r="B1513" i="1"/>
  <c r="C1513" i="1"/>
  <c r="D1513" i="1"/>
  <c r="E1513" i="1"/>
  <c r="F1513" i="1"/>
  <c r="H1513" i="1"/>
  <c r="A1514" i="1"/>
  <c r="B1514" i="1"/>
  <c r="C1514" i="1"/>
  <c r="D1514" i="1"/>
  <c r="E1514" i="1"/>
  <c r="F1514" i="1"/>
  <c r="H1514" i="1"/>
  <c r="A1515" i="1"/>
  <c r="B1515" i="1"/>
  <c r="C1515" i="1"/>
  <c r="D1515" i="1"/>
  <c r="E1515" i="1"/>
  <c r="F1515" i="1"/>
  <c r="H1515" i="1"/>
  <c r="A1516" i="1"/>
  <c r="B1516" i="1"/>
  <c r="C1516" i="1"/>
  <c r="D1516" i="1"/>
  <c r="E1516" i="1"/>
  <c r="F1516" i="1"/>
  <c r="H1516" i="1"/>
  <c r="A1517" i="1"/>
  <c r="B1517" i="1"/>
  <c r="C1517" i="1"/>
  <c r="D1517" i="1"/>
  <c r="E1517" i="1"/>
  <c r="F1517" i="1"/>
  <c r="H1517" i="1"/>
  <c r="A1518" i="1"/>
  <c r="B1518" i="1"/>
  <c r="C1518" i="1"/>
  <c r="D1518" i="1"/>
  <c r="E1518" i="1"/>
  <c r="F1518" i="1"/>
  <c r="H1518" i="1"/>
  <c r="A1519" i="1"/>
  <c r="B1519" i="1"/>
  <c r="C1519" i="1"/>
  <c r="D1519" i="1"/>
  <c r="E1519" i="1"/>
  <c r="F1519" i="1"/>
  <c r="H1519" i="1"/>
  <c r="A1520" i="1"/>
  <c r="B1520" i="1"/>
  <c r="C1520" i="1"/>
  <c r="D1520" i="1"/>
  <c r="E1520" i="1"/>
  <c r="F1520" i="1"/>
  <c r="H1520" i="1"/>
  <c r="A1521" i="1"/>
  <c r="B1521" i="1"/>
  <c r="C1521" i="1"/>
  <c r="D1521" i="1"/>
  <c r="E1521" i="1"/>
  <c r="F1521" i="1"/>
  <c r="H1521" i="1"/>
  <c r="A1522" i="1"/>
  <c r="B1522" i="1"/>
  <c r="C1522" i="1"/>
  <c r="D1522" i="1"/>
  <c r="E1522" i="1"/>
  <c r="F1522" i="1"/>
  <c r="H1522" i="1"/>
  <c r="A1523" i="1"/>
  <c r="B1523" i="1"/>
  <c r="C1523" i="1"/>
  <c r="D1523" i="1"/>
  <c r="E1523" i="1"/>
  <c r="F1523" i="1"/>
  <c r="H1523" i="1"/>
  <c r="A1524" i="1"/>
  <c r="B1524" i="1"/>
  <c r="C1524" i="1"/>
  <c r="D1524" i="1"/>
  <c r="E1524" i="1"/>
  <c r="F1524" i="1"/>
  <c r="H1524" i="1"/>
  <c r="A1525" i="1"/>
  <c r="B1525" i="1"/>
  <c r="C1525" i="1"/>
  <c r="D1525" i="1"/>
  <c r="E1525" i="1"/>
  <c r="F1525" i="1"/>
  <c r="H1525" i="1"/>
  <c r="A1526" i="1"/>
  <c r="B1526" i="1"/>
  <c r="C1526" i="1"/>
  <c r="D1526" i="1"/>
  <c r="E1526" i="1"/>
  <c r="F1526" i="1"/>
  <c r="H1526" i="1"/>
  <c r="A1527" i="1"/>
  <c r="B1527" i="1"/>
  <c r="C1527" i="1"/>
  <c r="D1527" i="1"/>
  <c r="E1527" i="1"/>
  <c r="F1527" i="1"/>
  <c r="H1527" i="1"/>
  <c r="A1528" i="1"/>
  <c r="B1528" i="1"/>
  <c r="C1528" i="1"/>
  <c r="D1528" i="1"/>
  <c r="E1528" i="1"/>
  <c r="F1528" i="1"/>
  <c r="H1528" i="1"/>
  <c r="A1529" i="1"/>
  <c r="B1529" i="1"/>
  <c r="C1529" i="1"/>
  <c r="D1529" i="1"/>
  <c r="E1529" i="1"/>
  <c r="F1529" i="1"/>
  <c r="H1529" i="1"/>
  <c r="A1530" i="1"/>
  <c r="B1530" i="1"/>
  <c r="C1530" i="1"/>
  <c r="D1530" i="1"/>
  <c r="E1530" i="1"/>
  <c r="F1530" i="1"/>
  <c r="H1530" i="1"/>
  <c r="A1531" i="1"/>
  <c r="B1531" i="1"/>
  <c r="C1531" i="1"/>
  <c r="D1531" i="1"/>
  <c r="E1531" i="1"/>
  <c r="F1531" i="1"/>
  <c r="H1531" i="1"/>
  <c r="A1532" i="1"/>
  <c r="B1532" i="1"/>
  <c r="C1532" i="1"/>
  <c r="D1532" i="1"/>
  <c r="E1532" i="1"/>
  <c r="F1532" i="1"/>
  <c r="H1532" i="1"/>
  <c r="A1533" i="1"/>
  <c r="B1533" i="1"/>
  <c r="C1533" i="1"/>
  <c r="D1533" i="1"/>
  <c r="E1533" i="1"/>
  <c r="F1533" i="1"/>
  <c r="H1533" i="1"/>
  <c r="A1534" i="1"/>
  <c r="B1534" i="1"/>
  <c r="C1534" i="1"/>
  <c r="D1534" i="1"/>
  <c r="E1534" i="1"/>
  <c r="F1534" i="1"/>
  <c r="H1534" i="1"/>
  <c r="A1535" i="1"/>
  <c r="B1535" i="1"/>
  <c r="C1535" i="1"/>
  <c r="D1535" i="1"/>
  <c r="E1535" i="1"/>
  <c r="F1535" i="1"/>
  <c r="H1535" i="1"/>
  <c r="A1536" i="1"/>
  <c r="B1536" i="1"/>
  <c r="C1536" i="1"/>
  <c r="D1536" i="1"/>
  <c r="E1536" i="1"/>
  <c r="F1536" i="1"/>
  <c r="H1536" i="1"/>
  <c r="A1537" i="1"/>
  <c r="B1537" i="1"/>
  <c r="C1537" i="1"/>
  <c r="D1537" i="1"/>
  <c r="E1537" i="1"/>
  <c r="F1537" i="1"/>
  <c r="H1537" i="1"/>
  <c r="A1538" i="1"/>
  <c r="B1538" i="1"/>
  <c r="C1538" i="1"/>
  <c r="D1538" i="1"/>
  <c r="E1538" i="1"/>
  <c r="F1538" i="1"/>
  <c r="H1538" i="1"/>
  <c r="A1539" i="1"/>
  <c r="B1539" i="1"/>
  <c r="C1539" i="1"/>
  <c r="D1539" i="1"/>
  <c r="E1539" i="1"/>
  <c r="F1539" i="1"/>
  <c r="H1539" i="1"/>
  <c r="A1540" i="1"/>
  <c r="B1540" i="1"/>
  <c r="C1540" i="1"/>
  <c r="D1540" i="1"/>
  <c r="E1540" i="1"/>
  <c r="F1540" i="1"/>
  <c r="H1540" i="1"/>
  <c r="A1541" i="1"/>
  <c r="B1541" i="1"/>
  <c r="C1541" i="1"/>
  <c r="D1541" i="1"/>
  <c r="E1541" i="1"/>
  <c r="F1541" i="1"/>
  <c r="H1541" i="1"/>
  <c r="A1542" i="1"/>
  <c r="B1542" i="1"/>
  <c r="C1542" i="1"/>
  <c r="D1542" i="1"/>
  <c r="E1542" i="1"/>
  <c r="F1542" i="1"/>
  <c r="H1542" i="1"/>
  <c r="A1543" i="1"/>
  <c r="B1543" i="1"/>
  <c r="C1543" i="1"/>
  <c r="D1543" i="1"/>
  <c r="E1543" i="1"/>
  <c r="F1543" i="1"/>
  <c r="H1543" i="1"/>
  <c r="A1544" i="1"/>
  <c r="B1544" i="1"/>
  <c r="C1544" i="1"/>
  <c r="D1544" i="1"/>
  <c r="E1544" i="1"/>
  <c r="F1544" i="1"/>
  <c r="H1544" i="1"/>
  <c r="A1545" i="1"/>
  <c r="B1545" i="1"/>
  <c r="C1545" i="1"/>
  <c r="D1545" i="1"/>
  <c r="E1545" i="1"/>
  <c r="F1545" i="1"/>
  <c r="H1545" i="1"/>
  <c r="A1546" i="1"/>
  <c r="B1546" i="1"/>
  <c r="C1546" i="1"/>
  <c r="D1546" i="1"/>
  <c r="E1546" i="1"/>
  <c r="F1546" i="1"/>
  <c r="H1546" i="1"/>
  <c r="A1547" i="1"/>
  <c r="B1547" i="1"/>
  <c r="C1547" i="1"/>
  <c r="D1547" i="1"/>
  <c r="E1547" i="1"/>
  <c r="F1547" i="1"/>
  <c r="H1547" i="1"/>
  <c r="A1548" i="1"/>
  <c r="B1548" i="1"/>
  <c r="C1548" i="1"/>
  <c r="D1548" i="1"/>
  <c r="E1548" i="1"/>
  <c r="F1548" i="1"/>
  <c r="H1548" i="1"/>
  <c r="A1549" i="1"/>
  <c r="B1549" i="1"/>
  <c r="C1549" i="1"/>
  <c r="D1549" i="1"/>
  <c r="E1549" i="1"/>
  <c r="F1549" i="1"/>
  <c r="H1549" i="1"/>
  <c r="A1550" i="1"/>
  <c r="B1550" i="1"/>
  <c r="C1550" i="1"/>
  <c r="D1550" i="1"/>
  <c r="E1550" i="1"/>
  <c r="F1550" i="1"/>
  <c r="H1550" i="1"/>
  <c r="A1551" i="1"/>
  <c r="B1551" i="1"/>
  <c r="C1551" i="1"/>
  <c r="D1551" i="1"/>
  <c r="E1551" i="1"/>
  <c r="F1551" i="1"/>
  <c r="H1551" i="1"/>
  <c r="A1552" i="1"/>
  <c r="B1552" i="1"/>
  <c r="C1552" i="1"/>
  <c r="D1552" i="1"/>
  <c r="E1552" i="1"/>
  <c r="F1552" i="1"/>
  <c r="H1552" i="1"/>
  <c r="A1553" i="1"/>
  <c r="B1553" i="1"/>
  <c r="C1553" i="1"/>
  <c r="D1553" i="1"/>
  <c r="E1553" i="1"/>
  <c r="F1553" i="1"/>
  <c r="H1553" i="1"/>
  <c r="A1554" i="1"/>
  <c r="B1554" i="1"/>
  <c r="C1554" i="1"/>
  <c r="D1554" i="1"/>
  <c r="E1554" i="1"/>
  <c r="F1554" i="1"/>
  <c r="H1554" i="1"/>
  <c r="A1555" i="1"/>
  <c r="B1555" i="1"/>
  <c r="C1555" i="1"/>
  <c r="D1555" i="1"/>
  <c r="E1555" i="1"/>
  <c r="F1555" i="1"/>
  <c r="H1555" i="1"/>
  <c r="A1556" i="1"/>
  <c r="B1556" i="1"/>
  <c r="C1556" i="1"/>
  <c r="D1556" i="1"/>
  <c r="E1556" i="1"/>
  <c r="F1556" i="1"/>
  <c r="H1556" i="1"/>
  <c r="A1557" i="1"/>
  <c r="B1557" i="1"/>
  <c r="C1557" i="1"/>
  <c r="D1557" i="1"/>
  <c r="E1557" i="1"/>
  <c r="F1557" i="1"/>
  <c r="H1557" i="1"/>
  <c r="A1558" i="1"/>
  <c r="B1558" i="1"/>
  <c r="C1558" i="1"/>
  <c r="D1558" i="1"/>
  <c r="E1558" i="1"/>
  <c r="F1558" i="1"/>
  <c r="H1558" i="1"/>
  <c r="A1559" i="1"/>
  <c r="B1559" i="1"/>
  <c r="C1559" i="1"/>
  <c r="D1559" i="1"/>
  <c r="E1559" i="1"/>
  <c r="F1559" i="1"/>
  <c r="H1559" i="1"/>
  <c r="A1560" i="1"/>
  <c r="B1560" i="1"/>
  <c r="C1560" i="1"/>
  <c r="D1560" i="1"/>
  <c r="E1560" i="1"/>
  <c r="F1560" i="1"/>
  <c r="H1560" i="1"/>
  <c r="A1561" i="1"/>
  <c r="B1561" i="1"/>
  <c r="C1561" i="1"/>
  <c r="D1561" i="1"/>
  <c r="E1561" i="1"/>
  <c r="F1561" i="1"/>
  <c r="H1561" i="1"/>
  <c r="A1562" i="1"/>
  <c r="B1562" i="1"/>
  <c r="C1562" i="1"/>
  <c r="D1562" i="1"/>
  <c r="E1562" i="1"/>
  <c r="F1562" i="1"/>
  <c r="H1562" i="1"/>
  <c r="A1563" i="1"/>
  <c r="B1563" i="1"/>
  <c r="C1563" i="1"/>
  <c r="D1563" i="1"/>
  <c r="E1563" i="1"/>
  <c r="F1563" i="1"/>
  <c r="H1563" i="1"/>
  <c r="A1564" i="1"/>
  <c r="B1564" i="1"/>
  <c r="C1564" i="1"/>
  <c r="D1564" i="1"/>
  <c r="E1564" i="1"/>
  <c r="F1564" i="1"/>
  <c r="H1564" i="1"/>
  <c r="A1565" i="1"/>
  <c r="B1565" i="1"/>
  <c r="C1565" i="1"/>
  <c r="D1565" i="1"/>
  <c r="E1565" i="1"/>
  <c r="F1565" i="1"/>
  <c r="H1565" i="1"/>
  <c r="A1566" i="1"/>
  <c r="B1566" i="1"/>
  <c r="C1566" i="1"/>
  <c r="D1566" i="1"/>
  <c r="E1566" i="1"/>
  <c r="F1566" i="1"/>
  <c r="H1566" i="1"/>
  <c r="A1567" i="1"/>
  <c r="B1567" i="1"/>
  <c r="C1567" i="1"/>
  <c r="D1567" i="1"/>
  <c r="E1567" i="1"/>
  <c r="F1567" i="1"/>
  <c r="H1567" i="1"/>
  <c r="A1568" i="1"/>
  <c r="B1568" i="1"/>
  <c r="C1568" i="1"/>
  <c r="D1568" i="1"/>
  <c r="E1568" i="1"/>
  <c r="F1568" i="1"/>
  <c r="H1568" i="1"/>
  <c r="A1569" i="1"/>
  <c r="B1569" i="1"/>
  <c r="C1569" i="1"/>
  <c r="D1569" i="1"/>
  <c r="E1569" i="1"/>
  <c r="F1569" i="1"/>
  <c r="H1569" i="1"/>
  <c r="A1570" i="1"/>
  <c r="B1570" i="1"/>
  <c r="C1570" i="1"/>
  <c r="D1570" i="1"/>
  <c r="E1570" i="1"/>
  <c r="F1570" i="1"/>
  <c r="H1570" i="1"/>
  <c r="A1571" i="1"/>
  <c r="B1571" i="1"/>
  <c r="C1571" i="1"/>
  <c r="D1571" i="1"/>
  <c r="E1571" i="1"/>
  <c r="F1571" i="1"/>
  <c r="H1571" i="1"/>
  <c r="A1572" i="1"/>
  <c r="B1572" i="1"/>
  <c r="C1572" i="1"/>
  <c r="D1572" i="1"/>
  <c r="E1572" i="1"/>
  <c r="F1572" i="1"/>
  <c r="H1572" i="1"/>
  <c r="A1573" i="1"/>
  <c r="B1573" i="1"/>
  <c r="C1573" i="1"/>
  <c r="D1573" i="1"/>
  <c r="E1573" i="1"/>
  <c r="F1573" i="1"/>
  <c r="H1573" i="1"/>
  <c r="A1574" i="1"/>
  <c r="B1574" i="1"/>
  <c r="C1574" i="1"/>
  <c r="D1574" i="1"/>
  <c r="E1574" i="1"/>
  <c r="F1574" i="1"/>
  <c r="H1574" i="1"/>
  <c r="A1575" i="1"/>
  <c r="B1575" i="1"/>
  <c r="C1575" i="1"/>
  <c r="D1575" i="1"/>
  <c r="E1575" i="1"/>
  <c r="F1575" i="1"/>
  <c r="H1575" i="1"/>
  <c r="A1576" i="1"/>
  <c r="B1576" i="1"/>
  <c r="C1576" i="1"/>
  <c r="D1576" i="1"/>
  <c r="E1576" i="1"/>
  <c r="F1576" i="1"/>
  <c r="H1576" i="1"/>
  <c r="A1577" i="1"/>
  <c r="B1577" i="1"/>
  <c r="C1577" i="1"/>
  <c r="D1577" i="1"/>
  <c r="E1577" i="1"/>
  <c r="F1577" i="1"/>
  <c r="H1577" i="1"/>
  <c r="A1578" i="1"/>
  <c r="B1578" i="1"/>
  <c r="C1578" i="1"/>
  <c r="D1578" i="1"/>
  <c r="E1578" i="1"/>
  <c r="F1578" i="1"/>
  <c r="H1578" i="1"/>
  <c r="A1579" i="1"/>
  <c r="B1579" i="1"/>
  <c r="C1579" i="1"/>
  <c r="D1579" i="1"/>
  <c r="E1579" i="1"/>
  <c r="F1579" i="1"/>
  <c r="H1579" i="1"/>
  <c r="A1580" i="1"/>
  <c r="B1580" i="1"/>
  <c r="C1580" i="1"/>
  <c r="D1580" i="1"/>
  <c r="E1580" i="1"/>
  <c r="F1580" i="1"/>
  <c r="H1580" i="1"/>
  <c r="A1581" i="1"/>
  <c r="B1581" i="1"/>
  <c r="C1581" i="1"/>
  <c r="D1581" i="1"/>
  <c r="E1581" i="1"/>
  <c r="F1581" i="1"/>
  <c r="H1581" i="1"/>
  <c r="A1582" i="1"/>
  <c r="B1582" i="1"/>
  <c r="C1582" i="1"/>
  <c r="D1582" i="1"/>
  <c r="E1582" i="1"/>
  <c r="F1582" i="1"/>
  <c r="H1582" i="1"/>
  <c r="A1583" i="1"/>
  <c r="B1583" i="1"/>
  <c r="C1583" i="1"/>
  <c r="D1583" i="1"/>
  <c r="E1583" i="1"/>
  <c r="F1583" i="1"/>
  <c r="H1583" i="1"/>
  <c r="A1584" i="1"/>
  <c r="B1584" i="1"/>
  <c r="C1584" i="1"/>
  <c r="D1584" i="1"/>
  <c r="E1584" i="1"/>
  <c r="F1584" i="1"/>
  <c r="H1584" i="1"/>
  <c r="A1585" i="1"/>
  <c r="B1585" i="1"/>
  <c r="C1585" i="1"/>
  <c r="D1585" i="1"/>
  <c r="E1585" i="1"/>
  <c r="F1585" i="1"/>
  <c r="H1585" i="1"/>
  <c r="A1586" i="1"/>
  <c r="B1586" i="1"/>
  <c r="C1586" i="1"/>
  <c r="D1586" i="1"/>
  <c r="E1586" i="1"/>
  <c r="F1586" i="1"/>
  <c r="H1586" i="1"/>
  <c r="A1587" i="1"/>
  <c r="B1587" i="1"/>
  <c r="C1587" i="1"/>
  <c r="D1587" i="1"/>
  <c r="E1587" i="1"/>
  <c r="F1587" i="1"/>
  <c r="H1587" i="1"/>
  <c r="A1588" i="1"/>
  <c r="B1588" i="1"/>
  <c r="C1588" i="1"/>
  <c r="D1588" i="1"/>
  <c r="E1588" i="1"/>
  <c r="F1588" i="1"/>
  <c r="H1588" i="1"/>
  <c r="A1589" i="1"/>
  <c r="B1589" i="1"/>
  <c r="C1589" i="1"/>
  <c r="D1589" i="1"/>
  <c r="E1589" i="1"/>
  <c r="F1589" i="1"/>
  <c r="H1589" i="1"/>
  <c r="A1590" i="1"/>
  <c r="B1590" i="1"/>
  <c r="C1590" i="1"/>
  <c r="D1590" i="1"/>
  <c r="E1590" i="1"/>
  <c r="F1590" i="1"/>
  <c r="H1590" i="1"/>
  <c r="A1591" i="1"/>
  <c r="B1591" i="1"/>
  <c r="C1591" i="1"/>
  <c r="D1591" i="1"/>
  <c r="E1591" i="1"/>
  <c r="F1591" i="1"/>
  <c r="H1591" i="1"/>
  <c r="A1592" i="1"/>
  <c r="B1592" i="1"/>
  <c r="C1592" i="1"/>
  <c r="D1592" i="1"/>
  <c r="E1592" i="1"/>
  <c r="F1592" i="1"/>
  <c r="H1592" i="1"/>
  <c r="A1593" i="1"/>
  <c r="B1593" i="1"/>
  <c r="C1593" i="1"/>
  <c r="D1593" i="1"/>
  <c r="E1593" i="1"/>
  <c r="F1593" i="1"/>
  <c r="H1593" i="1"/>
  <c r="A1594" i="1"/>
  <c r="B1594" i="1"/>
  <c r="C1594" i="1"/>
  <c r="D1594" i="1"/>
  <c r="E1594" i="1"/>
  <c r="F1594" i="1"/>
  <c r="H1594" i="1"/>
  <c r="A1595" i="1"/>
  <c r="B1595" i="1"/>
  <c r="C1595" i="1"/>
  <c r="D1595" i="1"/>
  <c r="E1595" i="1"/>
  <c r="F1595" i="1"/>
  <c r="H1595" i="1"/>
  <c r="A1596" i="1"/>
  <c r="B1596" i="1"/>
  <c r="C1596" i="1"/>
  <c r="D1596" i="1"/>
  <c r="E1596" i="1"/>
  <c r="F1596" i="1"/>
  <c r="H1596" i="1"/>
  <c r="A1597" i="1"/>
  <c r="B1597" i="1"/>
  <c r="C1597" i="1"/>
  <c r="D1597" i="1"/>
  <c r="E1597" i="1"/>
  <c r="F1597" i="1"/>
  <c r="H1597" i="1"/>
  <c r="A1598" i="1"/>
  <c r="B1598" i="1"/>
  <c r="C1598" i="1"/>
  <c r="D1598" i="1"/>
  <c r="E1598" i="1"/>
  <c r="F1598" i="1"/>
  <c r="H1598" i="1"/>
  <c r="A1599" i="1"/>
  <c r="B1599" i="1"/>
  <c r="C1599" i="1"/>
  <c r="D1599" i="1"/>
  <c r="E1599" i="1"/>
  <c r="F1599" i="1"/>
  <c r="H1599" i="1"/>
  <c r="A1600" i="1"/>
  <c r="B1600" i="1"/>
  <c r="C1600" i="1"/>
  <c r="D1600" i="1"/>
  <c r="E1600" i="1"/>
  <c r="F1600" i="1"/>
  <c r="H1600" i="1"/>
  <c r="A1601" i="1"/>
  <c r="B1601" i="1"/>
  <c r="C1601" i="1"/>
  <c r="D1601" i="1"/>
  <c r="E1601" i="1"/>
  <c r="F1601" i="1"/>
  <c r="H1601" i="1"/>
  <c r="A1602" i="1"/>
  <c r="B1602" i="1"/>
  <c r="C1602" i="1"/>
  <c r="D1602" i="1"/>
  <c r="E1602" i="1"/>
  <c r="F1602" i="1"/>
  <c r="H1602" i="1"/>
  <c r="A1603" i="1"/>
  <c r="B1603" i="1"/>
  <c r="C1603" i="1"/>
  <c r="D1603" i="1"/>
  <c r="E1603" i="1"/>
  <c r="F1603" i="1"/>
  <c r="H1603" i="1"/>
  <c r="A1604" i="1"/>
  <c r="B1604" i="1"/>
  <c r="C1604" i="1"/>
  <c r="D1604" i="1"/>
  <c r="E1604" i="1"/>
  <c r="F1604" i="1"/>
  <c r="H1604" i="1"/>
  <c r="A1605" i="1"/>
  <c r="B1605" i="1"/>
  <c r="C1605" i="1"/>
  <c r="D1605" i="1"/>
  <c r="E1605" i="1"/>
  <c r="F1605" i="1"/>
  <c r="H1605" i="1"/>
  <c r="A1606" i="1"/>
  <c r="B1606" i="1"/>
  <c r="C1606" i="1"/>
  <c r="D1606" i="1"/>
  <c r="E1606" i="1"/>
  <c r="F1606" i="1"/>
  <c r="H1606" i="1"/>
  <c r="A1607" i="1"/>
  <c r="B1607" i="1"/>
  <c r="C1607" i="1"/>
  <c r="D1607" i="1"/>
  <c r="E1607" i="1"/>
  <c r="F1607" i="1"/>
  <c r="H1607" i="1"/>
  <c r="A1608" i="1"/>
  <c r="B1608" i="1"/>
  <c r="C1608" i="1"/>
  <c r="D1608" i="1"/>
  <c r="E1608" i="1"/>
  <c r="F1608" i="1"/>
  <c r="H1608" i="1"/>
  <c r="A1609" i="1"/>
  <c r="B1609" i="1"/>
  <c r="C1609" i="1"/>
  <c r="D1609" i="1"/>
  <c r="E1609" i="1"/>
  <c r="F1609" i="1"/>
  <c r="H1609" i="1"/>
  <c r="A1610" i="1"/>
  <c r="B1610" i="1"/>
  <c r="C1610" i="1"/>
  <c r="D1610" i="1"/>
  <c r="E1610" i="1"/>
  <c r="F1610" i="1"/>
  <c r="H1610" i="1"/>
  <c r="A1611" i="1"/>
  <c r="B1611" i="1"/>
  <c r="C1611" i="1"/>
  <c r="D1611" i="1"/>
  <c r="E1611" i="1"/>
  <c r="F1611" i="1"/>
  <c r="H1611" i="1"/>
  <c r="A1612" i="1"/>
  <c r="B1612" i="1"/>
  <c r="C1612" i="1"/>
  <c r="D1612" i="1"/>
  <c r="E1612" i="1"/>
  <c r="F1612" i="1"/>
  <c r="H1612" i="1"/>
  <c r="A1613" i="1"/>
  <c r="B1613" i="1"/>
  <c r="C1613" i="1"/>
  <c r="D1613" i="1"/>
  <c r="E1613" i="1"/>
  <c r="F1613" i="1"/>
  <c r="H1613" i="1"/>
  <c r="A1614" i="1"/>
  <c r="B1614" i="1"/>
  <c r="C1614" i="1"/>
  <c r="D1614" i="1"/>
  <c r="E1614" i="1"/>
  <c r="F1614" i="1"/>
  <c r="H1614" i="1"/>
  <c r="A1615" i="1"/>
  <c r="B1615" i="1"/>
  <c r="C1615" i="1"/>
  <c r="D1615" i="1"/>
  <c r="E1615" i="1"/>
  <c r="F1615" i="1"/>
  <c r="H1615" i="1"/>
  <c r="A1616" i="1"/>
  <c r="B1616" i="1"/>
  <c r="C1616" i="1"/>
  <c r="D1616" i="1"/>
  <c r="E1616" i="1"/>
  <c r="F1616" i="1"/>
  <c r="H1616" i="1"/>
  <c r="A1617" i="1"/>
  <c r="B1617" i="1"/>
  <c r="C1617" i="1"/>
  <c r="D1617" i="1"/>
  <c r="E1617" i="1"/>
  <c r="F1617" i="1"/>
  <c r="H1617" i="1"/>
  <c r="A1618" i="1"/>
  <c r="B1618" i="1"/>
  <c r="C1618" i="1"/>
  <c r="D1618" i="1"/>
  <c r="E1618" i="1"/>
  <c r="F1618" i="1"/>
  <c r="H1618" i="1"/>
  <c r="A1619" i="1"/>
  <c r="B1619" i="1"/>
  <c r="C1619" i="1"/>
  <c r="D1619" i="1"/>
  <c r="E1619" i="1"/>
  <c r="F1619" i="1"/>
  <c r="H1619" i="1"/>
  <c r="A1620" i="1"/>
  <c r="B1620" i="1"/>
  <c r="C1620" i="1"/>
  <c r="D1620" i="1"/>
  <c r="E1620" i="1"/>
  <c r="F1620" i="1"/>
  <c r="H1620" i="1"/>
  <c r="A1621" i="1"/>
  <c r="B1621" i="1"/>
  <c r="C1621" i="1"/>
  <c r="D1621" i="1"/>
  <c r="E1621" i="1"/>
  <c r="F1621" i="1"/>
  <c r="H1621" i="1"/>
  <c r="A1622" i="1"/>
  <c r="B1622" i="1"/>
  <c r="C1622" i="1"/>
  <c r="D1622" i="1"/>
  <c r="E1622" i="1"/>
  <c r="F1622" i="1"/>
  <c r="H1622" i="1"/>
  <c r="A1623" i="1"/>
  <c r="B1623" i="1"/>
  <c r="C1623" i="1"/>
  <c r="D1623" i="1"/>
  <c r="E1623" i="1"/>
  <c r="F1623" i="1"/>
  <c r="H1623" i="1"/>
  <c r="A1624" i="1"/>
  <c r="B1624" i="1"/>
  <c r="C1624" i="1"/>
  <c r="D1624" i="1"/>
  <c r="E1624" i="1"/>
  <c r="F1624" i="1"/>
  <c r="H1624" i="1"/>
  <c r="A1625" i="1"/>
  <c r="B1625" i="1"/>
  <c r="C1625" i="1"/>
  <c r="D1625" i="1"/>
  <c r="E1625" i="1"/>
  <c r="F1625" i="1"/>
  <c r="H1625" i="1"/>
  <c r="A1626" i="1"/>
  <c r="B1626" i="1"/>
  <c r="C1626" i="1"/>
  <c r="D1626" i="1"/>
  <c r="E1626" i="1"/>
  <c r="F1626" i="1"/>
  <c r="H1626" i="1"/>
  <c r="A1627" i="1"/>
  <c r="B1627" i="1"/>
  <c r="C1627" i="1"/>
  <c r="D1627" i="1"/>
  <c r="E1627" i="1"/>
  <c r="F1627" i="1"/>
  <c r="H1627" i="1"/>
  <c r="A1628" i="1"/>
  <c r="B1628" i="1"/>
  <c r="C1628" i="1"/>
  <c r="D1628" i="1"/>
  <c r="E1628" i="1"/>
  <c r="F1628" i="1"/>
  <c r="H1628" i="1"/>
  <c r="A1629" i="1"/>
  <c r="B1629" i="1"/>
  <c r="C1629" i="1"/>
  <c r="D1629" i="1"/>
  <c r="E1629" i="1"/>
  <c r="F1629" i="1"/>
  <c r="H1629" i="1"/>
  <c r="A1630" i="1"/>
  <c r="B1630" i="1"/>
  <c r="C1630" i="1"/>
  <c r="D1630" i="1"/>
  <c r="E1630" i="1"/>
  <c r="F1630" i="1"/>
  <c r="H1630" i="1"/>
  <c r="A1631" i="1"/>
  <c r="B1631" i="1"/>
  <c r="C1631" i="1"/>
  <c r="D1631" i="1"/>
  <c r="E1631" i="1"/>
  <c r="F1631" i="1"/>
  <c r="H1631" i="1"/>
  <c r="A1632" i="1"/>
  <c r="B1632" i="1"/>
  <c r="C1632" i="1"/>
  <c r="D1632" i="1"/>
  <c r="E1632" i="1"/>
  <c r="F1632" i="1"/>
  <c r="H1632" i="1"/>
  <c r="A1633" i="1"/>
  <c r="B1633" i="1"/>
  <c r="C1633" i="1"/>
  <c r="D1633" i="1"/>
  <c r="E1633" i="1"/>
  <c r="F1633" i="1"/>
  <c r="H1633" i="1"/>
  <c r="A1634" i="1"/>
  <c r="B1634" i="1"/>
  <c r="C1634" i="1"/>
  <c r="D1634" i="1"/>
  <c r="E1634" i="1"/>
  <c r="F1634" i="1"/>
  <c r="H1634" i="1"/>
  <c r="A1635" i="1"/>
  <c r="B1635" i="1"/>
  <c r="C1635" i="1"/>
  <c r="D1635" i="1"/>
  <c r="E1635" i="1"/>
  <c r="F1635" i="1"/>
  <c r="H1635" i="1"/>
  <c r="A1636" i="1"/>
  <c r="B1636" i="1"/>
  <c r="C1636" i="1"/>
  <c r="D1636" i="1"/>
  <c r="E1636" i="1"/>
  <c r="F1636" i="1"/>
  <c r="H1636" i="1"/>
  <c r="A1637" i="1"/>
  <c r="B1637" i="1"/>
  <c r="C1637" i="1"/>
  <c r="D1637" i="1"/>
  <c r="E1637" i="1"/>
  <c r="F1637" i="1"/>
  <c r="H1637" i="1"/>
  <c r="A1638" i="1"/>
  <c r="B1638" i="1"/>
  <c r="C1638" i="1"/>
  <c r="D1638" i="1"/>
  <c r="E1638" i="1"/>
  <c r="F1638" i="1"/>
  <c r="H1638" i="1"/>
  <c r="A1639" i="1"/>
  <c r="B1639" i="1"/>
  <c r="C1639" i="1"/>
  <c r="D1639" i="1"/>
  <c r="E1639" i="1"/>
  <c r="F1639" i="1"/>
  <c r="H1639" i="1"/>
  <c r="A1640" i="1"/>
  <c r="B1640" i="1"/>
  <c r="C1640" i="1"/>
  <c r="D1640" i="1"/>
  <c r="E1640" i="1"/>
  <c r="F1640" i="1"/>
  <c r="H1640" i="1"/>
  <c r="A1641" i="1"/>
  <c r="B1641" i="1"/>
  <c r="C1641" i="1"/>
  <c r="D1641" i="1"/>
  <c r="E1641" i="1"/>
  <c r="F1641" i="1"/>
  <c r="H1641" i="1"/>
  <c r="A1642" i="1"/>
  <c r="B1642" i="1"/>
  <c r="C1642" i="1"/>
  <c r="D1642" i="1"/>
  <c r="E1642" i="1"/>
  <c r="F1642" i="1"/>
  <c r="H1642" i="1"/>
  <c r="A1643" i="1"/>
  <c r="B1643" i="1"/>
  <c r="C1643" i="1"/>
  <c r="D1643" i="1"/>
  <c r="E1643" i="1"/>
  <c r="F1643" i="1"/>
  <c r="H1643" i="1"/>
  <c r="A1644" i="1"/>
  <c r="B1644" i="1"/>
  <c r="C1644" i="1"/>
  <c r="D1644" i="1"/>
  <c r="E1644" i="1"/>
  <c r="F1644" i="1"/>
  <c r="H1644" i="1"/>
  <c r="A1645" i="1"/>
  <c r="B1645" i="1"/>
  <c r="C1645" i="1"/>
  <c r="D1645" i="1"/>
  <c r="E1645" i="1"/>
  <c r="F1645" i="1"/>
  <c r="H1645" i="1"/>
  <c r="A1646" i="1"/>
  <c r="B1646" i="1"/>
  <c r="C1646" i="1"/>
  <c r="D1646" i="1"/>
  <c r="E1646" i="1"/>
  <c r="F1646" i="1"/>
  <c r="H1646" i="1"/>
  <c r="A1647" i="1"/>
  <c r="B1647" i="1"/>
  <c r="C1647" i="1"/>
  <c r="D1647" i="1"/>
  <c r="E1647" i="1"/>
  <c r="F1647" i="1"/>
  <c r="H1647" i="1"/>
  <c r="A1648" i="1"/>
  <c r="B1648" i="1"/>
  <c r="C1648" i="1"/>
  <c r="D1648" i="1"/>
  <c r="E1648" i="1"/>
  <c r="F1648" i="1"/>
  <c r="H1648" i="1"/>
  <c r="A1649" i="1"/>
  <c r="B1649" i="1"/>
  <c r="C1649" i="1"/>
  <c r="D1649" i="1"/>
  <c r="E1649" i="1"/>
  <c r="F1649" i="1"/>
  <c r="H1649" i="1"/>
  <c r="A1650" i="1"/>
  <c r="B1650" i="1"/>
  <c r="C1650" i="1"/>
  <c r="D1650" i="1"/>
  <c r="E1650" i="1"/>
  <c r="F1650" i="1"/>
  <c r="H1650" i="1"/>
  <c r="A1651" i="1"/>
  <c r="B1651" i="1"/>
  <c r="C1651" i="1"/>
  <c r="D1651" i="1"/>
  <c r="E1651" i="1"/>
  <c r="F1651" i="1"/>
  <c r="H1651" i="1"/>
  <c r="A1652" i="1"/>
  <c r="B1652" i="1"/>
  <c r="C1652" i="1"/>
  <c r="D1652" i="1"/>
  <c r="E1652" i="1"/>
  <c r="F1652" i="1"/>
  <c r="H1652" i="1"/>
  <c r="A1653" i="1"/>
  <c r="B1653" i="1"/>
  <c r="C1653" i="1"/>
  <c r="D1653" i="1"/>
  <c r="E1653" i="1"/>
  <c r="F1653" i="1"/>
  <c r="H1653" i="1"/>
  <c r="A1654" i="1"/>
  <c r="B1654" i="1"/>
  <c r="C1654" i="1"/>
  <c r="D1654" i="1"/>
  <c r="E1654" i="1"/>
  <c r="F1654" i="1"/>
  <c r="H1654" i="1"/>
  <c r="A1655" i="1"/>
  <c r="B1655" i="1"/>
  <c r="C1655" i="1"/>
  <c r="D1655" i="1"/>
  <c r="E1655" i="1"/>
  <c r="F1655" i="1"/>
  <c r="H1655" i="1"/>
  <c r="A1656" i="1"/>
  <c r="B1656" i="1"/>
  <c r="C1656" i="1"/>
  <c r="D1656" i="1"/>
  <c r="E1656" i="1"/>
  <c r="F1656" i="1"/>
  <c r="H1656" i="1"/>
  <c r="A1657" i="1"/>
  <c r="B1657" i="1"/>
  <c r="C1657" i="1"/>
  <c r="D1657" i="1"/>
  <c r="E1657" i="1"/>
  <c r="F1657" i="1"/>
  <c r="H1657" i="1"/>
  <c r="A1658" i="1"/>
  <c r="B1658" i="1"/>
  <c r="C1658" i="1"/>
  <c r="D1658" i="1"/>
  <c r="E1658" i="1"/>
  <c r="F1658" i="1"/>
  <c r="H1658" i="1"/>
  <c r="A1659" i="1"/>
  <c r="B1659" i="1"/>
  <c r="C1659" i="1"/>
  <c r="D1659" i="1"/>
  <c r="E1659" i="1"/>
  <c r="F1659" i="1"/>
  <c r="H1659" i="1"/>
  <c r="A1660" i="1"/>
  <c r="B1660" i="1"/>
  <c r="C1660" i="1"/>
  <c r="D1660" i="1"/>
  <c r="E1660" i="1"/>
  <c r="F1660" i="1"/>
  <c r="H1660" i="1"/>
  <c r="A1661" i="1"/>
  <c r="B1661" i="1"/>
  <c r="C1661" i="1"/>
  <c r="D1661" i="1"/>
  <c r="E1661" i="1"/>
  <c r="F1661" i="1"/>
  <c r="H1661" i="1"/>
  <c r="A1662" i="1"/>
  <c r="B1662" i="1"/>
  <c r="C1662" i="1"/>
  <c r="D1662" i="1"/>
  <c r="E1662" i="1"/>
  <c r="F1662" i="1"/>
  <c r="H1662" i="1"/>
  <c r="A1663" i="1"/>
  <c r="B1663" i="1"/>
  <c r="C1663" i="1"/>
  <c r="D1663" i="1"/>
  <c r="E1663" i="1"/>
  <c r="F1663" i="1"/>
  <c r="H1663" i="1"/>
  <c r="A1664" i="1"/>
  <c r="B1664" i="1"/>
  <c r="C1664" i="1"/>
  <c r="D1664" i="1"/>
  <c r="E1664" i="1"/>
  <c r="F1664" i="1"/>
  <c r="H1664" i="1"/>
  <c r="A1665" i="1"/>
  <c r="B1665" i="1"/>
  <c r="C1665" i="1"/>
  <c r="D1665" i="1"/>
  <c r="E1665" i="1"/>
  <c r="F1665" i="1"/>
  <c r="H1665" i="1"/>
  <c r="A1666" i="1"/>
  <c r="B1666" i="1"/>
  <c r="C1666" i="1"/>
  <c r="D1666" i="1"/>
  <c r="E1666" i="1"/>
  <c r="F1666" i="1"/>
  <c r="H1666" i="1"/>
  <c r="A1667" i="1"/>
  <c r="B1667" i="1"/>
  <c r="C1667" i="1"/>
  <c r="D1667" i="1"/>
  <c r="E1667" i="1"/>
  <c r="F1667" i="1"/>
  <c r="H1667" i="1"/>
  <c r="A1668" i="1"/>
  <c r="B1668" i="1"/>
  <c r="C1668" i="1"/>
  <c r="D1668" i="1"/>
  <c r="E1668" i="1"/>
  <c r="F1668" i="1"/>
  <c r="H1668" i="1"/>
  <c r="A1669" i="1"/>
  <c r="B1669" i="1"/>
  <c r="C1669" i="1"/>
  <c r="D1669" i="1"/>
  <c r="E1669" i="1"/>
  <c r="F1669" i="1"/>
  <c r="H1669" i="1"/>
  <c r="A1670" i="1"/>
  <c r="B1670" i="1"/>
  <c r="C1670" i="1"/>
  <c r="D1670" i="1"/>
  <c r="E1670" i="1"/>
  <c r="F1670" i="1"/>
  <c r="H1670" i="1"/>
  <c r="A1671" i="1"/>
  <c r="B1671" i="1"/>
  <c r="C1671" i="1"/>
  <c r="D1671" i="1"/>
  <c r="E1671" i="1"/>
  <c r="F1671" i="1"/>
  <c r="H1671" i="1"/>
  <c r="A1672" i="1"/>
  <c r="B1672" i="1"/>
  <c r="C1672" i="1"/>
  <c r="D1672" i="1"/>
  <c r="E1672" i="1"/>
  <c r="F1672" i="1"/>
  <c r="H1672" i="1"/>
  <c r="A1673" i="1"/>
  <c r="B1673" i="1"/>
  <c r="C1673" i="1"/>
  <c r="D1673" i="1"/>
  <c r="E1673" i="1"/>
  <c r="F1673" i="1"/>
  <c r="H1673" i="1"/>
  <c r="A1674" i="1"/>
  <c r="B1674" i="1"/>
  <c r="C1674" i="1"/>
  <c r="D1674" i="1"/>
  <c r="E1674" i="1"/>
  <c r="F1674" i="1"/>
  <c r="H1674" i="1"/>
  <c r="A1675" i="1"/>
  <c r="B1675" i="1"/>
  <c r="C1675" i="1"/>
  <c r="D1675" i="1"/>
  <c r="E1675" i="1"/>
  <c r="F1675" i="1"/>
  <c r="H1675" i="1"/>
  <c r="A1676" i="1"/>
  <c r="B1676" i="1"/>
  <c r="C1676" i="1"/>
  <c r="D1676" i="1"/>
  <c r="E1676" i="1"/>
  <c r="F1676" i="1"/>
  <c r="H1676" i="1"/>
  <c r="A1677" i="1"/>
  <c r="B1677" i="1"/>
  <c r="C1677" i="1"/>
  <c r="D1677" i="1"/>
  <c r="E1677" i="1"/>
  <c r="F1677" i="1"/>
  <c r="H1677" i="1"/>
  <c r="A1678" i="1"/>
  <c r="B1678" i="1"/>
  <c r="C1678" i="1"/>
  <c r="D1678" i="1"/>
  <c r="E1678" i="1"/>
  <c r="F1678" i="1"/>
  <c r="H1678" i="1"/>
  <c r="A1679" i="1"/>
  <c r="B1679" i="1"/>
  <c r="C1679" i="1"/>
  <c r="D1679" i="1"/>
  <c r="E1679" i="1"/>
  <c r="F1679" i="1"/>
  <c r="H1679" i="1"/>
  <c r="A1680" i="1"/>
  <c r="B1680" i="1"/>
  <c r="C1680" i="1"/>
  <c r="D1680" i="1"/>
  <c r="E1680" i="1"/>
  <c r="F1680" i="1"/>
  <c r="H1680" i="1"/>
  <c r="A1681" i="1"/>
  <c r="B1681" i="1"/>
  <c r="C1681" i="1"/>
  <c r="D1681" i="1"/>
  <c r="E1681" i="1"/>
  <c r="F1681" i="1"/>
  <c r="H1681" i="1"/>
  <c r="A1682" i="1"/>
  <c r="B1682" i="1"/>
  <c r="C1682" i="1"/>
  <c r="D1682" i="1"/>
  <c r="E1682" i="1"/>
  <c r="F1682" i="1"/>
  <c r="H1682" i="1"/>
  <c r="A1683" i="1"/>
  <c r="B1683" i="1"/>
  <c r="C1683" i="1"/>
  <c r="D1683" i="1"/>
  <c r="E1683" i="1"/>
  <c r="F1683" i="1"/>
  <c r="H1683" i="1"/>
  <c r="A1684" i="1"/>
  <c r="B1684" i="1"/>
  <c r="C1684" i="1"/>
  <c r="D1684" i="1"/>
  <c r="E1684" i="1"/>
  <c r="F1684" i="1"/>
  <c r="H1684" i="1"/>
  <c r="A1685" i="1"/>
  <c r="B1685" i="1"/>
  <c r="C1685" i="1"/>
  <c r="D1685" i="1"/>
  <c r="E1685" i="1"/>
  <c r="F1685" i="1"/>
  <c r="H1685" i="1"/>
  <c r="A1686" i="1"/>
  <c r="B1686" i="1"/>
  <c r="C1686" i="1"/>
  <c r="D1686" i="1"/>
  <c r="E1686" i="1"/>
  <c r="F1686" i="1"/>
  <c r="H1686" i="1"/>
  <c r="A1687" i="1"/>
  <c r="B1687" i="1"/>
  <c r="C1687" i="1"/>
  <c r="D1687" i="1"/>
  <c r="E1687" i="1"/>
  <c r="F1687" i="1"/>
  <c r="H1687" i="1"/>
  <c r="A1688" i="1"/>
  <c r="B1688" i="1"/>
  <c r="C1688" i="1"/>
  <c r="D1688" i="1"/>
  <c r="E1688" i="1"/>
  <c r="F1688" i="1"/>
  <c r="H1688" i="1"/>
  <c r="A1689" i="1"/>
  <c r="B1689" i="1"/>
  <c r="C1689" i="1"/>
  <c r="D1689" i="1"/>
  <c r="E1689" i="1"/>
  <c r="F1689" i="1"/>
  <c r="H1689" i="1"/>
  <c r="A1690" i="1"/>
  <c r="B1690" i="1"/>
  <c r="C1690" i="1"/>
  <c r="D1690" i="1"/>
  <c r="E1690" i="1"/>
  <c r="F1690" i="1"/>
  <c r="H1690" i="1"/>
  <c r="A1691" i="1"/>
  <c r="B1691" i="1"/>
  <c r="C1691" i="1"/>
  <c r="D1691" i="1"/>
  <c r="E1691" i="1"/>
  <c r="F1691" i="1"/>
  <c r="H1691" i="1"/>
  <c r="A1692" i="1"/>
  <c r="B1692" i="1"/>
  <c r="C1692" i="1"/>
  <c r="D1692" i="1"/>
  <c r="E1692" i="1"/>
  <c r="F1692" i="1"/>
  <c r="H1692" i="1"/>
  <c r="A1693" i="1"/>
  <c r="B1693" i="1"/>
  <c r="C1693" i="1"/>
  <c r="D1693" i="1"/>
  <c r="E1693" i="1"/>
  <c r="F1693" i="1"/>
  <c r="H1693" i="1"/>
  <c r="A1694" i="1"/>
  <c r="B1694" i="1"/>
  <c r="C1694" i="1"/>
  <c r="D1694" i="1"/>
  <c r="E1694" i="1"/>
  <c r="F1694" i="1"/>
  <c r="H1694" i="1"/>
  <c r="A1695" i="1"/>
  <c r="B1695" i="1"/>
  <c r="C1695" i="1"/>
  <c r="D1695" i="1"/>
  <c r="E1695" i="1"/>
  <c r="F1695" i="1"/>
  <c r="H1695" i="1"/>
  <c r="A1696" i="1"/>
  <c r="B1696" i="1"/>
  <c r="C1696" i="1"/>
  <c r="D1696" i="1"/>
  <c r="E1696" i="1"/>
  <c r="F1696" i="1"/>
  <c r="H1696" i="1"/>
  <c r="A1697" i="1"/>
  <c r="B1697" i="1"/>
  <c r="C1697" i="1"/>
  <c r="D1697" i="1"/>
  <c r="E1697" i="1"/>
  <c r="F1697" i="1"/>
  <c r="H1697" i="1"/>
  <c r="A1698" i="1"/>
  <c r="B1698" i="1"/>
  <c r="C1698" i="1"/>
  <c r="D1698" i="1"/>
  <c r="E1698" i="1"/>
  <c r="F1698" i="1"/>
  <c r="H1698" i="1"/>
  <c r="A1699" i="1"/>
  <c r="B1699" i="1"/>
  <c r="C1699" i="1"/>
  <c r="D1699" i="1"/>
  <c r="E1699" i="1"/>
  <c r="F1699" i="1"/>
  <c r="H1699" i="1"/>
  <c r="A1700" i="1"/>
  <c r="B1700" i="1"/>
  <c r="C1700" i="1"/>
  <c r="D1700" i="1"/>
  <c r="E1700" i="1"/>
  <c r="F1700" i="1"/>
  <c r="H1700" i="1"/>
  <c r="A1701" i="1"/>
  <c r="B1701" i="1"/>
  <c r="C1701" i="1"/>
  <c r="D1701" i="1"/>
  <c r="E1701" i="1"/>
  <c r="F1701" i="1"/>
  <c r="H1701" i="1"/>
  <c r="A1702" i="1"/>
  <c r="B1702" i="1"/>
  <c r="C1702" i="1"/>
  <c r="D1702" i="1"/>
  <c r="E1702" i="1"/>
  <c r="F1702" i="1"/>
  <c r="H1702" i="1"/>
  <c r="A1703" i="1"/>
  <c r="B1703" i="1"/>
  <c r="C1703" i="1"/>
  <c r="D1703" i="1"/>
  <c r="E1703" i="1"/>
  <c r="F1703" i="1"/>
  <c r="H1703" i="1"/>
  <c r="A1704" i="1"/>
  <c r="B1704" i="1"/>
  <c r="C1704" i="1"/>
  <c r="D1704" i="1"/>
  <c r="E1704" i="1"/>
  <c r="F1704" i="1"/>
  <c r="H1704" i="1"/>
  <c r="A1705" i="1"/>
  <c r="B1705" i="1"/>
  <c r="C1705" i="1"/>
  <c r="D1705" i="1"/>
  <c r="E1705" i="1"/>
  <c r="F1705" i="1"/>
  <c r="H1705" i="1"/>
  <c r="A1706" i="1"/>
  <c r="B1706" i="1"/>
  <c r="C1706" i="1"/>
  <c r="D1706" i="1"/>
  <c r="E1706" i="1"/>
  <c r="F1706" i="1"/>
  <c r="H1706" i="1"/>
  <c r="A1707" i="1"/>
  <c r="B1707" i="1"/>
  <c r="C1707" i="1"/>
  <c r="D1707" i="1"/>
  <c r="E1707" i="1"/>
  <c r="F1707" i="1"/>
  <c r="H1707" i="1"/>
  <c r="A1708" i="1"/>
  <c r="B1708" i="1"/>
  <c r="C1708" i="1"/>
  <c r="D1708" i="1"/>
  <c r="E1708" i="1"/>
  <c r="F1708" i="1"/>
  <c r="H1708" i="1"/>
  <c r="A1709" i="1"/>
  <c r="B1709" i="1"/>
  <c r="C1709" i="1"/>
  <c r="D1709" i="1"/>
  <c r="E1709" i="1"/>
  <c r="F1709" i="1"/>
  <c r="H1709" i="1"/>
  <c r="A1710" i="1"/>
  <c r="B1710" i="1"/>
  <c r="C1710" i="1"/>
  <c r="D1710" i="1"/>
  <c r="E1710" i="1"/>
  <c r="F1710" i="1"/>
  <c r="H1710" i="1"/>
  <c r="A1711" i="1"/>
  <c r="B1711" i="1"/>
  <c r="C1711" i="1"/>
  <c r="D1711" i="1"/>
  <c r="E1711" i="1"/>
  <c r="F1711" i="1"/>
  <c r="H1711" i="1"/>
  <c r="A1712" i="1"/>
  <c r="B1712" i="1"/>
  <c r="C1712" i="1"/>
  <c r="D1712" i="1"/>
  <c r="E1712" i="1"/>
  <c r="F1712" i="1"/>
  <c r="H1712" i="1"/>
  <c r="A1713" i="1"/>
  <c r="B1713" i="1"/>
  <c r="C1713" i="1"/>
  <c r="D1713" i="1"/>
  <c r="E1713" i="1"/>
  <c r="F1713" i="1"/>
  <c r="H1713" i="1"/>
  <c r="A1714" i="1"/>
  <c r="B1714" i="1"/>
  <c r="C1714" i="1"/>
  <c r="D1714" i="1"/>
  <c r="E1714" i="1"/>
  <c r="F1714" i="1"/>
  <c r="H1714" i="1"/>
  <c r="A1715" i="1"/>
  <c r="B1715" i="1"/>
  <c r="C1715" i="1"/>
  <c r="D1715" i="1"/>
  <c r="E1715" i="1"/>
  <c r="F1715" i="1"/>
  <c r="H1715" i="1"/>
  <c r="A1716" i="1"/>
  <c r="B1716" i="1"/>
  <c r="C1716" i="1"/>
  <c r="D1716" i="1"/>
  <c r="E1716" i="1"/>
  <c r="F1716" i="1"/>
  <c r="H1716" i="1"/>
  <c r="A1717" i="1"/>
  <c r="B1717" i="1"/>
  <c r="C1717" i="1"/>
  <c r="D1717" i="1"/>
  <c r="E1717" i="1"/>
  <c r="F1717" i="1"/>
  <c r="H1717" i="1"/>
  <c r="A1718" i="1"/>
  <c r="B1718" i="1"/>
  <c r="C1718" i="1"/>
  <c r="D1718" i="1"/>
  <c r="E1718" i="1"/>
  <c r="F1718" i="1"/>
  <c r="H1718" i="1"/>
  <c r="A1719" i="1"/>
  <c r="B1719" i="1"/>
  <c r="C1719" i="1"/>
  <c r="D1719" i="1"/>
  <c r="E1719" i="1"/>
  <c r="F1719" i="1"/>
  <c r="H1719" i="1"/>
  <c r="A1720" i="1"/>
  <c r="B1720" i="1"/>
  <c r="C1720" i="1"/>
  <c r="D1720" i="1"/>
  <c r="E1720" i="1"/>
  <c r="F1720" i="1"/>
  <c r="H1720" i="1"/>
  <c r="A1721" i="1"/>
  <c r="B1721" i="1"/>
  <c r="C1721" i="1"/>
  <c r="D1721" i="1"/>
  <c r="E1721" i="1"/>
  <c r="F1721" i="1"/>
  <c r="H1721" i="1"/>
  <c r="A1722" i="1"/>
  <c r="B1722" i="1"/>
  <c r="C1722" i="1"/>
  <c r="D1722" i="1"/>
  <c r="E1722" i="1"/>
  <c r="F1722" i="1"/>
  <c r="H1722" i="1"/>
  <c r="A1723" i="1"/>
  <c r="B1723" i="1"/>
  <c r="C1723" i="1"/>
  <c r="D1723" i="1"/>
  <c r="E1723" i="1"/>
  <c r="F1723" i="1"/>
  <c r="H1723" i="1"/>
  <c r="A1724" i="1"/>
  <c r="B1724" i="1"/>
  <c r="C1724" i="1"/>
  <c r="D1724" i="1"/>
  <c r="E1724" i="1"/>
  <c r="F1724" i="1"/>
  <c r="H1724" i="1"/>
  <c r="A1725" i="1"/>
  <c r="B1725" i="1"/>
  <c r="C1725" i="1"/>
  <c r="D1725" i="1"/>
  <c r="E1725" i="1"/>
  <c r="F1725" i="1"/>
  <c r="H1725" i="1"/>
  <c r="A1726" i="1"/>
  <c r="B1726" i="1"/>
  <c r="C1726" i="1"/>
  <c r="D1726" i="1"/>
  <c r="E1726" i="1"/>
  <c r="F1726" i="1"/>
  <c r="H1726" i="1"/>
  <c r="A1727" i="1"/>
  <c r="B1727" i="1"/>
  <c r="C1727" i="1"/>
  <c r="D1727" i="1"/>
  <c r="E1727" i="1"/>
  <c r="F1727" i="1"/>
  <c r="H1727" i="1"/>
  <c r="A1728" i="1"/>
  <c r="B1728" i="1"/>
  <c r="C1728" i="1"/>
  <c r="D1728" i="1"/>
  <c r="E1728" i="1"/>
  <c r="F1728" i="1"/>
  <c r="H1728" i="1"/>
  <c r="A1729" i="1"/>
  <c r="B1729" i="1"/>
  <c r="C1729" i="1"/>
  <c r="D1729" i="1"/>
  <c r="E1729" i="1"/>
  <c r="F1729" i="1"/>
  <c r="H1729" i="1"/>
  <c r="A1730" i="1"/>
  <c r="B1730" i="1"/>
  <c r="C1730" i="1"/>
  <c r="D1730" i="1"/>
  <c r="E1730" i="1"/>
  <c r="F1730" i="1"/>
  <c r="H1730" i="1"/>
  <c r="A1731" i="1"/>
  <c r="B1731" i="1"/>
  <c r="C1731" i="1"/>
  <c r="D1731" i="1"/>
  <c r="E1731" i="1"/>
  <c r="F1731" i="1"/>
  <c r="H1731" i="1"/>
  <c r="A1732" i="1"/>
  <c r="B1732" i="1"/>
  <c r="C1732" i="1"/>
  <c r="D1732" i="1"/>
  <c r="E1732" i="1"/>
  <c r="F1732" i="1"/>
  <c r="H1732" i="1"/>
  <c r="A1733" i="1"/>
  <c r="B1733" i="1"/>
  <c r="C1733" i="1"/>
  <c r="D1733" i="1"/>
  <c r="E1733" i="1"/>
  <c r="F1733" i="1"/>
  <c r="H1733" i="1"/>
  <c r="A1734" i="1"/>
  <c r="B1734" i="1"/>
  <c r="C1734" i="1"/>
  <c r="D1734" i="1"/>
  <c r="E1734" i="1"/>
  <c r="F1734" i="1"/>
  <c r="H1734" i="1"/>
  <c r="A1735" i="1"/>
  <c r="B1735" i="1"/>
  <c r="C1735" i="1"/>
  <c r="D1735" i="1"/>
  <c r="E1735" i="1"/>
  <c r="F1735" i="1"/>
  <c r="H1735" i="1"/>
  <c r="A1736" i="1"/>
  <c r="B1736" i="1"/>
  <c r="C1736" i="1"/>
  <c r="D1736" i="1"/>
  <c r="E1736" i="1"/>
  <c r="F1736" i="1"/>
  <c r="H1736" i="1"/>
  <c r="A1737" i="1"/>
  <c r="B1737" i="1"/>
  <c r="C1737" i="1"/>
  <c r="D1737" i="1"/>
  <c r="E1737" i="1"/>
  <c r="F1737" i="1"/>
  <c r="H1737" i="1"/>
  <c r="A1738" i="1"/>
  <c r="B1738" i="1"/>
  <c r="C1738" i="1"/>
  <c r="D1738" i="1"/>
  <c r="E1738" i="1"/>
  <c r="F1738" i="1"/>
  <c r="H1738" i="1"/>
  <c r="A1739" i="1"/>
  <c r="B1739" i="1"/>
  <c r="C1739" i="1"/>
  <c r="D1739" i="1"/>
  <c r="E1739" i="1"/>
  <c r="F1739" i="1"/>
  <c r="H1739" i="1"/>
  <c r="A1740" i="1"/>
  <c r="B1740" i="1"/>
  <c r="C1740" i="1"/>
  <c r="D1740" i="1"/>
  <c r="E1740" i="1"/>
  <c r="F1740" i="1"/>
  <c r="H1740" i="1"/>
  <c r="A1741" i="1"/>
  <c r="B1741" i="1"/>
  <c r="C1741" i="1"/>
  <c r="D1741" i="1"/>
  <c r="E1741" i="1"/>
  <c r="F1741" i="1"/>
  <c r="H1741" i="1"/>
  <c r="A1742" i="1"/>
  <c r="B1742" i="1"/>
  <c r="C1742" i="1"/>
  <c r="D1742" i="1"/>
  <c r="E1742" i="1"/>
  <c r="F1742" i="1"/>
  <c r="H1742" i="1"/>
  <c r="A1743" i="1"/>
  <c r="B1743" i="1"/>
  <c r="C1743" i="1"/>
  <c r="D1743" i="1"/>
  <c r="E1743" i="1"/>
  <c r="F1743" i="1"/>
  <c r="H1743" i="1"/>
  <c r="A1744" i="1"/>
  <c r="B1744" i="1"/>
  <c r="C1744" i="1"/>
  <c r="D1744" i="1"/>
  <c r="E1744" i="1"/>
  <c r="F1744" i="1"/>
  <c r="H1744" i="1"/>
  <c r="A1745" i="1"/>
  <c r="B1745" i="1"/>
  <c r="C1745" i="1"/>
  <c r="D1745" i="1"/>
  <c r="E1745" i="1"/>
  <c r="F1745" i="1"/>
  <c r="H1745" i="1"/>
  <c r="A1746" i="1"/>
  <c r="B1746" i="1"/>
  <c r="C1746" i="1"/>
  <c r="D1746" i="1"/>
  <c r="E1746" i="1"/>
  <c r="F1746" i="1"/>
  <c r="H1746" i="1"/>
  <c r="A1747" i="1"/>
  <c r="B1747" i="1"/>
  <c r="C1747" i="1"/>
  <c r="D1747" i="1"/>
  <c r="E1747" i="1"/>
  <c r="F1747" i="1"/>
  <c r="H1747" i="1"/>
  <c r="A1748" i="1"/>
  <c r="B1748" i="1"/>
  <c r="C1748" i="1"/>
  <c r="D1748" i="1"/>
  <c r="E1748" i="1"/>
  <c r="F1748" i="1"/>
  <c r="H1748" i="1"/>
  <c r="A1749" i="1"/>
  <c r="B1749" i="1"/>
  <c r="C1749" i="1"/>
  <c r="D1749" i="1"/>
  <c r="E1749" i="1"/>
  <c r="F1749" i="1"/>
  <c r="H1749" i="1"/>
  <c r="A1750" i="1"/>
  <c r="B1750" i="1"/>
  <c r="C1750" i="1"/>
  <c r="D1750" i="1"/>
  <c r="E1750" i="1"/>
  <c r="F1750" i="1"/>
  <c r="H1750" i="1"/>
  <c r="A1751" i="1"/>
  <c r="B1751" i="1"/>
  <c r="C1751" i="1"/>
  <c r="D1751" i="1"/>
  <c r="E1751" i="1"/>
  <c r="F1751" i="1"/>
  <c r="H1751" i="1"/>
  <c r="A1752" i="1"/>
  <c r="B1752" i="1"/>
  <c r="C1752" i="1"/>
  <c r="D1752" i="1"/>
  <c r="E1752" i="1"/>
  <c r="F1752" i="1"/>
  <c r="H1752" i="1"/>
  <c r="A1753" i="1"/>
  <c r="B1753" i="1"/>
  <c r="C1753" i="1"/>
  <c r="D1753" i="1"/>
  <c r="E1753" i="1"/>
  <c r="F1753" i="1"/>
  <c r="H1753" i="1"/>
  <c r="A1754" i="1"/>
  <c r="B1754" i="1"/>
  <c r="C1754" i="1"/>
  <c r="D1754" i="1"/>
  <c r="E1754" i="1"/>
  <c r="F1754" i="1"/>
  <c r="H1754" i="1"/>
  <c r="A1755" i="1"/>
  <c r="B1755" i="1"/>
  <c r="C1755" i="1"/>
  <c r="D1755" i="1"/>
  <c r="E1755" i="1"/>
  <c r="F1755" i="1"/>
  <c r="H1755" i="1"/>
  <c r="A1756" i="1"/>
  <c r="B1756" i="1"/>
  <c r="C1756" i="1"/>
  <c r="D1756" i="1"/>
  <c r="E1756" i="1"/>
  <c r="F1756" i="1"/>
  <c r="H1756" i="1"/>
  <c r="A1757" i="1"/>
  <c r="B1757" i="1"/>
  <c r="C1757" i="1"/>
  <c r="D1757" i="1"/>
  <c r="E1757" i="1"/>
  <c r="F1757" i="1"/>
  <c r="H1757" i="1"/>
  <c r="A1758" i="1"/>
  <c r="B1758" i="1"/>
  <c r="C1758" i="1"/>
  <c r="D1758" i="1"/>
  <c r="E1758" i="1"/>
  <c r="F1758" i="1"/>
  <c r="H1758" i="1"/>
  <c r="A1759" i="1"/>
  <c r="B1759" i="1"/>
  <c r="C1759" i="1"/>
  <c r="D1759" i="1"/>
  <c r="E1759" i="1"/>
  <c r="F1759" i="1"/>
  <c r="H1759" i="1"/>
  <c r="A1760" i="1"/>
  <c r="B1760" i="1"/>
  <c r="C1760" i="1"/>
  <c r="D1760" i="1"/>
  <c r="E1760" i="1"/>
  <c r="F1760" i="1"/>
  <c r="H1760" i="1"/>
  <c r="A1761" i="1"/>
  <c r="B1761" i="1"/>
  <c r="C1761" i="1"/>
  <c r="D1761" i="1"/>
  <c r="E1761" i="1"/>
  <c r="F1761" i="1"/>
  <c r="H1761" i="1"/>
  <c r="A1762" i="1"/>
  <c r="B1762" i="1"/>
  <c r="C1762" i="1"/>
  <c r="D1762" i="1"/>
  <c r="E1762" i="1"/>
  <c r="F1762" i="1"/>
  <c r="H1762" i="1"/>
  <c r="A1763" i="1"/>
  <c r="B1763" i="1"/>
  <c r="C1763" i="1"/>
  <c r="D1763" i="1"/>
  <c r="E1763" i="1"/>
  <c r="F1763" i="1"/>
  <c r="H1763" i="1"/>
  <c r="A1764" i="1"/>
  <c r="B1764" i="1"/>
  <c r="C1764" i="1"/>
  <c r="D1764" i="1"/>
  <c r="E1764" i="1"/>
  <c r="F1764" i="1"/>
  <c r="H1764" i="1"/>
  <c r="A1765" i="1"/>
  <c r="B1765" i="1"/>
  <c r="C1765" i="1"/>
  <c r="D1765" i="1"/>
  <c r="E1765" i="1"/>
  <c r="F1765" i="1"/>
  <c r="H1765" i="1"/>
  <c r="A1766" i="1"/>
  <c r="B1766" i="1"/>
  <c r="C1766" i="1"/>
  <c r="D1766" i="1"/>
  <c r="E1766" i="1"/>
  <c r="F1766" i="1"/>
  <c r="H1766" i="1"/>
  <c r="A1767" i="1"/>
  <c r="B1767" i="1"/>
  <c r="C1767" i="1"/>
  <c r="D1767" i="1"/>
  <c r="E1767" i="1"/>
  <c r="F1767" i="1"/>
  <c r="H1767" i="1"/>
  <c r="A1768" i="1"/>
  <c r="B1768" i="1"/>
  <c r="C1768" i="1"/>
  <c r="D1768" i="1"/>
  <c r="E1768" i="1"/>
  <c r="F1768" i="1"/>
  <c r="H1768" i="1"/>
  <c r="A1769" i="1"/>
  <c r="B1769" i="1"/>
  <c r="C1769" i="1"/>
  <c r="D1769" i="1"/>
  <c r="E1769" i="1"/>
  <c r="F1769" i="1"/>
  <c r="H1769" i="1"/>
  <c r="A1770" i="1"/>
  <c r="B1770" i="1"/>
  <c r="C1770" i="1"/>
  <c r="D1770" i="1"/>
  <c r="E1770" i="1"/>
  <c r="F1770" i="1"/>
  <c r="H1770" i="1"/>
  <c r="A1771" i="1"/>
  <c r="B1771" i="1"/>
  <c r="C1771" i="1"/>
  <c r="D1771" i="1"/>
  <c r="E1771" i="1"/>
  <c r="F1771" i="1"/>
  <c r="H1771" i="1"/>
  <c r="A1772" i="1"/>
  <c r="B1772" i="1"/>
  <c r="C1772" i="1"/>
  <c r="D1772" i="1"/>
  <c r="E1772" i="1"/>
  <c r="F1772" i="1"/>
  <c r="H1772" i="1"/>
  <c r="A1773" i="1"/>
  <c r="B1773" i="1"/>
  <c r="C1773" i="1"/>
  <c r="D1773" i="1"/>
  <c r="E1773" i="1"/>
  <c r="F1773" i="1"/>
  <c r="H1773" i="1"/>
  <c r="A1774" i="1"/>
  <c r="B1774" i="1"/>
  <c r="C1774" i="1"/>
  <c r="D1774" i="1"/>
  <c r="E1774" i="1"/>
  <c r="F1774" i="1"/>
  <c r="H1774" i="1"/>
  <c r="A1775" i="1"/>
  <c r="B1775" i="1"/>
  <c r="C1775" i="1"/>
  <c r="D1775" i="1"/>
  <c r="E1775" i="1"/>
  <c r="F1775" i="1"/>
  <c r="H1775" i="1"/>
  <c r="A1776" i="1"/>
  <c r="B1776" i="1"/>
  <c r="C1776" i="1"/>
  <c r="D1776" i="1"/>
  <c r="E1776" i="1"/>
  <c r="F1776" i="1"/>
  <c r="H1776" i="1"/>
  <c r="A1777" i="1"/>
  <c r="B1777" i="1"/>
  <c r="C1777" i="1"/>
  <c r="D1777" i="1"/>
  <c r="E1777" i="1"/>
  <c r="F1777" i="1"/>
  <c r="H1777" i="1"/>
  <c r="A1778" i="1"/>
  <c r="B1778" i="1"/>
  <c r="C1778" i="1"/>
  <c r="D1778" i="1"/>
  <c r="E1778" i="1"/>
  <c r="F1778" i="1"/>
  <c r="H1778" i="1"/>
  <c r="A1779" i="1"/>
  <c r="B1779" i="1"/>
  <c r="C1779" i="1"/>
  <c r="D1779" i="1"/>
  <c r="E1779" i="1"/>
  <c r="F1779" i="1"/>
  <c r="H1779" i="1"/>
  <c r="A1780" i="1"/>
  <c r="B1780" i="1"/>
  <c r="C1780" i="1"/>
  <c r="D1780" i="1"/>
  <c r="E1780" i="1"/>
  <c r="F1780" i="1"/>
  <c r="H1780" i="1"/>
  <c r="A1781" i="1"/>
  <c r="B1781" i="1"/>
  <c r="C1781" i="1"/>
  <c r="D1781" i="1"/>
  <c r="E1781" i="1"/>
  <c r="F1781" i="1"/>
  <c r="H1781" i="1"/>
  <c r="A1782" i="1"/>
  <c r="B1782" i="1"/>
  <c r="C1782" i="1"/>
  <c r="D1782" i="1"/>
  <c r="E1782" i="1"/>
  <c r="F1782" i="1"/>
  <c r="H1782" i="1"/>
  <c r="A1783" i="1"/>
  <c r="B1783" i="1"/>
  <c r="C1783" i="1"/>
  <c r="D1783" i="1"/>
  <c r="E1783" i="1"/>
  <c r="F1783" i="1"/>
  <c r="H1783" i="1"/>
  <c r="A1784" i="1"/>
  <c r="B1784" i="1"/>
  <c r="C1784" i="1"/>
  <c r="D1784" i="1"/>
  <c r="E1784" i="1"/>
  <c r="F1784" i="1"/>
  <c r="H1784" i="1"/>
  <c r="A1785" i="1"/>
  <c r="B1785" i="1"/>
  <c r="C1785" i="1"/>
  <c r="D1785" i="1"/>
  <c r="E1785" i="1"/>
  <c r="F1785" i="1"/>
  <c r="H1785" i="1"/>
  <c r="A1786" i="1"/>
  <c r="B1786" i="1"/>
  <c r="C1786" i="1"/>
  <c r="D1786" i="1"/>
  <c r="E1786" i="1"/>
  <c r="F1786" i="1"/>
  <c r="H1786" i="1"/>
  <c r="A1787" i="1"/>
  <c r="B1787" i="1"/>
  <c r="C1787" i="1"/>
  <c r="D1787" i="1"/>
  <c r="E1787" i="1"/>
  <c r="F1787" i="1"/>
  <c r="H1787" i="1"/>
  <c r="A1788" i="1"/>
  <c r="B1788" i="1"/>
  <c r="C1788" i="1"/>
  <c r="D1788" i="1"/>
  <c r="E1788" i="1"/>
  <c r="F1788" i="1"/>
  <c r="H1788" i="1"/>
  <c r="A1789" i="1"/>
  <c r="B1789" i="1"/>
  <c r="C1789" i="1"/>
  <c r="D1789" i="1"/>
  <c r="E1789" i="1"/>
  <c r="F1789" i="1"/>
  <c r="H1789" i="1"/>
  <c r="A1790" i="1"/>
  <c r="B1790" i="1"/>
  <c r="C1790" i="1"/>
  <c r="D1790" i="1"/>
  <c r="E1790" i="1"/>
  <c r="F1790" i="1"/>
  <c r="H1790" i="1"/>
  <c r="A1791" i="1"/>
  <c r="B1791" i="1"/>
  <c r="C1791" i="1"/>
  <c r="D1791" i="1"/>
  <c r="E1791" i="1"/>
  <c r="F1791" i="1"/>
  <c r="H1791" i="1"/>
  <c r="A1792" i="1"/>
  <c r="B1792" i="1"/>
  <c r="C1792" i="1"/>
  <c r="D1792" i="1"/>
  <c r="E1792" i="1"/>
  <c r="F1792" i="1"/>
  <c r="H1792" i="1"/>
  <c r="A1793" i="1"/>
  <c r="B1793" i="1"/>
  <c r="C1793" i="1"/>
  <c r="D1793" i="1"/>
  <c r="E1793" i="1"/>
  <c r="F1793" i="1"/>
  <c r="H1793" i="1"/>
  <c r="A1794" i="1"/>
  <c r="B1794" i="1"/>
  <c r="C1794" i="1"/>
  <c r="D1794" i="1"/>
  <c r="E1794" i="1"/>
  <c r="F1794" i="1"/>
  <c r="H1794" i="1"/>
  <c r="A1795" i="1"/>
  <c r="B1795" i="1"/>
  <c r="C1795" i="1"/>
  <c r="D1795" i="1"/>
  <c r="E1795" i="1"/>
  <c r="F1795" i="1"/>
  <c r="H1795" i="1"/>
  <c r="A1796" i="1"/>
  <c r="B1796" i="1"/>
  <c r="C1796" i="1"/>
  <c r="D1796" i="1"/>
  <c r="E1796" i="1"/>
  <c r="F1796" i="1"/>
  <c r="H1796" i="1"/>
  <c r="A1797" i="1"/>
  <c r="B1797" i="1"/>
  <c r="C1797" i="1"/>
  <c r="D1797" i="1"/>
  <c r="E1797" i="1"/>
  <c r="F1797" i="1"/>
  <c r="H1797" i="1"/>
  <c r="A1798" i="1"/>
  <c r="B1798" i="1"/>
  <c r="C1798" i="1"/>
  <c r="D1798" i="1"/>
  <c r="E1798" i="1"/>
  <c r="F1798" i="1"/>
  <c r="H1798" i="1"/>
  <c r="A1799" i="1"/>
  <c r="B1799" i="1"/>
  <c r="C1799" i="1"/>
  <c r="D1799" i="1"/>
  <c r="E1799" i="1"/>
  <c r="F1799" i="1"/>
  <c r="H1799" i="1"/>
  <c r="A1800" i="1"/>
  <c r="B1800" i="1"/>
  <c r="C1800" i="1"/>
  <c r="D1800" i="1"/>
  <c r="E1800" i="1"/>
  <c r="F1800" i="1"/>
  <c r="H1800" i="1"/>
  <c r="A1801" i="1"/>
  <c r="B1801" i="1"/>
  <c r="C1801" i="1"/>
  <c r="D1801" i="1"/>
  <c r="E1801" i="1"/>
  <c r="F1801" i="1"/>
  <c r="H1801" i="1"/>
  <c r="A1802" i="1"/>
  <c r="B1802" i="1"/>
  <c r="C1802" i="1"/>
  <c r="D1802" i="1"/>
  <c r="E1802" i="1"/>
  <c r="F1802" i="1"/>
  <c r="H1802" i="1"/>
  <c r="A1803" i="1"/>
  <c r="B1803" i="1"/>
  <c r="C1803" i="1"/>
  <c r="D1803" i="1"/>
  <c r="E1803" i="1"/>
  <c r="F1803" i="1"/>
  <c r="H1803" i="1"/>
  <c r="A1804" i="1"/>
  <c r="B1804" i="1"/>
  <c r="C1804" i="1"/>
  <c r="D1804" i="1"/>
  <c r="E1804" i="1"/>
  <c r="F1804" i="1"/>
  <c r="H1804" i="1"/>
  <c r="A1805" i="1"/>
  <c r="B1805" i="1"/>
  <c r="C1805" i="1"/>
  <c r="D1805" i="1"/>
  <c r="E1805" i="1"/>
  <c r="F1805" i="1"/>
  <c r="H1805" i="1"/>
  <c r="A1806" i="1"/>
  <c r="B1806" i="1"/>
  <c r="C1806" i="1"/>
  <c r="D1806" i="1"/>
  <c r="E1806" i="1"/>
  <c r="F1806" i="1"/>
  <c r="H1806" i="1"/>
  <c r="A1807" i="1"/>
  <c r="B1807" i="1"/>
  <c r="C1807" i="1"/>
  <c r="D1807" i="1"/>
  <c r="E1807" i="1"/>
  <c r="F1807" i="1"/>
  <c r="H1807" i="1"/>
  <c r="A1808" i="1"/>
  <c r="B1808" i="1"/>
  <c r="C1808" i="1"/>
  <c r="D1808" i="1"/>
  <c r="E1808" i="1"/>
  <c r="F1808" i="1"/>
  <c r="H1808" i="1"/>
  <c r="A1809" i="1"/>
  <c r="B1809" i="1"/>
  <c r="C1809" i="1"/>
  <c r="D1809" i="1"/>
  <c r="E1809" i="1"/>
  <c r="F1809" i="1"/>
  <c r="H1809" i="1"/>
  <c r="A1810" i="1"/>
  <c r="B1810" i="1"/>
  <c r="C1810" i="1"/>
  <c r="D1810" i="1"/>
  <c r="E1810" i="1"/>
  <c r="F1810" i="1"/>
  <c r="H1810" i="1"/>
  <c r="A1811" i="1"/>
  <c r="B1811" i="1"/>
  <c r="C1811" i="1"/>
  <c r="D1811" i="1"/>
  <c r="E1811" i="1"/>
  <c r="F1811" i="1"/>
  <c r="H1811" i="1"/>
  <c r="A1812" i="1"/>
  <c r="B1812" i="1"/>
  <c r="C1812" i="1"/>
  <c r="D1812" i="1"/>
  <c r="E1812" i="1"/>
  <c r="F1812" i="1"/>
  <c r="H1812" i="1"/>
  <c r="A1813" i="1"/>
  <c r="B1813" i="1"/>
  <c r="C1813" i="1"/>
  <c r="D1813" i="1"/>
  <c r="E1813" i="1"/>
  <c r="F1813" i="1"/>
  <c r="H1813" i="1"/>
  <c r="A1814" i="1"/>
  <c r="B1814" i="1"/>
  <c r="C1814" i="1"/>
  <c r="D1814" i="1"/>
  <c r="E1814" i="1"/>
  <c r="F1814" i="1"/>
  <c r="H1814" i="1"/>
  <c r="A1815" i="1"/>
  <c r="B1815" i="1"/>
  <c r="C1815" i="1"/>
  <c r="D1815" i="1"/>
  <c r="E1815" i="1"/>
  <c r="F1815" i="1"/>
  <c r="H1815" i="1"/>
  <c r="A1816" i="1"/>
  <c r="B1816" i="1"/>
  <c r="C1816" i="1"/>
  <c r="D1816" i="1"/>
  <c r="E1816" i="1"/>
  <c r="F1816" i="1"/>
  <c r="H1816" i="1"/>
  <c r="A1817" i="1"/>
  <c r="B1817" i="1"/>
  <c r="C1817" i="1"/>
  <c r="D1817" i="1"/>
  <c r="E1817" i="1"/>
  <c r="F1817" i="1"/>
  <c r="H1817" i="1"/>
  <c r="A1818" i="1"/>
  <c r="B1818" i="1"/>
  <c r="C1818" i="1"/>
  <c r="D1818" i="1"/>
  <c r="E1818" i="1"/>
  <c r="F1818" i="1"/>
  <c r="H1818" i="1"/>
  <c r="A1819" i="1"/>
  <c r="B1819" i="1"/>
  <c r="C1819" i="1"/>
  <c r="D1819" i="1"/>
  <c r="E1819" i="1"/>
  <c r="F1819" i="1"/>
  <c r="H1819" i="1"/>
  <c r="A1820" i="1"/>
  <c r="B1820" i="1"/>
  <c r="C1820" i="1"/>
  <c r="D1820" i="1"/>
  <c r="E1820" i="1"/>
  <c r="F1820" i="1"/>
  <c r="H1820" i="1"/>
  <c r="A1821" i="1"/>
  <c r="B1821" i="1"/>
  <c r="C1821" i="1"/>
  <c r="D1821" i="1"/>
  <c r="E1821" i="1"/>
  <c r="F1821" i="1"/>
  <c r="H1821" i="1"/>
  <c r="A1822" i="1"/>
  <c r="B1822" i="1"/>
  <c r="C1822" i="1"/>
  <c r="D1822" i="1"/>
  <c r="E1822" i="1"/>
  <c r="F1822" i="1"/>
  <c r="H1822" i="1"/>
  <c r="A1823" i="1"/>
  <c r="B1823" i="1"/>
  <c r="C1823" i="1"/>
  <c r="D1823" i="1"/>
  <c r="E1823" i="1"/>
  <c r="F1823" i="1"/>
  <c r="H1823" i="1"/>
  <c r="A1824" i="1"/>
  <c r="B1824" i="1"/>
  <c r="C1824" i="1"/>
  <c r="D1824" i="1"/>
  <c r="E1824" i="1"/>
  <c r="F1824" i="1"/>
  <c r="H1824" i="1"/>
  <c r="A1825" i="1"/>
  <c r="B1825" i="1"/>
  <c r="C1825" i="1"/>
  <c r="D1825" i="1"/>
  <c r="E1825" i="1"/>
  <c r="F1825" i="1"/>
  <c r="H1825" i="1"/>
  <c r="A1826" i="1"/>
  <c r="B1826" i="1"/>
  <c r="C1826" i="1"/>
  <c r="D1826" i="1"/>
  <c r="E1826" i="1"/>
  <c r="F1826" i="1"/>
  <c r="H1826" i="1"/>
  <c r="A1827" i="1"/>
  <c r="B1827" i="1"/>
  <c r="C1827" i="1"/>
  <c r="D1827" i="1"/>
  <c r="E1827" i="1"/>
  <c r="F1827" i="1"/>
  <c r="H1827" i="1"/>
  <c r="A1828" i="1"/>
  <c r="B1828" i="1"/>
  <c r="C1828" i="1"/>
  <c r="D1828" i="1"/>
  <c r="E1828" i="1"/>
  <c r="F1828" i="1"/>
  <c r="H1828" i="1"/>
  <c r="A1829" i="1"/>
  <c r="B1829" i="1"/>
  <c r="C1829" i="1"/>
  <c r="D1829" i="1"/>
  <c r="E1829" i="1"/>
  <c r="F1829" i="1"/>
  <c r="H1829" i="1"/>
  <c r="A1830" i="1"/>
  <c r="B1830" i="1"/>
  <c r="C1830" i="1"/>
  <c r="D1830" i="1"/>
  <c r="E1830" i="1"/>
  <c r="F1830" i="1"/>
  <c r="H1830" i="1"/>
  <c r="A1831" i="1"/>
  <c r="B1831" i="1"/>
  <c r="C1831" i="1"/>
  <c r="D1831" i="1"/>
  <c r="E1831" i="1"/>
  <c r="F1831" i="1"/>
  <c r="H1831" i="1"/>
  <c r="A1832" i="1"/>
  <c r="B1832" i="1"/>
  <c r="C1832" i="1"/>
  <c r="D1832" i="1"/>
  <c r="E1832" i="1"/>
  <c r="F1832" i="1"/>
  <c r="H1832" i="1"/>
  <c r="A1833" i="1"/>
  <c r="B1833" i="1"/>
  <c r="C1833" i="1"/>
  <c r="D1833" i="1"/>
  <c r="E1833" i="1"/>
  <c r="F1833" i="1"/>
  <c r="H1833" i="1"/>
  <c r="A1834" i="1"/>
  <c r="B1834" i="1"/>
  <c r="C1834" i="1"/>
  <c r="D1834" i="1"/>
  <c r="E1834" i="1"/>
  <c r="F1834" i="1"/>
  <c r="H1834" i="1"/>
  <c r="A1835" i="1"/>
  <c r="B1835" i="1"/>
  <c r="C1835" i="1"/>
  <c r="D1835" i="1"/>
  <c r="E1835" i="1"/>
  <c r="F1835" i="1"/>
  <c r="H1835" i="1"/>
  <c r="A1836" i="1"/>
  <c r="B1836" i="1"/>
  <c r="C1836" i="1"/>
  <c r="D1836" i="1"/>
  <c r="E1836" i="1"/>
  <c r="F1836" i="1"/>
  <c r="H1836" i="1"/>
  <c r="A1837" i="1"/>
  <c r="B1837" i="1"/>
  <c r="C1837" i="1"/>
  <c r="D1837" i="1"/>
  <c r="E1837" i="1"/>
  <c r="F1837" i="1"/>
  <c r="H1837" i="1"/>
  <c r="A1838" i="1"/>
  <c r="B1838" i="1"/>
  <c r="C1838" i="1"/>
  <c r="D1838" i="1"/>
  <c r="E1838" i="1"/>
  <c r="F1838" i="1"/>
  <c r="H1838" i="1"/>
  <c r="A1839" i="1"/>
  <c r="B1839" i="1"/>
  <c r="C1839" i="1"/>
  <c r="D1839" i="1"/>
  <c r="E1839" i="1"/>
  <c r="F1839" i="1"/>
  <c r="H1839" i="1"/>
  <c r="A1840" i="1"/>
  <c r="B1840" i="1"/>
  <c r="C1840" i="1"/>
  <c r="D1840" i="1"/>
  <c r="E1840" i="1"/>
  <c r="F1840" i="1"/>
  <c r="H1840" i="1"/>
  <c r="A1841" i="1"/>
  <c r="B1841" i="1"/>
  <c r="C1841" i="1"/>
  <c r="D1841" i="1"/>
  <c r="E1841" i="1"/>
  <c r="F1841" i="1"/>
  <c r="H1841" i="1"/>
  <c r="A1842" i="1"/>
  <c r="B1842" i="1"/>
  <c r="C1842" i="1"/>
  <c r="D1842" i="1"/>
  <c r="E1842" i="1"/>
  <c r="F1842" i="1"/>
  <c r="H1842" i="1"/>
  <c r="A1843" i="1"/>
  <c r="B1843" i="1"/>
  <c r="C1843" i="1"/>
  <c r="D1843" i="1"/>
  <c r="E1843" i="1"/>
  <c r="F1843" i="1"/>
  <c r="H1843" i="1"/>
  <c r="A1844" i="1"/>
  <c r="B1844" i="1"/>
  <c r="C1844" i="1"/>
  <c r="D1844" i="1"/>
  <c r="E1844" i="1"/>
  <c r="F1844" i="1"/>
  <c r="H1844" i="1"/>
  <c r="A1845" i="1"/>
  <c r="B1845" i="1"/>
  <c r="C1845" i="1"/>
  <c r="D1845" i="1"/>
  <c r="E1845" i="1"/>
  <c r="F1845" i="1"/>
  <c r="H1845" i="1"/>
  <c r="A1846" i="1"/>
  <c r="B1846" i="1"/>
  <c r="C1846" i="1"/>
  <c r="D1846" i="1"/>
  <c r="E1846" i="1"/>
  <c r="F1846" i="1"/>
  <c r="H1846" i="1"/>
  <c r="A1847" i="1"/>
  <c r="B1847" i="1"/>
  <c r="C1847" i="1"/>
  <c r="D1847" i="1"/>
  <c r="E1847" i="1"/>
  <c r="F1847" i="1"/>
  <c r="H1847" i="1"/>
  <c r="A1848" i="1"/>
  <c r="B1848" i="1"/>
  <c r="C1848" i="1"/>
  <c r="D1848" i="1"/>
  <c r="E1848" i="1"/>
  <c r="F1848" i="1"/>
  <c r="H1848" i="1"/>
  <c r="A1849" i="1"/>
  <c r="B1849" i="1"/>
  <c r="C1849" i="1"/>
  <c r="D1849" i="1"/>
  <c r="E1849" i="1"/>
  <c r="F1849" i="1"/>
  <c r="H1849" i="1"/>
  <c r="A1850" i="1"/>
  <c r="B1850" i="1"/>
  <c r="C1850" i="1"/>
  <c r="D1850" i="1"/>
  <c r="E1850" i="1"/>
  <c r="F1850" i="1"/>
  <c r="H1850" i="1"/>
  <c r="A1851" i="1"/>
  <c r="B1851" i="1"/>
  <c r="C1851" i="1"/>
  <c r="D1851" i="1"/>
  <c r="E1851" i="1"/>
  <c r="F1851" i="1"/>
  <c r="H1851" i="1"/>
  <c r="A1852" i="1"/>
  <c r="B1852" i="1"/>
  <c r="C1852" i="1"/>
  <c r="D1852" i="1"/>
  <c r="E1852" i="1"/>
  <c r="F1852" i="1"/>
  <c r="H1852" i="1"/>
  <c r="A1853" i="1"/>
  <c r="B1853" i="1"/>
  <c r="C1853" i="1"/>
  <c r="D1853" i="1"/>
  <c r="E1853" i="1"/>
  <c r="F1853" i="1"/>
  <c r="H1853" i="1"/>
  <c r="A1854" i="1"/>
  <c r="B1854" i="1"/>
  <c r="C1854" i="1"/>
  <c r="D1854" i="1"/>
  <c r="E1854" i="1"/>
  <c r="F1854" i="1"/>
  <c r="H1854" i="1"/>
  <c r="A1855" i="1"/>
  <c r="B1855" i="1"/>
  <c r="C1855" i="1"/>
  <c r="D1855" i="1"/>
  <c r="E1855" i="1"/>
  <c r="F1855" i="1"/>
  <c r="H1855" i="1"/>
  <c r="A1856" i="1"/>
  <c r="B1856" i="1"/>
  <c r="C1856" i="1"/>
  <c r="D1856" i="1"/>
  <c r="E1856" i="1"/>
  <c r="F1856" i="1"/>
  <c r="H1856" i="1"/>
  <c r="A1857" i="1"/>
  <c r="B1857" i="1"/>
  <c r="C1857" i="1"/>
  <c r="D1857" i="1"/>
  <c r="E1857" i="1"/>
  <c r="F1857" i="1"/>
  <c r="H1857" i="1"/>
  <c r="A1858" i="1"/>
  <c r="B1858" i="1"/>
  <c r="C1858" i="1"/>
  <c r="D1858" i="1"/>
  <c r="E1858" i="1"/>
  <c r="F1858" i="1"/>
  <c r="H1858" i="1"/>
  <c r="A1859" i="1"/>
  <c r="B1859" i="1"/>
  <c r="C1859" i="1"/>
  <c r="D1859" i="1"/>
  <c r="E1859" i="1"/>
  <c r="F1859" i="1"/>
  <c r="H1859" i="1"/>
  <c r="A1860" i="1"/>
  <c r="B1860" i="1"/>
  <c r="C1860" i="1"/>
  <c r="D1860" i="1"/>
  <c r="E1860" i="1"/>
  <c r="F1860" i="1"/>
  <c r="H1860" i="1"/>
  <c r="A1861" i="1"/>
  <c r="B1861" i="1"/>
  <c r="C1861" i="1"/>
  <c r="D1861" i="1"/>
  <c r="E1861" i="1"/>
  <c r="F1861" i="1"/>
  <c r="H1861" i="1"/>
  <c r="A1862" i="1"/>
  <c r="B1862" i="1"/>
  <c r="C1862" i="1"/>
  <c r="D1862" i="1"/>
  <c r="E1862" i="1"/>
  <c r="F1862" i="1"/>
  <c r="H1862" i="1"/>
  <c r="A1863" i="1"/>
  <c r="B1863" i="1"/>
  <c r="C1863" i="1"/>
  <c r="D1863" i="1"/>
  <c r="E1863" i="1"/>
  <c r="F1863" i="1"/>
  <c r="H1863" i="1"/>
  <c r="A1864" i="1"/>
  <c r="B1864" i="1"/>
  <c r="C1864" i="1"/>
  <c r="D1864" i="1"/>
  <c r="E1864" i="1"/>
  <c r="F1864" i="1"/>
  <c r="H1864" i="1"/>
  <c r="A1865" i="1"/>
  <c r="B1865" i="1"/>
  <c r="C1865" i="1"/>
  <c r="D1865" i="1"/>
  <c r="E1865" i="1"/>
  <c r="F1865" i="1"/>
  <c r="H1865" i="1"/>
  <c r="A1866" i="1"/>
  <c r="B1866" i="1"/>
  <c r="C1866" i="1"/>
  <c r="D1866" i="1"/>
  <c r="E1866" i="1"/>
  <c r="F1866" i="1"/>
  <c r="H1866" i="1"/>
  <c r="A1867" i="1"/>
  <c r="B1867" i="1"/>
  <c r="C1867" i="1"/>
  <c r="D1867" i="1"/>
  <c r="E1867" i="1"/>
  <c r="F1867" i="1"/>
  <c r="H1867" i="1"/>
  <c r="A1868" i="1"/>
  <c r="B1868" i="1"/>
  <c r="C1868" i="1"/>
  <c r="D1868" i="1"/>
  <c r="E1868" i="1"/>
  <c r="F1868" i="1"/>
  <c r="H1868" i="1"/>
  <c r="A1869" i="1"/>
  <c r="B1869" i="1"/>
  <c r="C1869" i="1"/>
  <c r="D1869" i="1"/>
  <c r="E1869" i="1"/>
  <c r="F1869" i="1"/>
  <c r="H1869" i="1"/>
  <c r="A1870" i="1"/>
  <c r="B1870" i="1"/>
  <c r="C1870" i="1"/>
  <c r="D1870" i="1"/>
  <c r="E1870" i="1"/>
  <c r="F1870" i="1"/>
  <c r="H1870" i="1"/>
  <c r="A1871" i="1"/>
  <c r="B1871" i="1"/>
  <c r="C1871" i="1"/>
  <c r="D1871" i="1"/>
  <c r="E1871" i="1"/>
  <c r="F1871" i="1"/>
  <c r="H1871" i="1"/>
  <c r="A1872" i="1"/>
  <c r="B1872" i="1"/>
  <c r="C1872" i="1"/>
  <c r="D1872" i="1"/>
  <c r="E1872" i="1"/>
  <c r="F1872" i="1"/>
  <c r="H1872" i="1"/>
  <c r="A1873" i="1"/>
  <c r="B1873" i="1"/>
  <c r="C1873" i="1"/>
  <c r="D1873" i="1"/>
  <c r="E1873" i="1"/>
  <c r="F1873" i="1"/>
  <c r="H1873" i="1"/>
  <c r="A1874" i="1"/>
  <c r="B1874" i="1"/>
  <c r="C1874" i="1"/>
  <c r="D1874" i="1"/>
  <c r="E1874" i="1"/>
  <c r="F1874" i="1"/>
  <c r="H1874" i="1"/>
  <c r="A1875" i="1"/>
  <c r="B1875" i="1"/>
  <c r="C1875" i="1"/>
  <c r="D1875" i="1"/>
  <c r="E1875" i="1"/>
  <c r="F1875" i="1"/>
  <c r="H1875" i="1"/>
  <c r="A1876" i="1"/>
  <c r="B1876" i="1"/>
  <c r="C1876" i="1"/>
  <c r="D1876" i="1"/>
  <c r="E1876" i="1"/>
  <c r="F1876" i="1"/>
  <c r="H1876" i="1"/>
  <c r="A1877" i="1"/>
  <c r="B1877" i="1"/>
  <c r="C1877" i="1"/>
  <c r="D1877" i="1"/>
  <c r="E1877" i="1"/>
  <c r="F1877" i="1"/>
  <c r="H1877" i="1"/>
  <c r="A1878" i="1"/>
  <c r="B1878" i="1"/>
  <c r="C1878" i="1"/>
  <c r="D1878" i="1"/>
  <c r="E1878" i="1"/>
  <c r="F1878" i="1"/>
  <c r="H1878" i="1"/>
  <c r="A1879" i="1"/>
  <c r="B1879" i="1"/>
  <c r="C1879" i="1"/>
  <c r="D1879" i="1"/>
  <c r="E1879" i="1"/>
  <c r="F1879" i="1"/>
  <c r="H1879" i="1"/>
  <c r="A1880" i="1"/>
  <c r="B1880" i="1"/>
  <c r="C1880" i="1"/>
  <c r="D1880" i="1"/>
  <c r="E1880" i="1"/>
  <c r="F1880" i="1"/>
  <c r="H1880" i="1"/>
  <c r="A1881" i="1"/>
  <c r="B1881" i="1"/>
  <c r="C1881" i="1"/>
  <c r="D1881" i="1"/>
  <c r="E1881" i="1"/>
  <c r="F1881" i="1"/>
  <c r="H1881" i="1"/>
  <c r="A1882" i="1"/>
  <c r="B1882" i="1"/>
  <c r="C1882" i="1"/>
  <c r="D1882" i="1"/>
  <c r="E1882" i="1"/>
  <c r="F1882" i="1"/>
  <c r="H1882" i="1"/>
  <c r="A1883" i="1"/>
  <c r="B1883" i="1"/>
  <c r="C1883" i="1"/>
  <c r="D1883" i="1"/>
  <c r="E1883" i="1"/>
  <c r="F1883" i="1"/>
  <c r="H1883" i="1"/>
  <c r="A1884" i="1"/>
  <c r="B1884" i="1"/>
  <c r="C1884" i="1"/>
  <c r="D1884" i="1"/>
  <c r="E1884" i="1"/>
  <c r="F1884" i="1"/>
  <c r="H1884" i="1"/>
  <c r="A1885" i="1"/>
  <c r="B1885" i="1"/>
  <c r="C1885" i="1"/>
  <c r="D1885" i="1"/>
  <c r="E1885" i="1"/>
  <c r="F1885" i="1"/>
  <c r="H1885" i="1"/>
  <c r="A1886" i="1"/>
  <c r="B1886" i="1"/>
  <c r="C1886" i="1"/>
  <c r="D1886" i="1"/>
  <c r="E1886" i="1"/>
  <c r="F1886" i="1"/>
  <c r="H1886" i="1"/>
  <c r="A1887" i="1"/>
  <c r="B1887" i="1"/>
  <c r="C1887" i="1"/>
  <c r="D1887" i="1"/>
  <c r="E1887" i="1"/>
  <c r="F1887" i="1"/>
  <c r="H1887" i="1"/>
  <c r="A1888" i="1"/>
  <c r="B1888" i="1"/>
  <c r="C1888" i="1"/>
  <c r="D1888" i="1"/>
  <c r="E1888" i="1"/>
  <c r="F1888" i="1"/>
  <c r="H1888" i="1"/>
  <c r="A1889" i="1"/>
  <c r="B1889" i="1"/>
  <c r="C1889" i="1"/>
  <c r="D1889" i="1"/>
  <c r="E1889" i="1"/>
  <c r="F1889" i="1"/>
  <c r="H1889" i="1"/>
  <c r="A1890" i="1"/>
  <c r="B1890" i="1"/>
  <c r="C1890" i="1"/>
  <c r="D1890" i="1"/>
  <c r="E1890" i="1"/>
  <c r="F1890" i="1"/>
  <c r="H1890" i="1"/>
  <c r="A1891" i="1"/>
  <c r="B1891" i="1"/>
  <c r="C1891" i="1"/>
  <c r="D1891" i="1"/>
  <c r="E1891" i="1"/>
  <c r="F1891" i="1"/>
  <c r="H1891" i="1"/>
  <c r="A1892" i="1"/>
  <c r="B1892" i="1"/>
  <c r="C1892" i="1"/>
  <c r="D1892" i="1"/>
  <c r="E1892" i="1"/>
  <c r="F1892" i="1"/>
  <c r="H1892" i="1"/>
  <c r="A1893" i="1"/>
  <c r="B1893" i="1"/>
  <c r="C1893" i="1"/>
  <c r="D1893" i="1"/>
  <c r="E1893" i="1"/>
  <c r="F1893" i="1"/>
  <c r="H1893" i="1"/>
  <c r="A1894" i="1"/>
  <c r="B1894" i="1"/>
  <c r="C1894" i="1"/>
  <c r="D1894" i="1"/>
  <c r="E1894" i="1"/>
  <c r="F1894" i="1"/>
  <c r="H1894" i="1"/>
  <c r="A1895" i="1"/>
  <c r="B1895" i="1"/>
  <c r="C1895" i="1"/>
  <c r="D1895" i="1"/>
  <c r="E1895" i="1"/>
  <c r="F1895" i="1"/>
  <c r="H1895" i="1"/>
  <c r="A1896" i="1"/>
  <c r="B1896" i="1"/>
  <c r="C1896" i="1"/>
  <c r="D1896" i="1"/>
  <c r="E1896" i="1"/>
  <c r="F1896" i="1"/>
  <c r="H1896" i="1"/>
  <c r="A1897" i="1"/>
  <c r="B1897" i="1"/>
  <c r="C1897" i="1"/>
  <c r="D1897" i="1"/>
  <c r="E1897" i="1"/>
  <c r="F1897" i="1"/>
  <c r="H1897" i="1"/>
  <c r="A1898" i="1"/>
  <c r="B1898" i="1"/>
  <c r="C1898" i="1"/>
  <c r="D1898" i="1"/>
  <c r="E1898" i="1"/>
  <c r="F1898" i="1"/>
  <c r="H1898" i="1"/>
  <c r="A1899" i="1"/>
  <c r="B1899" i="1"/>
  <c r="C1899" i="1"/>
  <c r="D1899" i="1"/>
  <c r="E1899" i="1"/>
  <c r="F1899" i="1"/>
  <c r="H1899" i="1"/>
  <c r="A1900" i="1"/>
  <c r="B1900" i="1"/>
  <c r="C1900" i="1"/>
  <c r="D1900" i="1"/>
  <c r="E1900" i="1"/>
  <c r="F1900" i="1"/>
  <c r="H1900" i="1"/>
  <c r="A1901" i="1"/>
  <c r="B1901" i="1"/>
  <c r="C1901" i="1"/>
  <c r="D1901" i="1"/>
  <c r="E1901" i="1"/>
  <c r="F1901" i="1"/>
  <c r="H1901" i="1"/>
  <c r="A1902" i="1"/>
  <c r="B1902" i="1"/>
  <c r="C1902" i="1"/>
  <c r="D1902" i="1"/>
  <c r="E1902" i="1"/>
  <c r="F1902" i="1"/>
  <c r="H1902" i="1"/>
  <c r="A1903" i="1"/>
  <c r="B1903" i="1"/>
  <c r="C1903" i="1"/>
  <c r="D1903" i="1"/>
  <c r="E1903" i="1"/>
  <c r="F1903" i="1"/>
  <c r="H1903" i="1"/>
  <c r="A1904" i="1"/>
  <c r="B1904" i="1"/>
  <c r="C1904" i="1"/>
  <c r="D1904" i="1"/>
  <c r="E1904" i="1"/>
  <c r="F1904" i="1"/>
  <c r="H1904" i="1"/>
  <c r="A1905" i="1"/>
  <c r="B1905" i="1"/>
  <c r="C1905" i="1"/>
  <c r="D1905" i="1"/>
  <c r="E1905" i="1"/>
  <c r="F1905" i="1"/>
  <c r="H1905" i="1"/>
  <c r="A1906" i="1"/>
  <c r="B1906" i="1"/>
  <c r="C1906" i="1"/>
  <c r="D1906" i="1"/>
  <c r="E1906" i="1"/>
  <c r="F1906" i="1"/>
  <c r="H1906" i="1"/>
  <c r="A1907" i="1"/>
  <c r="B1907" i="1"/>
  <c r="C1907" i="1"/>
  <c r="D1907" i="1"/>
  <c r="E1907" i="1"/>
  <c r="F1907" i="1"/>
  <c r="H1907" i="1"/>
  <c r="A1908" i="1"/>
  <c r="B1908" i="1"/>
  <c r="C1908" i="1"/>
  <c r="D1908" i="1"/>
  <c r="E1908" i="1"/>
  <c r="F1908" i="1"/>
  <c r="H1908" i="1"/>
  <c r="A1909" i="1"/>
  <c r="B1909" i="1"/>
  <c r="C1909" i="1"/>
  <c r="D1909" i="1"/>
  <c r="E1909" i="1"/>
  <c r="F1909" i="1"/>
  <c r="H1909" i="1"/>
  <c r="A1910" i="1"/>
  <c r="B1910" i="1"/>
  <c r="C1910" i="1"/>
  <c r="D1910" i="1"/>
  <c r="E1910" i="1"/>
  <c r="F1910" i="1"/>
  <c r="H1910" i="1"/>
  <c r="A1911" i="1"/>
  <c r="B1911" i="1"/>
  <c r="C1911" i="1"/>
  <c r="D1911" i="1"/>
  <c r="E1911" i="1"/>
  <c r="F1911" i="1"/>
  <c r="H1911" i="1"/>
  <c r="A1912" i="1"/>
  <c r="B1912" i="1"/>
  <c r="C1912" i="1"/>
  <c r="D1912" i="1"/>
  <c r="E1912" i="1"/>
  <c r="F1912" i="1"/>
  <c r="H1912" i="1"/>
  <c r="A1913" i="1"/>
  <c r="B1913" i="1"/>
  <c r="C1913" i="1"/>
  <c r="D1913" i="1"/>
  <c r="E1913" i="1"/>
  <c r="F1913" i="1"/>
  <c r="H1913" i="1"/>
  <c r="A1914" i="1"/>
  <c r="B1914" i="1"/>
  <c r="C1914" i="1"/>
  <c r="D1914" i="1"/>
  <c r="E1914" i="1"/>
  <c r="F1914" i="1"/>
  <c r="H1914" i="1"/>
  <c r="A1915" i="1"/>
  <c r="B1915" i="1"/>
  <c r="C1915" i="1"/>
  <c r="D1915" i="1"/>
  <c r="E1915" i="1"/>
  <c r="F1915" i="1"/>
  <c r="H1915" i="1"/>
  <c r="A1916" i="1"/>
  <c r="B1916" i="1"/>
  <c r="C1916" i="1"/>
  <c r="D1916" i="1"/>
  <c r="E1916" i="1"/>
  <c r="F1916" i="1"/>
  <c r="H1916" i="1"/>
  <c r="A1917" i="1"/>
  <c r="B1917" i="1"/>
  <c r="C1917" i="1"/>
  <c r="D1917" i="1"/>
  <c r="E1917" i="1"/>
  <c r="F1917" i="1"/>
  <c r="H1917" i="1"/>
  <c r="A1918" i="1"/>
  <c r="B1918" i="1"/>
  <c r="C1918" i="1"/>
  <c r="D1918" i="1"/>
  <c r="E1918" i="1"/>
  <c r="F1918" i="1"/>
  <c r="H1918" i="1"/>
  <c r="A1919" i="1"/>
  <c r="B1919" i="1"/>
  <c r="C1919" i="1"/>
  <c r="D1919" i="1"/>
  <c r="E1919" i="1"/>
  <c r="F1919" i="1"/>
  <c r="H1919" i="1"/>
  <c r="A1920" i="1"/>
  <c r="B1920" i="1"/>
  <c r="C1920" i="1"/>
  <c r="D1920" i="1"/>
  <c r="E1920" i="1"/>
  <c r="F1920" i="1"/>
  <c r="H1920" i="1"/>
  <c r="A1921" i="1"/>
  <c r="B1921" i="1"/>
  <c r="C1921" i="1"/>
  <c r="D1921" i="1"/>
  <c r="E1921" i="1"/>
  <c r="F1921" i="1"/>
  <c r="H1921" i="1"/>
  <c r="A1922" i="1"/>
  <c r="B1922" i="1"/>
  <c r="C1922" i="1"/>
  <c r="D1922" i="1"/>
  <c r="E1922" i="1"/>
  <c r="F1922" i="1"/>
  <c r="H1922" i="1"/>
  <c r="A1923" i="1"/>
  <c r="B1923" i="1"/>
  <c r="C1923" i="1"/>
  <c r="D1923" i="1"/>
  <c r="E1923" i="1"/>
  <c r="F1923" i="1"/>
  <c r="H1923" i="1"/>
  <c r="A1924" i="1"/>
  <c r="B1924" i="1"/>
  <c r="C1924" i="1"/>
  <c r="D1924" i="1"/>
  <c r="E1924" i="1"/>
  <c r="F1924" i="1"/>
  <c r="H1924" i="1"/>
  <c r="A1925" i="1"/>
  <c r="B1925" i="1"/>
  <c r="C1925" i="1"/>
  <c r="D1925" i="1"/>
  <c r="E1925" i="1"/>
  <c r="F1925" i="1"/>
  <c r="H1925" i="1"/>
  <c r="A1926" i="1"/>
  <c r="B1926" i="1"/>
  <c r="C1926" i="1"/>
  <c r="D1926" i="1"/>
  <c r="E1926" i="1"/>
  <c r="F1926" i="1"/>
  <c r="H1926" i="1"/>
  <c r="A1927" i="1"/>
  <c r="B1927" i="1"/>
  <c r="C1927" i="1"/>
  <c r="D1927" i="1"/>
  <c r="E1927" i="1"/>
  <c r="F1927" i="1"/>
  <c r="H1927" i="1"/>
  <c r="A1928" i="1"/>
  <c r="B1928" i="1"/>
  <c r="C1928" i="1"/>
  <c r="D1928" i="1"/>
  <c r="E1928" i="1"/>
  <c r="F1928" i="1"/>
  <c r="H1928" i="1"/>
  <c r="A1929" i="1"/>
  <c r="B1929" i="1"/>
  <c r="C1929" i="1"/>
  <c r="D1929" i="1"/>
  <c r="E1929" i="1"/>
  <c r="F1929" i="1"/>
  <c r="H1929" i="1"/>
  <c r="A1930" i="1"/>
  <c r="B1930" i="1"/>
  <c r="C1930" i="1"/>
  <c r="D1930" i="1"/>
  <c r="E1930" i="1"/>
  <c r="F1930" i="1"/>
  <c r="H1930" i="1"/>
  <c r="A1931" i="1"/>
  <c r="B1931" i="1"/>
  <c r="C1931" i="1"/>
  <c r="D1931" i="1"/>
  <c r="E1931" i="1"/>
  <c r="F1931" i="1"/>
  <c r="H1931" i="1"/>
  <c r="A1932" i="1"/>
  <c r="B1932" i="1"/>
  <c r="C1932" i="1"/>
  <c r="D1932" i="1"/>
  <c r="E1932" i="1"/>
  <c r="F1932" i="1"/>
  <c r="H1932" i="1"/>
  <c r="A1933" i="1"/>
  <c r="B1933" i="1"/>
  <c r="C1933" i="1"/>
  <c r="D1933" i="1"/>
  <c r="E1933" i="1"/>
  <c r="F1933" i="1"/>
  <c r="H1933" i="1"/>
  <c r="A1934" i="1"/>
  <c r="B1934" i="1"/>
  <c r="C1934" i="1"/>
  <c r="D1934" i="1"/>
  <c r="E1934" i="1"/>
  <c r="F1934" i="1"/>
  <c r="H1934" i="1"/>
  <c r="A1935" i="1"/>
  <c r="B1935" i="1"/>
  <c r="C1935" i="1"/>
  <c r="D1935" i="1"/>
  <c r="E1935" i="1"/>
  <c r="F1935" i="1"/>
  <c r="H1935" i="1"/>
  <c r="A1936" i="1"/>
  <c r="B1936" i="1"/>
  <c r="C1936" i="1"/>
  <c r="D1936" i="1"/>
  <c r="E1936" i="1"/>
  <c r="F1936" i="1"/>
  <c r="H1936" i="1"/>
  <c r="A1937" i="1"/>
  <c r="B1937" i="1"/>
  <c r="C1937" i="1"/>
  <c r="D1937" i="1"/>
  <c r="E1937" i="1"/>
  <c r="F1937" i="1"/>
  <c r="H1937" i="1"/>
  <c r="A1938" i="1"/>
  <c r="B1938" i="1"/>
  <c r="C1938" i="1"/>
  <c r="D1938" i="1"/>
  <c r="E1938" i="1"/>
  <c r="F1938" i="1"/>
  <c r="H1938" i="1"/>
  <c r="A1939" i="1"/>
  <c r="B1939" i="1"/>
  <c r="C1939" i="1"/>
  <c r="D1939" i="1"/>
  <c r="E1939" i="1"/>
  <c r="F1939" i="1"/>
  <c r="H1939" i="1"/>
  <c r="A1940" i="1"/>
  <c r="B1940" i="1"/>
  <c r="C1940" i="1"/>
  <c r="D1940" i="1"/>
  <c r="E1940" i="1"/>
  <c r="F1940" i="1"/>
  <c r="H1940" i="1"/>
  <c r="A1941" i="1"/>
  <c r="B1941" i="1"/>
  <c r="C1941" i="1"/>
  <c r="D1941" i="1"/>
  <c r="E1941" i="1"/>
  <c r="F1941" i="1"/>
  <c r="H1941" i="1"/>
  <c r="A1942" i="1"/>
  <c r="B1942" i="1"/>
  <c r="C1942" i="1"/>
  <c r="D1942" i="1"/>
  <c r="E1942" i="1"/>
  <c r="F1942" i="1"/>
  <c r="H1942" i="1"/>
  <c r="A1943" i="1"/>
  <c r="B1943" i="1"/>
  <c r="C1943" i="1"/>
  <c r="D1943" i="1"/>
  <c r="E1943" i="1"/>
  <c r="F1943" i="1"/>
  <c r="H1943" i="1"/>
  <c r="A1944" i="1"/>
  <c r="B1944" i="1"/>
  <c r="C1944" i="1"/>
  <c r="D1944" i="1"/>
  <c r="E1944" i="1"/>
  <c r="F1944" i="1"/>
  <c r="H1944" i="1"/>
  <c r="A1945" i="1"/>
  <c r="B1945" i="1"/>
  <c r="C1945" i="1"/>
  <c r="D1945" i="1"/>
  <c r="E1945" i="1"/>
  <c r="F1945" i="1"/>
  <c r="H1945" i="1"/>
  <c r="A1946" i="1"/>
  <c r="B1946" i="1"/>
  <c r="C1946" i="1"/>
  <c r="D1946" i="1"/>
  <c r="E1946" i="1"/>
  <c r="F1946" i="1"/>
  <c r="H1946" i="1"/>
  <c r="A1947" i="1"/>
  <c r="B1947" i="1"/>
  <c r="C1947" i="1"/>
  <c r="D1947" i="1"/>
  <c r="E1947" i="1"/>
  <c r="F1947" i="1"/>
  <c r="H1947" i="1"/>
  <c r="A1948" i="1"/>
  <c r="B1948" i="1"/>
  <c r="C1948" i="1"/>
  <c r="D1948" i="1"/>
  <c r="E1948" i="1"/>
  <c r="F1948" i="1"/>
  <c r="H1948" i="1"/>
  <c r="A1949" i="1"/>
  <c r="B1949" i="1"/>
  <c r="C1949" i="1"/>
  <c r="D1949" i="1"/>
  <c r="E1949" i="1"/>
  <c r="F1949" i="1"/>
  <c r="H1949" i="1"/>
  <c r="A1950" i="1"/>
  <c r="B1950" i="1"/>
  <c r="C1950" i="1"/>
  <c r="D1950" i="1"/>
  <c r="E1950" i="1"/>
  <c r="F1950" i="1"/>
  <c r="H1950" i="1"/>
  <c r="A1951" i="1"/>
  <c r="B1951" i="1"/>
  <c r="C1951" i="1"/>
  <c r="D1951" i="1"/>
  <c r="E1951" i="1"/>
  <c r="F1951" i="1"/>
  <c r="H1951" i="1"/>
  <c r="A1952" i="1"/>
  <c r="B1952" i="1"/>
  <c r="C1952" i="1"/>
  <c r="D1952" i="1"/>
  <c r="E1952" i="1"/>
  <c r="F1952" i="1"/>
  <c r="H1952" i="1"/>
  <c r="A1953" i="1"/>
  <c r="B1953" i="1"/>
  <c r="C1953" i="1"/>
  <c r="D1953" i="1"/>
  <c r="E1953" i="1"/>
  <c r="F1953" i="1"/>
  <c r="H1953" i="1"/>
  <c r="A1954" i="1"/>
  <c r="B1954" i="1"/>
  <c r="C1954" i="1"/>
  <c r="D1954" i="1"/>
  <c r="E1954" i="1"/>
  <c r="F1954" i="1"/>
  <c r="H1954" i="1"/>
  <c r="A1955" i="1"/>
  <c r="B1955" i="1"/>
  <c r="C1955" i="1"/>
  <c r="D1955" i="1"/>
  <c r="E1955" i="1"/>
  <c r="F1955" i="1"/>
  <c r="H1955" i="1"/>
  <c r="A1956" i="1"/>
  <c r="B1956" i="1"/>
  <c r="C1956" i="1"/>
  <c r="D1956" i="1"/>
  <c r="E1956" i="1"/>
  <c r="F1956" i="1"/>
  <c r="H1956" i="1"/>
  <c r="A1957" i="1"/>
  <c r="B1957" i="1"/>
  <c r="C1957" i="1"/>
  <c r="D1957" i="1"/>
  <c r="E1957" i="1"/>
  <c r="F1957" i="1"/>
  <c r="H1957" i="1"/>
  <c r="A1958" i="1"/>
  <c r="B1958" i="1"/>
  <c r="C1958" i="1"/>
  <c r="D1958" i="1"/>
  <c r="E1958" i="1"/>
  <c r="F1958" i="1"/>
  <c r="H1958" i="1"/>
  <c r="A1959" i="1"/>
  <c r="B1959" i="1"/>
  <c r="C1959" i="1"/>
  <c r="D1959" i="1"/>
  <c r="E1959" i="1"/>
  <c r="F1959" i="1"/>
  <c r="H1959" i="1"/>
  <c r="A1960" i="1"/>
  <c r="B1960" i="1"/>
  <c r="C1960" i="1"/>
  <c r="D1960" i="1"/>
  <c r="E1960" i="1"/>
  <c r="F1960" i="1"/>
  <c r="H1960" i="1"/>
  <c r="A1961" i="1"/>
  <c r="B1961" i="1"/>
  <c r="C1961" i="1"/>
  <c r="D1961" i="1"/>
  <c r="E1961" i="1"/>
  <c r="F1961" i="1"/>
  <c r="H1961" i="1"/>
  <c r="A1962" i="1"/>
  <c r="B1962" i="1"/>
  <c r="C1962" i="1"/>
  <c r="D1962" i="1"/>
  <c r="E1962" i="1"/>
  <c r="F1962" i="1"/>
  <c r="H1962" i="1"/>
  <c r="A1963" i="1"/>
  <c r="B1963" i="1"/>
  <c r="C1963" i="1"/>
  <c r="D1963" i="1"/>
  <c r="E1963" i="1"/>
  <c r="F1963" i="1"/>
  <c r="H1963" i="1"/>
  <c r="A1964" i="1"/>
  <c r="B1964" i="1"/>
  <c r="C1964" i="1"/>
  <c r="D1964" i="1"/>
  <c r="E1964" i="1"/>
  <c r="F1964" i="1"/>
  <c r="H1964" i="1"/>
  <c r="A1965" i="1"/>
  <c r="B1965" i="1"/>
  <c r="C1965" i="1"/>
  <c r="D1965" i="1"/>
  <c r="E1965" i="1"/>
  <c r="F1965" i="1"/>
  <c r="H1965" i="1"/>
  <c r="A1966" i="1"/>
  <c r="B1966" i="1"/>
  <c r="C1966" i="1"/>
  <c r="D1966" i="1"/>
  <c r="E1966" i="1"/>
  <c r="F1966" i="1"/>
  <c r="H1966" i="1"/>
  <c r="A1967" i="1"/>
  <c r="B1967" i="1"/>
  <c r="C1967" i="1"/>
  <c r="D1967" i="1"/>
  <c r="E1967" i="1"/>
  <c r="F1967" i="1"/>
  <c r="H1967" i="1"/>
  <c r="A1968" i="1"/>
  <c r="B1968" i="1"/>
  <c r="C1968" i="1"/>
  <c r="D1968" i="1"/>
  <c r="E1968" i="1"/>
  <c r="F1968" i="1"/>
  <c r="H1968" i="1"/>
  <c r="A1969" i="1"/>
  <c r="B1969" i="1"/>
  <c r="C1969" i="1"/>
  <c r="D1969" i="1"/>
  <c r="E1969" i="1"/>
  <c r="F1969" i="1"/>
  <c r="H1969" i="1"/>
  <c r="A1970" i="1"/>
  <c r="B1970" i="1"/>
  <c r="C1970" i="1"/>
  <c r="D1970" i="1"/>
  <c r="E1970" i="1"/>
  <c r="F1970" i="1"/>
  <c r="H1970" i="1"/>
  <c r="A1971" i="1"/>
  <c r="B1971" i="1"/>
  <c r="C1971" i="1"/>
  <c r="D1971" i="1"/>
  <c r="E1971" i="1"/>
  <c r="F1971" i="1"/>
  <c r="H1971" i="1"/>
  <c r="A1972" i="1"/>
  <c r="B1972" i="1"/>
  <c r="C1972" i="1"/>
  <c r="D1972" i="1"/>
  <c r="E1972" i="1"/>
  <c r="F1972" i="1"/>
  <c r="H1972" i="1"/>
  <c r="A1973" i="1"/>
  <c r="B1973" i="1"/>
  <c r="C1973" i="1"/>
  <c r="D1973" i="1"/>
  <c r="E1973" i="1"/>
  <c r="F1973" i="1"/>
  <c r="H1973" i="1"/>
  <c r="A1974" i="1"/>
  <c r="B1974" i="1"/>
  <c r="C1974" i="1"/>
  <c r="D1974" i="1"/>
  <c r="E1974" i="1"/>
  <c r="F1974" i="1"/>
  <c r="H1974" i="1"/>
  <c r="A1975" i="1"/>
  <c r="B1975" i="1"/>
  <c r="C1975" i="1"/>
  <c r="D1975" i="1"/>
  <c r="E1975" i="1"/>
  <c r="F1975" i="1"/>
  <c r="H1975" i="1"/>
  <c r="A1976" i="1"/>
  <c r="B1976" i="1"/>
  <c r="C1976" i="1"/>
  <c r="D1976" i="1"/>
  <c r="E1976" i="1"/>
  <c r="F1976" i="1"/>
  <c r="H1976" i="1"/>
  <c r="A1977" i="1"/>
  <c r="B1977" i="1"/>
  <c r="C1977" i="1"/>
  <c r="D1977" i="1"/>
  <c r="E1977" i="1"/>
  <c r="F1977" i="1"/>
  <c r="H1977" i="1"/>
  <c r="A1978" i="1"/>
  <c r="B1978" i="1"/>
  <c r="C1978" i="1"/>
  <c r="D1978" i="1"/>
  <c r="E1978" i="1"/>
  <c r="F1978" i="1"/>
  <c r="H1978" i="1"/>
  <c r="A1979" i="1"/>
  <c r="B1979" i="1"/>
  <c r="C1979" i="1"/>
  <c r="D1979" i="1"/>
  <c r="E1979" i="1"/>
  <c r="F1979" i="1"/>
  <c r="H1979" i="1"/>
  <c r="A1980" i="1"/>
  <c r="B1980" i="1"/>
  <c r="C1980" i="1"/>
  <c r="D1980" i="1"/>
  <c r="E1980" i="1"/>
  <c r="F1980" i="1"/>
  <c r="H1980" i="1"/>
  <c r="A1981" i="1"/>
  <c r="B1981" i="1"/>
  <c r="C1981" i="1"/>
  <c r="D1981" i="1"/>
  <c r="E1981" i="1"/>
  <c r="F1981" i="1"/>
  <c r="H1981" i="1"/>
  <c r="A1982" i="1"/>
  <c r="B1982" i="1"/>
  <c r="C1982" i="1"/>
  <c r="D1982" i="1"/>
  <c r="E1982" i="1"/>
  <c r="F1982" i="1"/>
  <c r="H1982" i="1"/>
  <c r="A1983" i="1"/>
  <c r="B1983" i="1"/>
  <c r="C1983" i="1"/>
  <c r="D1983" i="1"/>
  <c r="E1983" i="1"/>
  <c r="F1983" i="1"/>
  <c r="H1983" i="1"/>
  <c r="A1984" i="1"/>
  <c r="B1984" i="1"/>
  <c r="C1984" i="1"/>
  <c r="D1984" i="1"/>
  <c r="E1984" i="1"/>
  <c r="F1984" i="1"/>
  <c r="H1984" i="1"/>
  <c r="A1985" i="1"/>
  <c r="B1985" i="1"/>
  <c r="C1985" i="1"/>
  <c r="D1985" i="1"/>
  <c r="E1985" i="1"/>
  <c r="F1985" i="1"/>
  <c r="H1985" i="1"/>
  <c r="A1986" i="1"/>
  <c r="B1986" i="1"/>
  <c r="C1986" i="1"/>
  <c r="D1986" i="1"/>
  <c r="E1986" i="1"/>
  <c r="F1986" i="1"/>
  <c r="H1986" i="1"/>
  <c r="A1987" i="1"/>
  <c r="B1987" i="1"/>
  <c r="C1987" i="1"/>
  <c r="D1987" i="1"/>
  <c r="E1987" i="1"/>
  <c r="F1987" i="1"/>
  <c r="H1987" i="1"/>
  <c r="A1988" i="1"/>
  <c r="B1988" i="1"/>
  <c r="C1988" i="1"/>
  <c r="D1988" i="1"/>
  <c r="E1988" i="1"/>
  <c r="F1988" i="1"/>
  <c r="H1988" i="1"/>
  <c r="A1989" i="1"/>
  <c r="B1989" i="1"/>
  <c r="C1989" i="1"/>
  <c r="D1989" i="1"/>
  <c r="E1989" i="1"/>
  <c r="F1989" i="1"/>
  <c r="H1989" i="1"/>
  <c r="A1990" i="1"/>
  <c r="B1990" i="1"/>
  <c r="C1990" i="1"/>
  <c r="D1990" i="1"/>
  <c r="E1990" i="1"/>
  <c r="F1990" i="1"/>
  <c r="H1990" i="1"/>
  <c r="A1991" i="1"/>
  <c r="B1991" i="1"/>
  <c r="C1991" i="1"/>
  <c r="D1991" i="1"/>
  <c r="E1991" i="1"/>
  <c r="F1991" i="1"/>
  <c r="H1991" i="1"/>
  <c r="A1992" i="1"/>
  <c r="B1992" i="1"/>
  <c r="C1992" i="1"/>
  <c r="D1992" i="1"/>
  <c r="E1992" i="1"/>
  <c r="F1992" i="1"/>
  <c r="H1992" i="1"/>
  <c r="A1993" i="1"/>
  <c r="B1993" i="1"/>
  <c r="C1993" i="1"/>
  <c r="D1993" i="1"/>
  <c r="E1993" i="1"/>
  <c r="F1993" i="1"/>
  <c r="H1993" i="1"/>
  <c r="A1994" i="1"/>
  <c r="B1994" i="1"/>
  <c r="C1994" i="1"/>
  <c r="D1994" i="1"/>
  <c r="E1994" i="1"/>
  <c r="F1994" i="1"/>
  <c r="H1994" i="1"/>
  <c r="A1995" i="1"/>
  <c r="B1995" i="1"/>
  <c r="C1995" i="1"/>
  <c r="D1995" i="1"/>
  <c r="E1995" i="1"/>
  <c r="F1995" i="1"/>
  <c r="H1995" i="1"/>
  <c r="A1996" i="1"/>
  <c r="B1996" i="1"/>
  <c r="C1996" i="1"/>
  <c r="D1996" i="1"/>
  <c r="E1996" i="1"/>
  <c r="F1996" i="1"/>
  <c r="H1996" i="1"/>
  <c r="A1997" i="1"/>
  <c r="B1997" i="1"/>
  <c r="C1997" i="1"/>
  <c r="D1997" i="1"/>
  <c r="E1997" i="1"/>
  <c r="F1997" i="1"/>
  <c r="H1997" i="1"/>
  <c r="A1998" i="1"/>
  <c r="B1998" i="1"/>
  <c r="C1998" i="1"/>
  <c r="D1998" i="1"/>
  <c r="E1998" i="1"/>
  <c r="F1998" i="1"/>
  <c r="H1998" i="1"/>
  <c r="A1999" i="1"/>
  <c r="B1999" i="1"/>
  <c r="C1999" i="1"/>
  <c r="D1999" i="1"/>
  <c r="E1999" i="1"/>
  <c r="F1999" i="1"/>
  <c r="H1999" i="1"/>
  <c r="A2000" i="1"/>
  <c r="B2000" i="1"/>
  <c r="C2000" i="1"/>
  <c r="D2000" i="1"/>
  <c r="E2000" i="1"/>
  <c r="F2000" i="1"/>
  <c r="H2000" i="1"/>
  <c r="A2001" i="1"/>
  <c r="B2001" i="1"/>
  <c r="C2001" i="1"/>
  <c r="D2001" i="1"/>
  <c r="E2001" i="1"/>
  <c r="F2001" i="1"/>
  <c r="H2001" i="1"/>
  <c r="A2002" i="1"/>
  <c r="B2002" i="1"/>
  <c r="C2002" i="1"/>
  <c r="D2002" i="1"/>
  <c r="E2002" i="1"/>
  <c r="F2002" i="1"/>
  <c r="H2002" i="1"/>
  <c r="A2003" i="1"/>
  <c r="B2003" i="1"/>
  <c r="C2003" i="1"/>
  <c r="D2003" i="1"/>
  <c r="E2003" i="1"/>
  <c r="F2003" i="1"/>
  <c r="H2003" i="1"/>
  <c r="A2004" i="1"/>
  <c r="B2004" i="1"/>
  <c r="C2004" i="1"/>
  <c r="D2004" i="1"/>
  <c r="E2004" i="1"/>
  <c r="F2004" i="1"/>
  <c r="H2004" i="1"/>
  <c r="A2005" i="1"/>
  <c r="B2005" i="1"/>
  <c r="C2005" i="1"/>
  <c r="D2005" i="1"/>
  <c r="E2005" i="1"/>
  <c r="F2005" i="1"/>
  <c r="H2005" i="1"/>
  <c r="A2006" i="1"/>
  <c r="B2006" i="1"/>
  <c r="C2006" i="1"/>
  <c r="D2006" i="1"/>
  <c r="E2006" i="1"/>
  <c r="F2006" i="1"/>
  <c r="H2006" i="1"/>
  <c r="A2007" i="1"/>
  <c r="B2007" i="1"/>
  <c r="C2007" i="1"/>
  <c r="D2007" i="1"/>
  <c r="E2007" i="1"/>
  <c r="F2007" i="1"/>
  <c r="H2007" i="1"/>
  <c r="A2008" i="1"/>
  <c r="B2008" i="1"/>
  <c r="C2008" i="1"/>
  <c r="D2008" i="1"/>
  <c r="E2008" i="1"/>
  <c r="F2008" i="1"/>
  <c r="H2008" i="1"/>
  <c r="A2009" i="1"/>
  <c r="B2009" i="1"/>
  <c r="C2009" i="1"/>
  <c r="D2009" i="1"/>
  <c r="E2009" i="1"/>
  <c r="F2009" i="1"/>
  <c r="H2009" i="1"/>
  <c r="A2010" i="1"/>
  <c r="B2010" i="1"/>
  <c r="C2010" i="1"/>
  <c r="D2010" i="1"/>
  <c r="E2010" i="1"/>
  <c r="F2010" i="1"/>
  <c r="H2010" i="1"/>
  <c r="A2011" i="1"/>
  <c r="B2011" i="1"/>
  <c r="C2011" i="1"/>
  <c r="D2011" i="1"/>
  <c r="E2011" i="1"/>
  <c r="F2011" i="1"/>
  <c r="H2011" i="1"/>
  <c r="A2012" i="1"/>
  <c r="B2012" i="1"/>
  <c r="C2012" i="1"/>
  <c r="D2012" i="1"/>
  <c r="E2012" i="1"/>
  <c r="F2012" i="1"/>
  <c r="H2012" i="1"/>
  <c r="A2013" i="1"/>
  <c r="B2013" i="1"/>
  <c r="C2013" i="1"/>
  <c r="D2013" i="1"/>
  <c r="E2013" i="1"/>
  <c r="F2013" i="1"/>
  <c r="H2013" i="1"/>
  <c r="A2014" i="1"/>
  <c r="B2014" i="1"/>
  <c r="C2014" i="1"/>
  <c r="D2014" i="1"/>
  <c r="E2014" i="1"/>
  <c r="F2014" i="1"/>
  <c r="H2014" i="1"/>
  <c r="A2015" i="1"/>
  <c r="B2015" i="1"/>
  <c r="C2015" i="1"/>
  <c r="D2015" i="1"/>
  <c r="E2015" i="1"/>
  <c r="F2015" i="1"/>
  <c r="H2015" i="1"/>
  <c r="A2016" i="1"/>
  <c r="B2016" i="1"/>
  <c r="C2016" i="1"/>
  <c r="D2016" i="1"/>
  <c r="E2016" i="1"/>
  <c r="F2016" i="1"/>
  <c r="H2016" i="1"/>
  <c r="A2017" i="1"/>
  <c r="B2017" i="1"/>
  <c r="C2017" i="1"/>
  <c r="D2017" i="1"/>
  <c r="E2017" i="1"/>
  <c r="F2017" i="1"/>
  <c r="H2017" i="1"/>
  <c r="A2018" i="1"/>
  <c r="B2018" i="1"/>
  <c r="C2018" i="1"/>
  <c r="D2018" i="1"/>
  <c r="E2018" i="1"/>
  <c r="F2018" i="1"/>
  <c r="H2018" i="1"/>
  <c r="A2019" i="1"/>
  <c r="B2019" i="1"/>
  <c r="C2019" i="1"/>
  <c r="D2019" i="1"/>
  <c r="E2019" i="1"/>
  <c r="F2019" i="1"/>
  <c r="H2019" i="1"/>
  <c r="A2020" i="1"/>
  <c r="B2020" i="1"/>
  <c r="C2020" i="1"/>
  <c r="D2020" i="1"/>
  <c r="E2020" i="1"/>
  <c r="F2020" i="1"/>
  <c r="H2020" i="1"/>
  <c r="A2021" i="1"/>
  <c r="B2021" i="1"/>
  <c r="C2021" i="1"/>
  <c r="D2021" i="1"/>
  <c r="E2021" i="1"/>
  <c r="F2021" i="1"/>
  <c r="H2021" i="1"/>
  <c r="A2022" i="1"/>
  <c r="B2022" i="1"/>
  <c r="C2022" i="1"/>
  <c r="D2022" i="1"/>
  <c r="E2022" i="1"/>
  <c r="F2022" i="1"/>
  <c r="H2022" i="1"/>
  <c r="A2023" i="1"/>
  <c r="B2023" i="1"/>
  <c r="C2023" i="1"/>
  <c r="D2023" i="1"/>
  <c r="E2023" i="1"/>
  <c r="F2023" i="1"/>
  <c r="H2023" i="1"/>
  <c r="A2024" i="1"/>
  <c r="B2024" i="1"/>
  <c r="C2024" i="1"/>
  <c r="D2024" i="1"/>
  <c r="E2024" i="1"/>
  <c r="F2024" i="1"/>
  <c r="H2024" i="1"/>
  <c r="A2025" i="1"/>
  <c r="B2025" i="1"/>
  <c r="C2025" i="1"/>
  <c r="D2025" i="1"/>
  <c r="E2025" i="1"/>
  <c r="F2025" i="1"/>
  <c r="H2025" i="1"/>
  <c r="A2026" i="1"/>
  <c r="B2026" i="1"/>
  <c r="C2026" i="1"/>
  <c r="D2026" i="1"/>
  <c r="E2026" i="1"/>
  <c r="F2026" i="1"/>
  <c r="H2026" i="1"/>
  <c r="A2027" i="1"/>
  <c r="B2027" i="1"/>
  <c r="C2027" i="1"/>
  <c r="D2027" i="1"/>
  <c r="E2027" i="1"/>
  <c r="F2027" i="1"/>
  <c r="H2027" i="1"/>
  <c r="A2028" i="1"/>
  <c r="B2028" i="1"/>
  <c r="C2028" i="1"/>
  <c r="D2028" i="1"/>
  <c r="E2028" i="1"/>
  <c r="F2028" i="1"/>
  <c r="H2028" i="1"/>
  <c r="A2029" i="1"/>
  <c r="B2029" i="1"/>
  <c r="C2029" i="1"/>
  <c r="D2029" i="1"/>
  <c r="E2029" i="1"/>
  <c r="F2029" i="1"/>
  <c r="H2029" i="1"/>
  <c r="A2030" i="1"/>
  <c r="B2030" i="1"/>
  <c r="C2030" i="1"/>
  <c r="D2030" i="1"/>
  <c r="E2030" i="1"/>
  <c r="F2030" i="1"/>
  <c r="H2030" i="1"/>
  <c r="A2031" i="1"/>
  <c r="B2031" i="1"/>
  <c r="C2031" i="1"/>
  <c r="D2031" i="1"/>
  <c r="E2031" i="1"/>
  <c r="F2031" i="1"/>
  <c r="H2031" i="1"/>
  <c r="A2032" i="1"/>
  <c r="B2032" i="1"/>
  <c r="C2032" i="1"/>
  <c r="D2032" i="1"/>
  <c r="E2032" i="1"/>
  <c r="F2032" i="1"/>
  <c r="H2032" i="1"/>
  <c r="A2033" i="1"/>
  <c r="B2033" i="1"/>
  <c r="C2033" i="1"/>
  <c r="D2033" i="1"/>
  <c r="E2033" i="1"/>
  <c r="F2033" i="1"/>
  <c r="H2033" i="1"/>
  <c r="A2034" i="1"/>
  <c r="B2034" i="1"/>
  <c r="C2034" i="1"/>
  <c r="D2034" i="1"/>
  <c r="E2034" i="1"/>
  <c r="F2034" i="1"/>
  <c r="H2034" i="1"/>
  <c r="A2035" i="1"/>
  <c r="B2035" i="1"/>
  <c r="C2035" i="1"/>
  <c r="D2035" i="1"/>
  <c r="E2035" i="1"/>
  <c r="F2035" i="1"/>
  <c r="H2035" i="1"/>
  <c r="A2036" i="1"/>
  <c r="B2036" i="1"/>
  <c r="C2036" i="1"/>
  <c r="D2036" i="1"/>
  <c r="E2036" i="1"/>
  <c r="F2036" i="1"/>
  <c r="H2036" i="1"/>
  <c r="A2037" i="1"/>
  <c r="B2037" i="1"/>
  <c r="C2037" i="1"/>
  <c r="D2037" i="1"/>
  <c r="E2037" i="1"/>
  <c r="F2037" i="1"/>
  <c r="H2037" i="1"/>
  <c r="A2038" i="1"/>
  <c r="B2038" i="1"/>
  <c r="C2038" i="1"/>
  <c r="D2038" i="1"/>
  <c r="E2038" i="1"/>
  <c r="F2038" i="1"/>
  <c r="H2038" i="1"/>
  <c r="A2039" i="1"/>
  <c r="B2039" i="1"/>
  <c r="C2039" i="1"/>
  <c r="D2039" i="1"/>
  <c r="E2039" i="1"/>
  <c r="F2039" i="1"/>
  <c r="H2039" i="1"/>
  <c r="A2040" i="1"/>
  <c r="B2040" i="1"/>
  <c r="C2040" i="1"/>
  <c r="D2040" i="1"/>
  <c r="E2040" i="1"/>
  <c r="F2040" i="1"/>
  <c r="H2040" i="1"/>
  <c r="A2041" i="1"/>
  <c r="B2041" i="1"/>
  <c r="C2041" i="1"/>
  <c r="D2041" i="1"/>
  <c r="E2041" i="1"/>
  <c r="F2041" i="1"/>
  <c r="H2041" i="1"/>
  <c r="A2042" i="1"/>
  <c r="B2042" i="1"/>
  <c r="C2042" i="1"/>
  <c r="D2042" i="1"/>
  <c r="E2042" i="1"/>
  <c r="F2042" i="1"/>
  <c r="H2042" i="1"/>
  <c r="A2043" i="1"/>
  <c r="B2043" i="1"/>
  <c r="C2043" i="1"/>
  <c r="D2043" i="1"/>
  <c r="E2043" i="1"/>
  <c r="F2043" i="1"/>
  <c r="H2043" i="1"/>
  <c r="A2044" i="1"/>
  <c r="B2044" i="1"/>
  <c r="C2044" i="1"/>
  <c r="D2044" i="1"/>
  <c r="E2044" i="1"/>
  <c r="F2044" i="1"/>
  <c r="H2044" i="1"/>
  <c r="A2045" i="1"/>
  <c r="B2045" i="1"/>
  <c r="C2045" i="1"/>
  <c r="D2045" i="1"/>
  <c r="E2045" i="1"/>
  <c r="F2045" i="1"/>
  <c r="H2045" i="1"/>
  <c r="A2046" i="1"/>
  <c r="B2046" i="1"/>
  <c r="C2046" i="1"/>
  <c r="D2046" i="1"/>
  <c r="E2046" i="1"/>
  <c r="F2046" i="1"/>
  <c r="H2046" i="1"/>
  <c r="A2047" i="1"/>
  <c r="B2047" i="1"/>
  <c r="C2047" i="1"/>
  <c r="D2047" i="1"/>
  <c r="E2047" i="1"/>
  <c r="F2047" i="1"/>
  <c r="H2047" i="1"/>
  <c r="A2048" i="1"/>
  <c r="B2048" i="1"/>
  <c r="C2048" i="1"/>
  <c r="D2048" i="1"/>
  <c r="E2048" i="1"/>
  <c r="F2048" i="1"/>
  <c r="H2048" i="1"/>
  <c r="A2049" i="1"/>
  <c r="B2049" i="1"/>
  <c r="C2049" i="1"/>
  <c r="D2049" i="1"/>
  <c r="E2049" i="1"/>
  <c r="F2049" i="1"/>
  <c r="H2049" i="1"/>
  <c r="A2050" i="1"/>
  <c r="B2050" i="1"/>
  <c r="C2050" i="1"/>
  <c r="D2050" i="1"/>
  <c r="E2050" i="1"/>
  <c r="F2050" i="1"/>
  <c r="H2050" i="1"/>
  <c r="A2051" i="1"/>
  <c r="B2051" i="1"/>
  <c r="C2051" i="1"/>
  <c r="D2051" i="1"/>
  <c r="E2051" i="1"/>
  <c r="F2051" i="1"/>
  <c r="H2051" i="1"/>
  <c r="A2052" i="1"/>
  <c r="B2052" i="1"/>
  <c r="C2052" i="1"/>
  <c r="D2052" i="1"/>
  <c r="E2052" i="1"/>
  <c r="F2052" i="1"/>
  <c r="H2052" i="1"/>
  <c r="A2053" i="1"/>
  <c r="B2053" i="1"/>
  <c r="C2053" i="1"/>
  <c r="D2053" i="1"/>
  <c r="E2053" i="1"/>
  <c r="F2053" i="1"/>
  <c r="H2053" i="1"/>
  <c r="A2054" i="1"/>
  <c r="B2054" i="1"/>
  <c r="C2054" i="1"/>
  <c r="D2054" i="1"/>
  <c r="E2054" i="1"/>
  <c r="F2054" i="1"/>
  <c r="H2054" i="1"/>
  <c r="A2055" i="1"/>
  <c r="B2055" i="1"/>
  <c r="C2055" i="1"/>
  <c r="D2055" i="1"/>
  <c r="E2055" i="1"/>
  <c r="F2055" i="1"/>
  <c r="H2055" i="1"/>
  <c r="A2056" i="1"/>
  <c r="B2056" i="1"/>
  <c r="C2056" i="1"/>
  <c r="D2056" i="1"/>
  <c r="E2056" i="1"/>
  <c r="F2056" i="1"/>
  <c r="H2056" i="1"/>
  <c r="A2057" i="1"/>
  <c r="B2057" i="1"/>
  <c r="C2057" i="1"/>
  <c r="D2057" i="1"/>
  <c r="E2057" i="1"/>
  <c r="F2057" i="1"/>
  <c r="H2057" i="1"/>
  <c r="A2058" i="1"/>
  <c r="B2058" i="1"/>
  <c r="C2058" i="1"/>
  <c r="D2058" i="1"/>
  <c r="E2058" i="1"/>
  <c r="F2058" i="1"/>
  <c r="H2058" i="1"/>
  <c r="A2059" i="1"/>
  <c r="B2059" i="1"/>
  <c r="C2059" i="1"/>
  <c r="D2059" i="1"/>
  <c r="E2059" i="1"/>
  <c r="F2059" i="1"/>
  <c r="H2059" i="1"/>
  <c r="A2060" i="1"/>
  <c r="B2060" i="1"/>
  <c r="C2060" i="1"/>
  <c r="D2060" i="1"/>
  <c r="E2060" i="1"/>
  <c r="F2060" i="1"/>
  <c r="H2060" i="1"/>
  <c r="A2061" i="1"/>
  <c r="B2061" i="1"/>
  <c r="C2061" i="1"/>
  <c r="D2061" i="1"/>
  <c r="E2061" i="1"/>
  <c r="F2061" i="1"/>
  <c r="H2061" i="1"/>
  <c r="A2062" i="1"/>
  <c r="B2062" i="1"/>
  <c r="C2062" i="1"/>
  <c r="D2062" i="1"/>
  <c r="E2062" i="1"/>
  <c r="F2062" i="1"/>
  <c r="H2062" i="1"/>
  <c r="A2063" i="1"/>
  <c r="B2063" i="1"/>
  <c r="C2063" i="1"/>
  <c r="D2063" i="1"/>
  <c r="E2063" i="1"/>
  <c r="F2063" i="1"/>
  <c r="H2063" i="1"/>
  <c r="A2064" i="1"/>
  <c r="B2064" i="1"/>
  <c r="C2064" i="1"/>
  <c r="D2064" i="1"/>
  <c r="E2064" i="1"/>
  <c r="F2064" i="1"/>
  <c r="H2064" i="1"/>
  <c r="A2065" i="1"/>
  <c r="B2065" i="1"/>
  <c r="C2065" i="1"/>
  <c r="D2065" i="1"/>
  <c r="E2065" i="1"/>
  <c r="F2065" i="1"/>
  <c r="H2065" i="1"/>
  <c r="A2066" i="1"/>
  <c r="B2066" i="1"/>
  <c r="C2066" i="1"/>
  <c r="D2066" i="1"/>
  <c r="E2066" i="1"/>
  <c r="F2066" i="1"/>
  <c r="H2066" i="1"/>
  <c r="A2067" i="1"/>
  <c r="B2067" i="1"/>
  <c r="C2067" i="1"/>
  <c r="D2067" i="1"/>
  <c r="E2067" i="1"/>
  <c r="F2067" i="1"/>
  <c r="H2067" i="1"/>
  <c r="A2068" i="1"/>
  <c r="B2068" i="1"/>
  <c r="C2068" i="1"/>
  <c r="D2068" i="1"/>
  <c r="E2068" i="1"/>
  <c r="F2068" i="1"/>
  <c r="H2068" i="1"/>
  <c r="A2069" i="1"/>
  <c r="B2069" i="1"/>
  <c r="C2069" i="1"/>
  <c r="D2069" i="1"/>
  <c r="E2069" i="1"/>
  <c r="F2069" i="1"/>
  <c r="H2069" i="1"/>
  <c r="A2070" i="1"/>
  <c r="B2070" i="1"/>
  <c r="C2070" i="1"/>
  <c r="D2070" i="1"/>
  <c r="E2070" i="1"/>
  <c r="F2070" i="1"/>
  <c r="H2070" i="1"/>
  <c r="A2071" i="1"/>
  <c r="B2071" i="1"/>
  <c r="C2071" i="1"/>
  <c r="D2071" i="1"/>
  <c r="E2071" i="1"/>
  <c r="F2071" i="1"/>
  <c r="H2071" i="1"/>
  <c r="A2072" i="1"/>
  <c r="B2072" i="1"/>
  <c r="C2072" i="1"/>
  <c r="D2072" i="1"/>
  <c r="E2072" i="1"/>
  <c r="F2072" i="1"/>
  <c r="H2072" i="1"/>
  <c r="A2073" i="1"/>
  <c r="B2073" i="1"/>
  <c r="C2073" i="1"/>
  <c r="D2073" i="1"/>
  <c r="E2073" i="1"/>
  <c r="F2073" i="1"/>
  <c r="H2073" i="1"/>
  <c r="A2074" i="1"/>
  <c r="B2074" i="1"/>
  <c r="C2074" i="1"/>
  <c r="D2074" i="1"/>
  <c r="E2074" i="1"/>
  <c r="F2074" i="1"/>
  <c r="H2074" i="1"/>
  <c r="A2075" i="1"/>
  <c r="B2075" i="1"/>
  <c r="C2075" i="1"/>
  <c r="D2075" i="1"/>
  <c r="E2075" i="1"/>
  <c r="F2075" i="1"/>
  <c r="H2075" i="1"/>
  <c r="A2076" i="1"/>
  <c r="B2076" i="1"/>
  <c r="C2076" i="1"/>
  <c r="D2076" i="1"/>
  <c r="E2076" i="1"/>
  <c r="F2076" i="1"/>
  <c r="H2076" i="1"/>
  <c r="A2077" i="1"/>
  <c r="B2077" i="1"/>
  <c r="C2077" i="1"/>
  <c r="D2077" i="1"/>
  <c r="E2077" i="1"/>
  <c r="F2077" i="1"/>
  <c r="H2077" i="1"/>
  <c r="A2078" i="1"/>
  <c r="B2078" i="1"/>
  <c r="C2078" i="1"/>
  <c r="D2078" i="1"/>
  <c r="E2078" i="1"/>
  <c r="F2078" i="1"/>
  <c r="H2078" i="1"/>
  <c r="A2079" i="1"/>
  <c r="B2079" i="1"/>
  <c r="C2079" i="1"/>
  <c r="D2079" i="1"/>
  <c r="E2079" i="1"/>
  <c r="F2079" i="1"/>
  <c r="H2079" i="1"/>
  <c r="A2080" i="1"/>
  <c r="B2080" i="1"/>
  <c r="C2080" i="1"/>
  <c r="D2080" i="1"/>
  <c r="E2080" i="1"/>
  <c r="F2080" i="1"/>
  <c r="H2080" i="1"/>
  <c r="A2081" i="1"/>
  <c r="B2081" i="1"/>
  <c r="C2081" i="1"/>
  <c r="D2081" i="1"/>
  <c r="E2081" i="1"/>
  <c r="F2081" i="1"/>
  <c r="H2081" i="1"/>
  <c r="A2082" i="1"/>
  <c r="B2082" i="1"/>
  <c r="C2082" i="1"/>
  <c r="D2082" i="1"/>
  <c r="E2082" i="1"/>
  <c r="F2082" i="1"/>
  <c r="H2082" i="1"/>
  <c r="A2083" i="1"/>
  <c r="B2083" i="1"/>
  <c r="C2083" i="1"/>
  <c r="D2083" i="1"/>
  <c r="E2083" i="1"/>
  <c r="F2083" i="1"/>
  <c r="H2083" i="1"/>
  <c r="A2084" i="1"/>
  <c r="B2084" i="1"/>
  <c r="C2084" i="1"/>
  <c r="D2084" i="1"/>
  <c r="E2084" i="1"/>
  <c r="F2084" i="1"/>
  <c r="H2084" i="1"/>
  <c r="A2085" i="1"/>
  <c r="B2085" i="1"/>
  <c r="C2085" i="1"/>
  <c r="D2085" i="1"/>
  <c r="E2085" i="1"/>
  <c r="F2085" i="1"/>
  <c r="H2085" i="1"/>
  <c r="A2086" i="1"/>
  <c r="B2086" i="1"/>
  <c r="C2086" i="1"/>
  <c r="D2086" i="1"/>
  <c r="E2086" i="1"/>
  <c r="F2086" i="1"/>
  <c r="H2086" i="1"/>
  <c r="A2087" i="1"/>
  <c r="B2087" i="1"/>
  <c r="C2087" i="1"/>
  <c r="D2087" i="1"/>
  <c r="E2087" i="1"/>
  <c r="F2087" i="1"/>
  <c r="H2087" i="1"/>
  <c r="A2088" i="1"/>
  <c r="B2088" i="1"/>
  <c r="C2088" i="1"/>
  <c r="D2088" i="1"/>
  <c r="E2088" i="1"/>
  <c r="F2088" i="1"/>
  <c r="H2088" i="1"/>
  <c r="A2089" i="1"/>
  <c r="B2089" i="1"/>
  <c r="C2089" i="1"/>
  <c r="D2089" i="1"/>
  <c r="E2089" i="1"/>
  <c r="F2089" i="1"/>
  <c r="H2089" i="1"/>
  <c r="A2090" i="1"/>
  <c r="B2090" i="1"/>
  <c r="C2090" i="1"/>
  <c r="D2090" i="1"/>
  <c r="E2090" i="1"/>
  <c r="F2090" i="1"/>
  <c r="H2090" i="1"/>
  <c r="A2091" i="1"/>
  <c r="B2091" i="1"/>
  <c r="C2091" i="1"/>
  <c r="D2091" i="1"/>
  <c r="E2091" i="1"/>
  <c r="F2091" i="1"/>
  <c r="H2091" i="1"/>
  <c r="A2092" i="1"/>
  <c r="B2092" i="1"/>
  <c r="C2092" i="1"/>
  <c r="D2092" i="1"/>
  <c r="E2092" i="1"/>
  <c r="F2092" i="1"/>
  <c r="H2092" i="1"/>
  <c r="A2093" i="1"/>
  <c r="B2093" i="1"/>
  <c r="C2093" i="1"/>
  <c r="D2093" i="1"/>
  <c r="E2093" i="1"/>
  <c r="F2093" i="1"/>
  <c r="H2093" i="1"/>
  <c r="A2094" i="1"/>
  <c r="B2094" i="1"/>
  <c r="C2094" i="1"/>
  <c r="D2094" i="1"/>
  <c r="E2094" i="1"/>
  <c r="F2094" i="1"/>
  <c r="H2094" i="1"/>
  <c r="A2095" i="1"/>
  <c r="B2095" i="1"/>
  <c r="C2095" i="1"/>
  <c r="D2095" i="1"/>
  <c r="E2095" i="1"/>
  <c r="F2095" i="1"/>
  <c r="H2095" i="1"/>
  <c r="A2096" i="1"/>
  <c r="B2096" i="1"/>
  <c r="C2096" i="1"/>
  <c r="D2096" i="1"/>
  <c r="E2096" i="1"/>
  <c r="F2096" i="1"/>
  <c r="H2096" i="1"/>
  <c r="A2097" i="1"/>
  <c r="B2097" i="1"/>
  <c r="C2097" i="1"/>
  <c r="D2097" i="1"/>
  <c r="E2097" i="1"/>
  <c r="F2097" i="1"/>
  <c r="H2097" i="1"/>
  <c r="A2098" i="1"/>
  <c r="B2098" i="1"/>
  <c r="C2098" i="1"/>
  <c r="D2098" i="1"/>
  <c r="E2098" i="1"/>
  <c r="F2098" i="1"/>
  <c r="H2098" i="1"/>
  <c r="A2099" i="1"/>
  <c r="B2099" i="1"/>
  <c r="C2099" i="1"/>
  <c r="D2099" i="1"/>
  <c r="E2099" i="1"/>
  <c r="F2099" i="1"/>
  <c r="H2099" i="1"/>
  <c r="A2100" i="1"/>
  <c r="B2100" i="1"/>
  <c r="C2100" i="1"/>
  <c r="D2100" i="1"/>
  <c r="E2100" i="1"/>
  <c r="F2100" i="1"/>
  <c r="H2100" i="1"/>
  <c r="A2101" i="1"/>
  <c r="B2101" i="1"/>
  <c r="C2101" i="1"/>
  <c r="D2101" i="1"/>
  <c r="E2101" i="1"/>
  <c r="F2101" i="1"/>
  <c r="H2101" i="1"/>
  <c r="A2102" i="1"/>
  <c r="B2102" i="1"/>
  <c r="C2102" i="1"/>
  <c r="D2102" i="1"/>
  <c r="E2102" i="1"/>
  <c r="F2102" i="1"/>
  <c r="H2102" i="1"/>
  <c r="A2103" i="1"/>
  <c r="B2103" i="1"/>
  <c r="C2103" i="1"/>
  <c r="D2103" i="1"/>
  <c r="E2103" i="1"/>
  <c r="F2103" i="1"/>
  <c r="H2103" i="1"/>
  <c r="A2104" i="1"/>
  <c r="B2104" i="1"/>
  <c r="C2104" i="1"/>
  <c r="D2104" i="1"/>
  <c r="E2104" i="1"/>
  <c r="F2104" i="1"/>
  <c r="H2104" i="1"/>
  <c r="A2105" i="1"/>
  <c r="B2105" i="1"/>
  <c r="C2105" i="1"/>
  <c r="D2105" i="1"/>
  <c r="E2105" i="1"/>
  <c r="F2105" i="1"/>
  <c r="H2105" i="1"/>
  <c r="A2106" i="1"/>
  <c r="B2106" i="1"/>
  <c r="C2106" i="1"/>
  <c r="D2106" i="1"/>
  <c r="E2106" i="1"/>
  <c r="F2106" i="1"/>
  <c r="H2106" i="1"/>
  <c r="A2107" i="1"/>
  <c r="B2107" i="1"/>
  <c r="C2107" i="1"/>
  <c r="D2107" i="1"/>
  <c r="E2107" i="1"/>
  <c r="F2107" i="1"/>
  <c r="H2107" i="1"/>
  <c r="A2108" i="1"/>
  <c r="B2108" i="1"/>
  <c r="C2108" i="1"/>
  <c r="D2108" i="1"/>
  <c r="E2108" i="1"/>
  <c r="F2108" i="1"/>
  <c r="H2108" i="1"/>
  <c r="A2109" i="1"/>
  <c r="B2109" i="1"/>
  <c r="C2109" i="1"/>
  <c r="D2109" i="1"/>
  <c r="E2109" i="1"/>
  <c r="F2109" i="1"/>
  <c r="H2109" i="1"/>
  <c r="A2110" i="1"/>
  <c r="B2110" i="1"/>
  <c r="C2110" i="1"/>
  <c r="D2110" i="1"/>
  <c r="E2110" i="1"/>
  <c r="F2110" i="1"/>
  <c r="H2110" i="1"/>
  <c r="A2111" i="1"/>
  <c r="B2111" i="1"/>
  <c r="C2111" i="1"/>
  <c r="D2111" i="1"/>
  <c r="E2111" i="1"/>
  <c r="F2111" i="1"/>
  <c r="H2111" i="1"/>
  <c r="A2112" i="1"/>
  <c r="B2112" i="1"/>
  <c r="C2112" i="1"/>
  <c r="D2112" i="1"/>
  <c r="E2112" i="1"/>
  <c r="F2112" i="1"/>
  <c r="H2112" i="1"/>
  <c r="A2113" i="1"/>
  <c r="B2113" i="1"/>
  <c r="C2113" i="1"/>
  <c r="D2113" i="1"/>
  <c r="E2113" i="1"/>
  <c r="F2113" i="1"/>
  <c r="H2113" i="1"/>
  <c r="A2114" i="1"/>
  <c r="B2114" i="1"/>
  <c r="C2114" i="1"/>
  <c r="D2114" i="1"/>
  <c r="E2114" i="1"/>
  <c r="F2114" i="1"/>
  <c r="H2114" i="1"/>
  <c r="A2115" i="1"/>
  <c r="B2115" i="1"/>
  <c r="C2115" i="1"/>
  <c r="D2115" i="1"/>
  <c r="E2115" i="1"/>
  <c r="F2115" i="1"/>
  <c r="H2115" i="1"/>
  <c r="A2116" i="1"/>
  <c r="B2116" i="1"/>
  <c r="C2116" i="1"/>
  <c r="D2116" i="1"/>
  <c r="E2116" i="1"/>
  <c r="F2116" i="1"/>
  <c r="H2116" i="1"/>
  <c r="A2117" i="1"/>
  <c r="B2117" i="1"/>
  <c r="C2117" i="1"/>
  <c r="D2117" i="1"/>
  <c r="E2117" i="1"/>
  <c r="F2117" i="1"/>
  <c r="H2117" i="1"/>
  <c r="A2118" i="1"/>
  <c r="B2118" i="1"/>
  <c r="C2118" i="1"/>
  <c r="D2118" i="1"/>
  <c r="E2118" i="1"/>
  <c r="F2118" i="1"/>
  <c r="H2118" i="1"/>
  <c r="A2119" i="1"/>
  <c r="B2119" i="1"/>
  <c r="C2119" i="1"/>
  <c r="D2119" i="1"/>
  <c r="E2119" i="1"/>
  <c r="F2119" i="1"/>
  <c r="H2119" i="1"/>
  <c r="A2120" i="1"/>
  <c r="B2120" i="1"/>
  <c r="C2120" i="1"/>
  <c r="D2120" i="1"/>
  <c r="E2120" i="1"/>
  <c r="F2120" i="1"/>
  <c r="H2120" i="1"/>
  <c r="A2121" i="1"/>
  <c r="B2121" i="1"/>
  <c r="C2121" i="1"/>
  <c r="D2121" i="1"/>
  <c r="E2121" i="1"/>
  <c r="F2121" i="1"/>
  <c r="H2121" i="1"/>
  <c r="A2122" i="1"/>
  <c r="B2122" i="1"/>
  <c r="C2122" i="1"/>
  <c r="D2122" i="1"/>
  <c r="E2122" i="1"/>
  <c r="F2122" i="1"/>
  <c r="H2122" i="1"/>
  <c r="A2123" i="1"/>
  <c r="B2123" i="1"/>
  <c r="C2123" i="1"/>
  <c r="D2123" i="1"/>
  <c r="E2123" i="1"/>
  <c r="F2123" i="1"/>
  <c r="H2123" i="1"/>
  <c r="A2124" i="1"/>
  <c r="B2124" i="1"/>
  <c r="C2124" i="1"/>
  <c r="D2124" i="1"/>
  <c r="E2124" i="1"/>
  <c r="F2124" i="1"/>
  <c r="H2124" i="1"/>
  <c r="A2125" i="1"/>
  <c r="B2125" i="1"/>
  <c r="C2125" i="1"/>
  <c r="D2125" i="1"/>
  <c r="E2125" i="1"/>
  <c r="F2125" i="1"/>
  <c r="H2125" i="1"/>
  <c r="A2126" i="1"/>
  <c r="B2126" i="1"/>
  <c r="C2126" i="1"/>
  <c r="D2126" i="1"/>
  <c r="E2126" i="1"/>
  <c r="F2126" i="1"/>
  <c r="H2126" i="1"/>
  <c r="A2127" i="1"/>
  <c r="B2127" i="1"/>
  <c r="C2127" i="1"/>
  <c r="D2127" i="1"/>
  <c r="E2127" i="1"/>
  <c r="F2127" i="1"/>
  <c r="H2127" i="1"/>
  <c r="A2128" i="1"/>
  <c r="B2128" i="1"/>
  <c r="C2128" i="1"/>
  <c r="D2128" i="1"/>
  <c r="E2128" i="1"/>
  <c r="F2128" i="1"/>
  <c r="H2128" i="1"/>
  <c r="A2129" i="1"/>
  <c r="B2129" i="1"/>
  <c r="C2129" i="1"/>
  <c r="D2129" i="1"/>
  <c r="E2129" i="1"/>
  <c r="F2129" i="1"/>
  <c r="H2129" i="1"/>
  <c r="A2130" i="1"/>
  <c r="B2130" i="1"/>
  <c r="C2130" i="1"/>
  <c r="D2130" i="1"/>
  <c r="E2130" i="1"/>
  <c r="F2130" i="1"/>
  <c r="H2130" i="1"/>
  <c r="A2131" i="1"/>
  <c r="B2131" i="1"/>
  <c r="C2131" i="1"/>
  <c r="D2131" i="1"/>
  <c r="E2131" i="1"/>
  <c r="F2131" i="1"/>
  <c r="H2131" i="1"/>
  <c r="A2132" i="1"/>
  <c r="B2132" i="1"/>
  <c r="C2132" i="1"/>
  <c r="D2132" i="1"/>
  <c r="E2132" i="1"/>
  <c r="F2132" i="1"/>
  <c r="H2132" i="1"/>
  <c r="A2133" i="1"/>
  <c r="B2133" i="1"/>
  <c r="C2133" i="1"/>
  <c r="D2133" i="1"/>
  <c r="E2133" i="1"/>
  <c r="F2133" i="1"/>
  <c r="H2133" i="1"/>
  <c r="A2134" i="1"/>
  <c r="B2134" i="1"/>
  <c r="C2134" i="1"/>
  <c r="D2134" i="1"/>
  <c r="E2134" i="1"/>
  <c r="F2134" i="1"/>
  <c r="H2134" i="1"/>
  <c r="A2135" i="1"/>
  <c r="B2135" i="1"/>
  <c r="C2135" i="1"/>
  <c r="D2135" i="1"/>
  <c r="E2135" i="1"/>
  <c r="F2135" i="1"/>
  <c r="H2135" i="1"/>
  <c r="A2136" i="1"/>
  <c r="B2136" i="1"/>
  <c r="C2136" i="1"/>
  <c r="D2136" i="1"/>
  <c r="E2136" i="1"/>
  <c r="F2136" i="1"/>
  <c r="H2136" i="1"/>
  <c r="A2137" i="1"/>
  <c r="B2137" i="1"/>
  <c r="C2137" i="1"/>
  <c r="D2137" i="1"/>
  <c r="E2137" i="1"/>
  <c r="F2137" i="1"/>
  <c r="H2137" i="1"/>
  <c r="A2138" i="1"/>
  <c r="B2138" i="1"/>
  <c r="C2138" i="1"/>
  <c r="D2138" i="1"/>
  <c r="E2138" i="1"/>
  <c r="F2138" i="1"/>
  <c r="H2138" i="1"/>
  <c r="A2139" i="1"/>
  <c r="B2139" i="1"/>
  <c r="C2139" i="1"/>
  <c r="D2139" i="1"/>
  <c r="E2139" i="1"/>
  <c r="F2139" i="1"/>
  <c r="H2139" i="1"/>
  <c r="A2140" i="1"/>
  <c r="B2140" i="1"/>
  <c r="C2140" i="1"/>
  <c r="D2140" i="1"/>
  <c r="E2140" i="1"/>
  <c r="F2140" i="1"/>
  <c r="H2140" i="1"/>
  <c r="A2141" i="1"/>
  <c r="B2141" i="1"/>
  <c r="C2141" i="1"/>
  <c r="D2141" i="1"/>
  <c r="E2141" i="1"/>
  <c r="F2141" i="1"/>
  <c r="H2141" i="1"/>
  <c r="A2142" i="1"/>
  <c r="B2142" i="1"/>
  <c r="C2142" i="1"/>
  <c r="D2142" i="1"/>
  <c r="E2142" i="1"/>
  <c r="F2142" i="1"/>
  <c r="H2142" i="1"/>
  <c r="A2143" i="1"/>
  <c r="B2143" i="1"/>
  <c r="C2143" i="1"/>
  <c r="D2143" i="1"/>
  <c r="E2143" i="1"/>
  <c r="F2143" i="1"/>
  <c r="H2143" i="1"/>
  <c r="A2144" i="1"/>
  <c r="B2144" i="1"/>
  <c r="C2144" i="1"/>
  <c r="D2144" i="1"/>
  <c r="E2144" i="1"/>
  <c r="F2144" i="1"/>
  <c r="H2144" i="1"/>
  <c r="A2145" i="1"/>
  <c r="B2145" i="1"/>
  <c r="C2145" i="1"/>
  <c r="D2145" i="1"/>
  <c r="E2145" i="1"/>
  <c r="F2145" i="1"/>
  <c r="H2145" i="1"/>
  <c r="A2146" i="1"/>
  <c r="B2146" i="1"/>
  <c r="C2146" i="1"/>
  <c r="D2146" i="1"/>
  <c r="E2146" i="1"/>
  <c r="F2146" i="1"/>
  <c r="H2146" i="1"/>
  <c r="A2147" i="1"/>
  <c r="B2147" i="1"/>
  <c r="C2147" i="1"/>
  <c r="D2147" i="1"/>
  <c r="E2147" i="1"/>
  <c r="F2147" i="1"/>
  <c r="H2147" i="1"/>
  <c r="A2148" i="1"/>
  <c r="B2148" i="1"/>
  <c r="C2148" i="1"/>
  <c r="D2148" i="1"/>
  <c r="E2148" i="1"/>
  <c r="F2148" i="1"/>
  <c r="H2148" i="1"/>
  <c r="A2149" i="1"/>
  <c r="B2149" i="1"/>
  <c r="C2149" i="1"/>
  <c r="D2149" i="1"/>
  <c r="E2149" i="1"/>
  <c r="F2149" i="1"/>
  <c r="H2149" i="1"/>
  <c r="A2150" i="1"/>
  <c r="B2150" i="1"/>
  <c r="C2150" i="1"/>
  <c r="D2150" i="1"/>
  <c r="E2150" i="1"/>
  <c r="F2150" i="1"/>
  <c r="H2150" i="1"/>
  <c r="A2151" i="1"/>
  <c r="B2151" i="1"/>
  <c r="C2151" i="1"/>
  <c r="D2151" i="1"/>
  <c r="E2151" i="1"/>
  <c r="F2151" i="1"/>
  <c r="H2151" i="1"/>
  <c r="A2152" i="1"/>
  <c r="B2152" i="1"/>
  <c r="C2152" i="1"/>
  <c r="D2152" i="1"/>
  <c r="E2152" i="1"/>
  <c r="F2152" i="1"/>
  <c r="H2152" i="1"/>
  <c r="A2153" i="1"/>
  <c r="B2153" i="1"/>
  <c r="C2153" i="1"/>
  <c r="D2153" i="1"/>
  <c r="E2153" i="1"/>
  <c r="F2153" i="1"/>
  <c r="H2153" i="1"/>
  <c r="A2154" i="1"/>
  <c r="B2154" i="1"/>
  <c r="C2154" i="1"/>
  <c r="D2154" i="1"/>
  <c r="E2154" i="1"/>
  <c r="F2154" i="1"/>
  <c r="H2154" i="1"/>
  <c r="A2155" i="1"/>
  <c r="B2155" i="1"/>
  <c r="C2155" i="1"/>
  <c r="D2155" i="1"/>
  <c r="E2155" i="1"/>
  <c r="F2155" i="1"/>
  <c r="H2155" i="1"/>
  <c r="A2156" i="1"/>
  <c r="B2156" i="1"/>
  <c r="C2156" i="1"/>
  <c r="D2156" i="1"/>
  <c r="E2156" i="1"/>
  <c r="F2156" i="1"/>
  <c r="H2156" i="1"/>
  <c r="A2157" i="1"/>
  <c r="B2157" i="1"/>
  <c r="C2157" i="1"/>
  <c r="D2157" i="1"/>
  <c r="E2157" i="1"/>
  <c r="F2157" i="1"/>
  <c r="H2157" i="1"/>
  <c r="A2158" i="1"/>
  <c r="B2158" i="1"/>
  <c r="C2158" i="1"/>
  <c r="D2158" i="1"/>
  <c r="E2158" i="1"/>
  <c r="F2158" i="1"/>
  <c r="H2158" i="1"/>
  <c r="A2159" i="1"/>
  <c r="B2159" i="1"/>
  <c r="C2159" i="1"/>
  <c r="D2159" i="1"/>
  <c r="E2159" i="1"/>
  <c r="F2159" i="1"/>
  <c r="H2159" i="1"/>
  <c r="A2160" i="1"/>
  <c r="B2160" i="1"/>
  <c r="C2160" i="1"/>
  <c r="D2160" i="1"/>
  <c r="E2160" i="1"/>
  <c r="F2160" i="1"/>
  <c r="H2160" i="1"/>
  <c r="A2161" i="1"/>
  <c r="B2161" i="1"/>
  <c r="C2161" i="1"/>
  <c r="D2161" i="1"/>
  <c r="E2161" i="1"/>
  <c r="F2161" i="1"/>
  <c r="H2161" i="1"/>
  <c r="A2162" i="1"/>
  <c r="B2162" i="1"/>
  <c r="C2162" i="1"/>
  <c r="D2162" i="1"/>
  <c r="E2162" i="1"/>
  <c r="F2162" i="1"/>
  <c r="H2162" i="1"/>
  <c r="A2163" i="1"/>
  <c r="B2163" i="1"/>
  <c r="C2163" i="1"/>
  <c r="D2163" i="1"/>
  <c r="E2163" i="1"/>
  <c r="F2163" i="1"/>
  <c r="H2163" i="1"/>
  <c r="A2164" i="1"/>
  <c r="B2164" i="1"/>
  <c r="C2164" i="1"/>
  <c r="D2164" i="1"/>
  <c r="E2164" i="1"/>
  <c r="F2164" i="1"/>
  <c r="H2164" i="1"/>
  <c r="A2165" i="1"/>
  <c r="B2165" i="1"/>
  <c r="C2165" i="1"/>
  <c r="D2165" i="1"/>
  <c r="E2165" i="1"/>
  <c r="F2165" i="1"/>
  <c r="H2165" i="1"/>
  <c r="A2166" i="1"/>
  <c r="B2166" i="1"/>
  <c r="C2166" i="1"/>
  <c r="D2166" i="1"/>
  <c r="E2166" i="1"/>
  <c r="F2166" i="1"/>
  <c r="H2166" i="1"/>
  <c r="A2167" i="1"/>
  <c r="B2167" i="1"/>
  <c r="C2167" i="1"/>
  <c r="D2167" i="1"/>
  <c r="E2167" i="1"/>
  <c r="F2167" i="1"/>
  <c r="H2167" i="1"/>
  <c r="A2168" i="1"/>
  <c r="B2168" i="1"/>
  <c r="C2168" i="1"/>
  <c r="D2168" i="1"/>
  <c r="E2168" i="1"/>
  <c r="F2168" i="1"/>
  <c r="H2168" i="1"/>
  <c r="A2169" i="1"/>
  <c r="B2169" i="1"/>
  <c r="C2169" i="1"/>
  <c r="D2169" i="1"/>
  <c r="E2169" i="1"/>
  <c r="F2169" i="1"/>
  <c r="H2169" i="1"/>
  <c r="A2170" i="1"/>
  <c r="B2170" i="1"/>
  <c r="C2170" i="1"/>
  <c r="D2170" i="1"/>
  <c r="E2170" i="1"/>
  <c r="F2170" i="1"/>
  <c r="H2170" i="1"/>
  <c r="A2171" i="1"/>
  <c r="B2171" i="1"/>
  <c r="C2171" i="1"/>
  <c r="D2171" i="1"/>
  <c r="E2171" i="1"/>
  <c r="F2171" i="1"/>
  <c r="H2171" i="1"/>
  <c r="A2172" i="1"/>
  <c r="B2172" i="1"/>
  <c r="C2172" i="1"/>
  <c r="D2172" i="1"/>
  <c r="E2172" i="1"/>
  <c r="F2172" i="1"/>
  <c r="H2172" i="1"/>
  <c r="A2173" i="1"/>
  <c r="B2173" i="1"/>
  <c r="C2173" i="1"/>
  <c r="D2173" i="1"/>
  <c r="E2173" i="1"/>
  <c r="F2173" i="1"/>
  <c r="H2173" i="1"/>
  <c r="A2174" i="1"/>
  <c r="B2174" i="1"/>
  <c r="C2174" i="1"/>
  <c r="D2174" i="1"/>
  <c r="E2174" i="1"/>
  <c r="F2174" i="1"/>
  <c r="H2174" i="1"/>
  <c r="A2175" i="1"/>
  <c r="B2175" i="1"/>
  <c r="C2175" i="1"/>
  <c r="D2175" i="1"/>
  <c r="E2175" i="1"/>
  <c r="F2175" i="1"/>
  <c r="H2175" i="1"/>
  <c r="A2176" i="1"/>
  <c r="B2176" i="1"/>
  <c r="C2176" i="1"/>
  <c r="D2176" i="1"/>
  <c r="E2176" i="1"/>
  <c r="F2176" i="1"/>
  <c r="H2176" i="1"/>
  <c r="A2177" i="1"/>
  <c r="B2177" i="1"/>
  <c r="C2177" i="1"/>
  <c r="D2177" i="1"/>
  <c r="E2177" i="1"/>
  <c r="F2177" i="1"/>
  <c r="H2177" i="1"/>
  <c r="A2178" i="1"/>
  <c r="B2178" i="1"/>
  <c r="C2178" i="1"/>
  <c r="D2178" i="1"/>
  <c r="E2178" i="1"/>
  <c r="F2178" i="1"/>
  <c r="H2178" i="1"/>
  <c r="A2179" i="1"/>
  <c r="B2179" i="1"/>
  <c r="C2179" i="1"/>
  <c r="D2179" i="1"/>
  <c r="E2179" i="1"/>
  <c r="F2179" i="1"/>
  <c r="H2179" i="1"/>
  <c r="A2180" i="1"/>
  <c r="B2180" i="1"/>
  <c r="C2180" i="1"/>
  <c r="D2180" i="1"/>
  <c r="E2180" i="1"/>
  <c r="F2180" i="1"/>
  <c r="H2180" i="1"/>
  <c r="A2181" i="1"/>
  <c r="B2181" i="1"/>
  <c r="C2181" i="1"/>
  <c r="D2181" i="1"/>
  <c r="E2181" i="1"/>
  <c r="F2181" i="1"/>
  <c r="H2181" i="1"/>
  <c r="A2182" i="1"/>
  <c r="B2182" i="1"/>
  <c r="C2182" i="1"/>
  <c r="D2182" i="1"/>
  <c r="E2182" i="1"/>
  <c r="F2182" i="1"/>
  <c r="H2182" i="1"/>
  <c r="A2183" i="1"/>
  <c r="B2183" i="1"/>
  <c r="C2183" i="1"/>
  <c r="D2183" i="1"/>
  <c r="E2183" i="1"/>
  <c r="F2183" i="1"/>
  <c r="H2183" i="1"/>
  <c r="A2184" i="1"/>
  <c r="B2184" i="1"/>
  <c r="C2184" i="1"/>
  <c r="D2184" i="1"/>
  <c r="E2184" i="1"/>
  <c r="F2184" i="1"/>
  <c r="H2184" i="1"/>
  <c r="A2185" i="1"/>
  <c r="B2185" i="1"/>
  <c r="C2185" i="1"/>
  <c r="D2185" i="1"/>
  <c r="E2185" i="1"/>
  <c r="F2185" i="1"/>
  <c r="H2185" i="1"/>
  <c r="A2186" i="1"/>
  <c r="B2186" i="1"/>
  <c r="C2186" i="1"/>
  <c r="D2186" i="1"/>
  <c r="E2186" i="1"/>
  <c r="F2186" i="1"/>
  <c r="H2186" i="1"/>
  <c r="A2187" i="1"/>
  <c r="B2187" i="1"/>
  <c r="C2187" i="1"/>
  <c r="D2187" i="1"/>
  <c r="E2187" i="1"/>
  <c r="F2187" i="1"/>
  <c r="H2187" i="1"/>
  <c r="A2188" i="1"/>
  <c r="B2188" i="1"/>
  <c r="C2188" i="1"/>
  <c r="D2188" i="1"/>
  <c r="E2188" i="1"/>
  <c r="F2188" i="1"/>
  <c r="H2188" i="1"/>
  <c r="A2189" i="1"/>
  <c r="B2189" i="1"/>
  <c r="C2189" i="1"/>
  <c r="D2189" i="1"/>
  <c r="E2189" i="1"/>
  <c r="F2189" i="1"/>
  <c r="H2189" i="1"/>
  <c r="A2190" i="1"/>
  <c r="B2190" i="1"/>
  <c r="C2190" i="1"/>
  <c r="D2190" i="1"/>
  <c r="E2190" i="1"/>
  <c r="F2190" i="1"/>
  <c r="H2190" i="1"/>
  <c r="A2191" i="1"/>
  <c r="B2191" i="1"/>
  <c r="C2191" i="1"/>
  <c r="D2191" i="1"/>
  <c r="E2191" i="1"/>
  <c r="F2191" i="1"/>
  <c r="H2191" i="1"/>
  <c r="A2192" i="1"/>
  <c r="B2192" i="1"/>
  <c r="C2192" i="1"/>
  <c r="D2192" i="1"/>
  <c r="E2192" i="1"/>
  <c r="F2192" i="1"/>
  <c r="H2192" i="1"/>
  <c r="A2193" i="1"/>
  <c r="B2193" i="1"/>
  <c r="C2193" i="1"/>
  <c r="D2193" i="1"/>
  <c r="E2193" i="1"/>
  <c r="F2193" i="1"/>
  <c r="H2193" i="1"/>
  <c r="A2194" i="1"/>
  <c r="B2194" i="1"/>
  <c r="C2194" i="1"/>
  <c r="D2194" i="1"/>
  <c r="E2194" i="1"/>
  <c r="F2194" i="1"/>
  <c r="H2194" i="1"/>
  <c r="A2195" i="1"/>
  <c r="B2195" i="1"/>
  <c r="C2195" i="1"/>
  <c r="D2195" i="1"/>
  <c r="E2195" i="1"/>
  <c r="F2195" i="1"/>
  <c r="H2195" i="1"/>
  <c r="A2196" i="1"/>
  <c r="B2196" i="1"/>
  <c r="C2196" i="1"/>
  <c r="D2196" i="1"/>
  <c r="E2196" i="1"/>
  <c r="F2196" i="1"/>
  <c r="H2196" i="1"/>
  <c r="A2197" i="1"/>
  <c r="B2197" i="1"/>
  <c r="C2197" i="1"/>
  <c r="D2197" i="1"/>
  <c r="E2197" i="1"/>
  <c r="F2197" i="1"/>
  <c r="H2197" i="1"/>
  <c r="A2198" i="1"/>
  <c r="B2198" i="1"/>
  <c r="C2198" i="1"/>
  <c r="D2198" i="1"/>
  <c r="E2198" i="1"/>
  <c r="F2198" i="1"/>
  <c r="H2198" i="1"/>
  <c r="A2199" i="1"/>
  <c r="B2199" i="1"/>
  <c r="C2199" i="1"/>
  <c r="D2199" i="1"/>
  <c r="E2199" i="1"/>
  <c r="F2199" i="1"/>
  <c r="H2199" i="1"/>
  <c r="A2200" i="1"/>
  <c r="B2200" i="1"/>
  <c r="C2200" i="1"/>
  <c r="D2200" i="1"/>
  <c r="E2200" i="1"/>
  <c r="F2200" i="1"/>
  <c r="H2200" i="1"/>
  <c r="A2201" i="1"/>
  <c r="B2201" i="1"/>
  <c r="C2201" i="1"/>
  <c r="D2201" i="1"/>
  <c r="E2201" i="1"/>
  <c r="F2201" i="1"/>
  <c r="H2201" i="1"/>
  <c r="A2202" i="1"/>
  <c r="B2202" i="1"/>
  <c r="C2202" i="1"/>
  <c r="D2202" i="1"/>
  <c r="E2202" i="1"/>
  <c r="F2202" i="1"/>
  <c r="H2202" i="1"/>
  <c r="A2203" i="1"/>
  <c r="B2203" i="1"/>
  <c r="C2203" i="1"/>
  <c r="D2203" i="1"/>
  <c r="E2203" i="1"/>
  <c r="F2203" i="1"/>
  <c r="H2203" i="1"/>
  <c r="A2204" i="1"/>
  <c r="B2204" i="1"/>
  <c r="C2204" i="1"/>
  <c r="D2204" i="1"/>
  <c r="E2204" i="1"/>
  <c r="F2204" i="1"/>
  <c r="H2204" i="1"/>
  <c r="A2205" i="1"/>
  <c r="B2205" i="1"/>
  <c r="C2205" i="1"/>
  <c r="D2205" i="1"/>
  <c r="E2205" i="1"/>
  <c r="F2205" i="1"/>
  <c r="H2205" i="1"/>
  <c r="A2206" i="1"/>
  <c r="B2206" i="1"/>
  <c r="C2206" i="1"/>
  <c r="D2206" i="1"/>
  <c r="E2206" i="1"/>
  <c r="F2206" i="1"/>
  <c r="H2206" i="1"/>
  <c r="A2207" i="1"/>
  <c r="B2207" i="1"/>
  <c r="C2207" i="1"/>
  <c r="D2207" i="1"/>
  <c r="E2207" i="1"/>
  <c r="F2207" i="1"/>
  <c r="H2207" i="1"/>
  <c r="A2208" i="1"/>
  <c r="B2208" i="1"/>
  <c r="C2208" i="1"/>
  <c r="D2208" i="1"/>
  <c r="E2208" i="1"/>
  <c r="F2208" i="1"/>
  <c r="H2208" i="1"/>
  <c r="A2209" i="1"/>
  <c r="B2209" i="1"/>
  <c r="C2209" i="1"/>
  <c r="D2209" i="1"/>
  <c r="E2209" i="1"/>
  <c r="F2209" i="1"/>
  <c r="H2209" i="1"/>
  <c r="A2210" i="1"/>
  <c r="B2210" i="1"/>
  <c r="C2210" i="1"/>
  <c r="D2210" i="1"/>
  <c r="E2210" i="1"/>
  <c r="F2210" i="1"/>
  <c r="H2210" i="1"/>
  <c r="A2211" i="1"/>
  <c r="B2211" i="1"/>
  <c r="C2211" i="1"/>
  <c r="D2211" i="1"/>
  <c r="E2211" i="1"/>
  <c r="F2211" i="1"/>
  <c r="H2211" i="1"/>
  <c r="A2212" i="1"/>
  <c r="B2212" i="1"/>
  <c r="C2212" i="1"/>
  <c r="D2212" i="1"/>
  <c r="E2212" i="1"/>
  <c r="F2212" i="1"/>
  <c r="H2212" i="1"/>
  <c r="A2213" i="1"/>
  <c r="B2213" i="1"/>
  <c r="C2213" i="1"/>
  <c r="D2213" i="1"/>
  <c r="E2213" i="1"/>
  <c r="F2213" i="1"/>
  <c r="H2213" i="1"/>
  <c r="A2214" i="1"/>
  <c r="B2214" i="1"/>
  <c r="C2214" i="1"/>
  <c r="D2214" i="1"/>
  <c r="E2214" i="1"/>
  <c r="F2214" i="1"/>
  <c r="H2214" i="1"/>
  <c r="A2215" i="1"/>
  <c r="B2215" i="1"/>
  <c r="C2215" i="1"/>
  <c r="D2215" i="1"/>
  <c r="E2215" i="1"/>
  <c r="F2215" i="1"/>
  <c r="H2215" i="1"/>
  <c r="A2216" i="1"/>
  <c r="B2216" i="1"/>
  <c r="C2216" i="1"/>
  <c r="D2216" i="1"/>
  <c r="E2216" i="1"/>
  <c r="F2216" i="1"/>
  <c r="H2216" i="1"/>
  <c r="A2217" i="1"/>
  <c r="B2217" i="1"/>
  <c r="C2217" i="1"/>
  <c r="D2217" i="1"/>
  <c r="E2217" i="1"/>
  <c r="F2217" i="1"/>
  <c r="H2217" i="1"/>
  <c r="A2218" i="1"/>
  <c r="B2218" i="1"/>
  <c r="C2218" i="1"/>
  <c r="D2218" i="1"/>
  <c r="E2218" i="1"/>
  <c r="F2218" i="1"/>
  <c r="H2218" i="1"/>
  <c r="A2219" i="1"/>
  <c r="B2219" i="1"/>
  <c r="C2219" i="1"/>
  <c r="D2219" i="1"/>
  <c r="E2219" i="1"/>
  <c r="F2219" i="1"/>
  <c r="H2219" i="1"/>
  <c r="A2220" i="1"/>
  <c r="B2220" i="1"/>
  <c r="C2220" i="1"/>
  <c r="D2220" i="1"/>
  <c r="E2220" i="1"/>
  <c r="F2220" i="1"/>
  <c r="H2220" i="1"/>
  <c r="A2221" i="1"/>
  <c r="B2221" i="1"/>
  <c r="C2221" i="1"/>
  <c r="D2221" i="1"/>
  <c r="E2221" i="1"/>
  <c r="F2221" i="1"/>
  <c r="H2221" i="1"/>
  <c r="A2222" i="1"/>
  <c r="B2222" i="1"/>
  <c r="C2222" i="1"/>
  <c r="D2222" i="1"/>
  <c r="E2222" i="1"/>
  <c r="F2222" i="1"/>
  <c r="H2222" i="1"/>
  <c r="A2223" i="1"/>
  <c r="B2223" i="1"/>
  <c r="C2223" i="1"/>
  <c r="D2223" i="1"/>
  <c r="E2223" i="1"/>
  <c r="F2223" i="1"/>
  <c r="H2223" i="1"/>
  <c r="A2224" i="1"/>
  <c r="B2224" i="1"/>
  <c r="C2224" i="1"/>
  <c r="D2224" i="1"/>
  <c r="E2224" i="1"/>
  <c r="F2224" i="1"/>
  <c r="H2224" i="1"/>
  <c r="A2225" i="1"/>
  <c r="B2225" i="1"/>
  <c r="C2225" i="1"/>
  <c r="D2225" i="1"/>
  <c r="E2225" i="1"/>
  <c r="F2225" i="1"/>
  <c r="H2225" i="1"/>
  <c r="A2226" i="1"/>
  <c r="B2226" i="1"/>
  <c r="C2226" i="1"/>
  <c r="D2226" i="1"/>
  <c r="E2226" i="1"/>
  <c r="F2226" i="1"/>
  <c r="H2226" i="1"/>
  <c r="A2227" i="1"/>
  <c r="B2227" i="1"/>
  <c r="C2227" i="1"/>
  <c r="D2227" i="1"/>
  <c r="E2227" i="1"/>
  <c r="F2227" i="1"/>
  <c r="H2227" i="1"/>
  <c r="A2228" i="1"/>
  <c r="B2228" i="1"/>
  <c r="C2228" i="1"/>
  <c r="D2228" i="1"/>
  <c r="E2228" i="1"/>
  <c r="F2228" i="1"/>
  <c r="H2228" i="1"/>
  <c r="A2229" i="1"/>
  <c r="B2229" i="1"/>
  <c r="C2229" i="1"/>
  <c r="D2229" i="1"/>
  <c r="E2229" i="1"/>
  <c r="F2229" i="1"/>
  <c r="H2229" i="1"/>
  <c r="A2230" i="1"/>
  <c r="B2230" i="1"/>
  <c r="C2230" i="1"/>
  <c r="D2230" i="1"/>
  <c r="E2230" i="1"/>
  <c r="F2230" i="1"/>
  <c r="H2230" i="1"/>
  <c r="A2231" i="1"/>
  <c r="B2231" i="1"/>
  <c r="C2231" i="1"/>
  <c r="D2231" i="1"/>
  <c r="E2231" i="1"/>
  <c r="F2231" i="1"/>
  <c r="H2231" i="1"/>
  <c r="A2232" i="1"/>
  <c r="B2232" i="1"/>
  <c r="C2232" i="1"/>
  <c r="D2232" i="1"/>
  <c r="E2232" i="1"/>
  <c r="F2232" i="1"/>
  <c r="H2232" i="1"/>
  <c r="A2233" i="1"/>
  <c r="B2233" i="1"/>
  <c r="C2233" i="1"/>
  <c r="D2233" i="1"/>
  <c r="E2233" i="1"/>
  <c r="F2233" i="1"/>
  <c r="H2233" i="1"/>
  <c r="A2234" i="1"/>
  <c r="B2234" i="1"/>
  <c r="C2234" i="1"/>
  <c r="D2234" i="1"/>
  <c r="E2234" i="1"/>
  <c r="F2234" i="1"/>
  <c r="H2234" i="1"/>
  <c r="A2235" i="1"/>
  <c r="B2235" i="1"/>
  <c r="C2235" i="1"/>
  <c r="D2235" i="1"/>
  <c r="E2235" i="1"/>
  <c r="F2235" i="1"/>
  <c r="H2235" i="1"/>
  <c r="A2236" i="1"/>
  <c r="B2236" i="1"/>
  <c r="C2236" i="1"/>
  <c r="D2236" i="1"/>
  <c r="E2236" i="1"/>
  <c r="F2236" i="1"/>
  <c r="H2236" i="1"/>
  <c r="A2237" i="1"/>
  <c r="B2237" i="1"/>
  <c r="C2237" i="1"/>
  <c r="D2237" i="1"/>
  <c r="E2237" i="1"/>
  <c r="F2237" i="1"/>
  <c r="H2237" i="1"/>
  <c r="A2238" i="1"/>
  <c r="B2238" i="1"/>
  <c r="C2238" i="1"/>
  <c r="D2238" i="1"/>
  <c r="E2238" i="1"/>
  <c r="F2238" i="1"/>
  <c r="H2238" i="1"/>
  <c r="A2239" i="1"/>
  <c r="B2239" i="1"/>
  <c r="C2239" i="1"/>
  <c r="D2239" i="1"/>
  <c r="E2239" i="1"/>
  <c r="F2239" i="1"/>
  <c r="H2239" i="1"/>
  <c r="A2240" i="1"/>
  <c r="B2240" i="1"/>
  <c r="C2240" i="1"/>
  <c r="D2240" i="1"/>
  <c r="E2240" i="1"/>
  <c r="F2240" i="1"/>
  <c r="H2240" i="1"/>
  <c r="A2241" i="1"/>
  <c r="B2241" i="1"/>
  <c r="C2241" i="1"/>
  <c r="D2241" i="1"/>
  <c r="E2241" i="1"/>
  <c r="F2241" i="1"/>
  <c r="H2241" i="1"/>
  <c r="A2242" i="1"/>
  <c r="B2242" i="1"/>
  <c r="C2242" i="1"/>
  <c r="D2242" i="1"/>
  <c r="E2242" i="1"/>
  <c r="F2242" i="1"/>
  <c r="H2242" i="1"/>
  <c r="A2243" i="1"/>
  <c r="B2243" i="1"/>
  <c r="C2243" i="1"/>
  <c r="D2243" i="1"/>
  <c r="E2243" i="1"/>
  <c r="F2243" i="1"/>
  <c r="H2243" i="1"/>
  <c r="A2244" i="1"/>
  <c r="B2244" i="1"/>
  <c r="C2244" i="1"/>
  <c r="D2244" i="1"/>
  <c r="E2244" i="1"/>
  <c r="F2244" i="1"/>
  <c r="H2244" i="1"/>
  <c r="A2245" i="1"/>
  <c r="B2245" i="1"/>
  <c r="C2245" i="1"/>
  <c r="D2245" i="1"/>
  <c r="E2245" i="1"/>
  <c r="F2245" i="1"/>
  <c r="H2245" i="1"/>
  <c r="A2246" i="1"/>
  <c r="B2246" i="1"/>
  <c r="C2246" i="1"/>
  <c r="D2246" i="1"/>
  <c r="E2246" i="1"/>
  <c r="F2246" i="1"/>
  <c r="H2246" i="1"/>
  <c r="A2247" i="1"/>
  <c r="B2247" i="1"/>
  <c r="C2247" i="1"/>
  <c r="D2247" i="1"/>
  <c r="E2247" i="1"/>
  <c r="F2247" i="1"/>
  <c r="H2247" i="1"/>
  <c r="A2248" i="1"/>
  <c r="B2248" i="1"/>
  <c r="C2248" i="1"/>
  <c r="D2248" i="1"/>
  <c r="E2248" i="1"/>
  <c r="F2248" i="1"/>
  <c r="H2248" i="1"/>
  <c r="A2249" i="1"/>
  <c r="B2249" i="1"/>
  <c r="C2249" i="1"/>
  <c r="D2249" i="1"/>
  <c r="E2249" i="1"/>
  <c r="F2249" i="1"/>
  <c r="H2249" i="1"/>
  <c r="A2250" i="1"/>
  <c r="B2250" i="1"/>
  <c r="C2250" i="1"/>
  <c r="D2250" i="1"/>
  <c r="E2250" i="1"/>
  <c r="F2250" i="1"/>
  <c r="H2250" i="1"/>
  <c r="A2251" i="1"/>
  <c r="B2251" i="1"/>
  <c r="C2251" i="1"/>
  <c r="D2251" i="1"/>
  <c r="E2251" i="1"/>
  <c r="F2251" i="1"/>
  <c r="H2251" i="1"/>
  <c r="A2252" i="1"/>
  <c r="B2252" i="1"/>
  <c r="C2252" i="1"/>
  <c r="D2252" i="1"/>
  <c r="E2252" i="1"/>
  <c r="F2252" i="1"/>
  <c r="H2252" i="1"/>
  <c r="A2253" i="1"/>
  <c r="B2253" i="1"/>
  <c r="C2253" i="1"/>
  <c r="D2253" i="1"/>
  <c r="E2253" i="1"/>
  <c r="F2253" i="1"/>
  <c r="H2253" i="1"/>
  <c r="A2254" i="1"/>
  <c r="B2254" i="1"/>
  <c r="C2254" i="1"/>
  <c r="D2254" i="1"/>
  <c r="E2254" i="1"/>
  <c r="F2254" i="1"/>
  <c r="H2254" i="1"/>
  <c r="A2255" i="1"/>
  <c r="B2255" i="1"/>
  <c r="C2255" i="1"/>
  <c r="D2255" i="1"/>
  <c r="E2255" i="1"/>
  <c r="F2255" i="1"/>
  <c r="H2255" i="1"/>
  <c r="A2256" i="1"/>
  <c r="B2256" i="1"/>
  <c r="C2256" i="1"/>
  <c r="D2256" i="1"/>
  <c r="E2256" i="1"/>
  <c r="F2256" i="1"/>
  <c r="H2256" i="1"/>
  <c r="A2257" i="1"/>
  <c r="B2257" i="1"/>
  <c r="C2257" i="1"/>
  <c r="D2257" i="1"/>
  <c r="E2257" i="1"/>
  <c r="F2257" i="1"/>
  <c r="H2257" i="1"/>
  <c r="A2258" i="1"/>
  <c r="B2258" i="1"/>
  <c r="C2258" i="1"/>
  <c r="D2258" i="1"/>
  <c r="E2258" i="1"/>
  <c r="F2258" i="1"/>
  <c r="H2258" i="1"/>
  <c r="A2259" i="1"/>
  <c r="B2259" i="1"/>
  <c r="C2259" i="1"/>
  <c r="D2259" i="1"/>
  <c r="E2259" i="1"/>
  <c r="F2259" i="1"/>
  <c r="H2259" i="1"/>
  <c r="A2260" i="1"/>
  <c r="B2260" i="1"/>
  <c r="C2260" i="1"/>
  <c r="D2260" i="1"/>
  <c r="E2260" i="1"/>
  <c r="F2260" i="1"/>
  <c r="H2260" i="1"/>
  <c r="A2261" i="1"/>
  <c r="B2261" i="1"/>
  <c r="C2261" i="1"/>
  <c r="D2261" i="1"/>
  <c r="E2261" i="1"/>
  <c r="F2261" i="1"/>
  <c r="H2261" i="1"/>
  <c r="A2262" i="1"/>
  <c r="B2262" i="1"/>
  <c r="C2262" i="1"/>
  <c r="D2262" i="1"/>
  <c r="E2262" i="1"/>
  <c r="F2262" i="1"/>
  <c r="H2262" i="1"/>
  <c r="A2263" i="1"/>
  <c r="B2263" i="1"/>
  <c r="C2263" i="1"/>
  <c r="D2263" i="1"/>
  <c r="E2263" i="1"/>
  <c r="F2263" i="1"/>
  <c r="H2263" i="1"/>
  <c r="A2264" i="1"/>
  <c r="B2264" i="1"/>
  <c r="C2264" i="1"/>
  <c r="D2264" i="1"/>
  <c r="E2264" i="1"/>
  <c r="F2264" i="1"/>
  <c r="H2264" i="1"/>
  <c r="A2265" i="1"/>
  <c r="B2265" i="1"/>
  <c r="C2265" i="1"/>
  <c r="D2265" i="1"/>
  <c r="E2265" i="1"/>
  <c r="F2265" i="1"/>
  <c r="H2265" i="1"/>
  <c r="A2266" i="1"/>
  <c r="B2266" i="1"/>
  <c r="C2266" i="1"/>
  <c r="D2266" i="1"/>
  <c r="E2266" i="1"/>
  <c r="F2266" i="1"/>
  <c r="H2266" i="1"/>
  <c r="A2267" i="1"/>
  <c r="B2267" i="1"/>
  <c r="C2267" i="1"/>
  <c r="D2267" i="1"/>
  <c r="E2267" i="1"/>
  <c r="F2267" i="1"/>
  <c r="H2267" i="1"/>
  <c r="A2268" i="1"/>
  <c r="B2268" i="1"/>
  <c r="C2268" i="1"/>
  <c r="D2268" i="1"/>
  <c r="E2268" i="1"/>
  <c r="F2268" i="1"/>
  <c r="H2268" i="1"/>
  <c r="A2269" i="1"/>
  <c r="B2269" i="1"/>
  <c r="C2269" i="1"/>
  <c r="D2269" i="1"/>
  <c r="E2269" i="1"/>
  <c r="F2269" i="1"/>
  <c r="H2269" i="1"/>
  <c r="A2270" i="1"/>
  <c r="B2270" i="1"/>
  <c r="C2270" i="1"/>
  <c r="D2270" i="1"/>
  <c r="E2270" i="1"/>
  <c r="F2270" i="1"/>
  <c r="H2270" i="1"/>
  <c r="A2271" i="1"/>
  <c r="B2271" i="1"/>
  <c r="C2271" i="1"/>
  <c r="D2271" i="1"/>
  <c r="E2271" i="1"/>
  <c r="F2271" i="1"/>
  <c r="H2271" i="1"/>
  <c r="A2272" i="1"/>
  <c r="B2272" i="1"/>
  <c r="C2272" i="1"/>
  <c r="D2272" i="1"/>
  <c r="E2272" i="1"/>
  <c r="F2272" i="1"/>
  <c r="H2272" i="1"/>
  <c r="A2273" i="1"/>
  <c r="B2273" i="1"/>
  <c r="C2273" i="1"/>
  <c r="D2273" i="1"/>
  <c r="E2273" i="1"/>
  <c r="F2273" i="1"/>
  <c r="H2273" i="1"/>
  <c r="A2274" i="1"/>
  <c r="B2274" i="1"/>
  <c r="C2274" i="1"/>
  <c r="D2274" i="1"/>
  <c r="E2274" i="1"/>
  <c r="F2274" i="1"/>
  <c r="H2274" i="1"/>
  <c r="A2275" i="1"/>
  <c r="B2275" i="1"/>
  <c r="C2275" i="1"/>
  <c r="D2275" i="1"/>
  <c r="E2275" i="1"/>
  <c r="F2275" i="1"/>
  <c r="H2275" i="1"/>
  <c r="A2276" i="1"/>
  <c r="B2276" i="1"/>
  <c r="C2276" i="1"/>
  <c r="D2276" i="1"/>
  <c r="E2276" i="1"/>
  <c r="F2276" i="1"/>
  <c r="H2276" i="1"/>
  <c r="A2277" i="1"/>
  <c r="B2277" i="1"/>
  <c r="C2277" i="1"/>
  <c r="D2277" i="1"/>
  <c r="E2277" i="1"/>
  <c r="F2277" i="1"/>
  <c r="H2277" i="1"/>
  <c r="A2278" i="1"/>
  <c r="B2278" i="1"/>
  <c r="C2278" i="1"/>
  <c r="D2278" i="1"/>
  <c r="E2278" i="1"/>
  <c r="F2278" i="1"/>
  <c r="H2278" i="1"/>
  <c r="A2279" i="1"/>
  <c r="B2279" i="1"/>
  <c r="C2279" i="1"/>
  <c r="D2279" i="1"/>
  <c r="E2279" i="1"/>
  <c r="F2279" i="1"/>
  <c r="H2279" i="1"/>
  <c r="A2280" i="1"/>
  <c r="B2280" i="1"/>
  <c r="C2280" i="1"/>
  <c r="D2280" i="1"/>
  <c r="E2280" i="1"/>
  <c r="F2280" i="1"/>
  <c r="H2280" i="1"/>
  <c r="A2281" i="1"/>
  <c r="B2281" i="1"/>
  <c r="C2281" i="1"/>
  <c r="D2281" i="1"/>
  <c r="E2281" i="1"/>
  <c r="F2281" i="1"/>
  <c r="H2281" i="1"/>
  <c r="A2282" i="1"/>
  <c r="B2282" i="1"/>
  <c r="C2282" i="1"/>
  <c r="D2282" i="1"/>
  <c r="E2282" i="1"/>
  <c r="F2282" i="1"/>
  <c r="H2282" i="1"/>
  <c r="A2283" i="1"/>
  <c r="B2283" i="1"/>
  <c r="C2283" i="1"/>
  <c r="D2283" i="1"/>
  <c r="E2283" i="1"/>
  <c r="F2283" i="1"/>
  <c r="H2283" i="1"/>
  <c r="A2284" i="1"/>
  <c r="B2284" i="1"/>
  <c r="C2284" i="1"/>
  <c r="D2284" i="1"/>
  <c r="E2284" i="1"/>
  <c r="F2284" i="1"/>
  <c r="H2284" i="1"/>
  <c r="A2285" i="1"/>
  <c r="B2285" i="1"/>
  <c r="C2285" i="1"/>
  <c r="D2285" i="1"/>
  <c r="E2285" i="1"/>
  <c r="F2285" i="1"/>
  <c r="H2285" i="1"/>
  <c r="A2286" i="1"/>
  <c r="B2286" i="1"/>
  <c r="C2286" i="1"/>
  <c r="D2286" i="1"/>
  <c r="E2286" i="1"/>
  <c r="F2286" i="1"/>
  <c r="H2286" i="1"/>
  <c r="A2287" i="1"/>
  <c r="B2287" i="1"/>
  <c r="C2287" i="1"/>
  <c r="D2287" i="1"/>
  <c r="E2287" i="1"/>
  <c r="F2287" i="1"/>
  <c r="H2287" i="1"/>
  <c r="A2288" i="1"/>
  <c r="B2288" i="1"/>
  <c r="C2288" i="1"/>
  <c r="D2288" i="1"/>
  <c r="E2288" i="1"/>
  <c r="F2288" i="1"/>
  <c r="H2288" i="1"/>
  <c r="A2289" i="1"/>
  <c r="B2289" i="1"/>
  <c r="C2289" i="1"/>
  <c r="D2289" i="1"/>
  <c r="E2289" i="1"/>
  <c r="F2289" i="1"/>
  <c r="H2289" i="1"/>
  <c r="A2290" i="1"/>
  <c r="B2290" i="1"/>
  <c r="C2290" i="1"/>
  <c r="D2290" i="1"/>
  <c r="E2290" i="1"/>
  <c r="F2290" i="1"/>
  <c r="H2290" i="1"/>
  <c r="A2291" i="1"/>
  <c r="B2291" i="1"/>
  <c r="C2291" i="1"/>
  <c r="D2291" i="1"/>
  <c r="E2291" i="1"/>
  <c r="F2291" i="1"/>
  <c r="H2291" i="1"/>
  <c r="A2292" i="1"/>
  <c r="B2292" i="1"/>
  <c r="C2292" i="1"/>
  <c r="D2292" i="1"/>
  <c r="E2292" i="1"/>
  <c r="F2292" i="1"/>
  <c r="H2292" i="1"/>
  <c r="A2293" i="1"/>
  <c r="B2293" i="1"/>
  <c r="C2293" i="1"/>
  <c r="D2293" i="1"/>
  <c r="E2293" i="1"/>
  <c r="F2293" i="1"/>
  <c r="H2293" i="1"/>
  <c r="A2294" i="1"/>
  <c r="B2294" i="1"/>
  <c r="C2294" i="1"/>
  <c r="D2294" i="1"/>
  <c r="E2294" i="1"/>
  <c r="F2294" i="1"/>
  <c r="H2294" i="1"/>
  <c r="A2295" i="1"/>
  <c r="B2295" i="1"/>
  <c r="C2295" i="1"/>
  <c r="D2295" i="1"/>
  <c r="E2295" i="1"/>
  <c r="F2295" i="1"/>
  <c r="H2295" i="1"/>
  <c r="A2296" i="1"/>
  <c r="B2296" i="1"/>
  <c r="C2296" i="1"/>
  <c r="D2296" i="1"/>
  <c r="E2296" i="1"/>
  <c r="F2296" i="1"/>
  <c r="H2296" i="1"/>
  <c r="A2297" i="1"/>
  <c r="B2297" i="1"/>
  <c r="C2297" i="1"/>
  <c r="D2297" i="1"/>
  <c r="E2297" i="1"/>
  <c r="F2297" i="1"/>
  <c r="H2297" i="1"/>
  <c r="A2298" i="1"/>
  <c r="B2298" i="1"/>
  <c r="C2298" i="1"/>
  <c r="D2298" i="1"/>
  <c r="E2298" i="1"/>
  <c r="F2298" i="1"/>
  <c r="H2298" i="1"/>
  <c r="A2299" i="1"/>
  <c r="B2299" i="1"/>
  <c r="C2299" i="1"/>
  <c r="D2299" i="1"/>
  <c r="E2299" i="1"/>
  <c r="F2299" i="1"/>
  <c r="H2299" i="1"/>
  <c r="A2300" i="1"/>
  <c r="B2300" i="1"/>
  <c r="C2300" i="1"/>
  <c r="D2300" i="1"/>
  <c r="E2300" i="1"/>
  <c r="F2300" i="1"/>
  <c r="H2300" i="1"/>
  <c r="A2301" i="1"/>
  <c r="B2301" i="1"/>
  <c r="C2301" i="1"/>
  <c r="D2301" i="1"/>
  <c r="E2301" i="1"/>
  <c r="F2301" i="1"/>
  <c r="H2301" i="1"/>
  <c r="A2302" i="1"/>
  <c r="B2302" i="1"/>
  <c r="C2302" i="1"/>
  <c r="D2302" i="1"/>
  <c r="E2302" i="1"/>
  <c r="F2302" i="1"/>
  <c r="H2302" i="1"/>
  <c r="A2303" i="1"/>
  <c r="B2303" i="1"/>
  <c r="C2303" i="1"/>
  <c r="D2303" i="1"/>
  <c r="E2303" i="1"/>
  <c r="F2303" i="1"/>
  <c r="H2303" i="1"/>
  <c r="A2304" i="1"/>
  <c r="B2304" i="1"/>
  <c r="C2304" i="1"/>
  <c r="D2304" i="1"/>
  <c r="E2304" i="1"/>
  <c r="F2304" i="1"/>
  <c r="H2304" i="1"/>
  <c r="A2305" i="1"/>
  <c r="B2305" i="1"/>
  <c r="C2305" i="1"/>
  <c r="D2305" i="1"/>
  <c r="E2305" i="1"/>
  <c r="F2305" i="1"/>
  <c r="H2305" i="1"/>
  <c r="A2306" i="1"/>
  <c r="B2306" i="1"/>
  <c r="C2306" i="1"/>
  <c r="D2306" i="1"/>
  <c r="E2306" i="1"/>
  <c r="F2306" i="1"/>
  <c r="H2306" i="1"/>
  <c r="A2307" i="1"/>
  <c r="B2307" i="1"/>
  <c r="C2307" i="1"/>
  <c r="D2307" i="1"/>
  <c r="E2307" i="1"/>
  <c r="F2307" i="1"/>
  <c r="H2307" i="1"/>
  <c r="A2308" i="1"/>
  <c r="B2308" i="1"/>
  <c r="C2308" i="1"/>
  <c r="D2308" i="1"/>
  <c r="E2308" i="1"/>
  <c r="F2308" i="1"/>
  <c r="H2308" i="1"/>
  <c r="A2309" i="1"/>
  <c r="B2309" i="1"/>
  <c r="C2309" i="1"/>
  <c r="D2309" i="1"/>
  <c r="E2309" i="1"/>
  <c r="F2309" i="1"/>
  <c r="H2309" i="1"/>
  <c r="A2310" i="1"/>
  <c r="B2310" i="1"/>
  <c r="C2310" i="1"/>
  <c r="D2310" i="1"/>
  <c r="E2310" i="1"/>
  <c r="F2310" i="1"/>
  <c r="H2310" i="1"/>
  <c r="A2311" i="1"/>
  <c r="B2311" i="1"/>
  <c r="C2311" i="1"/>
  <c r="D2311" i="1"/>
  <c r="E2311" i="1"/>
  <c r="F2311" i="1"/>
  <c r="H2311" i="1"/>
  <c r="A2312" i="1"/>
  <c r="B2312" i="1"/>
  <c r="C2312" i="1"/>
  <c r="D2312" i="1"/>
  <c r="E2312" i="1"/>
  <c r="F2312" i="1"/>
  <c r="H2312" i="1"/>
  <c r="A2313" i="1"/>
  <c r="B2313" i="1"/>
  <c r="C2313" i="1"/>
  <c r="D2313" i="1"/>
  <c r="E2313" i="1"/>
  <c r="F2313" i="1"/>
  <c r="H2313" i="1"/>
  <c r="A2314" i="1"/>
  <c r="B2314" i="1"/>
  <c r="C2314" i="1"/>
  <c r="D2314" i="1"/>
  <c r="E2314" i="1"/>
  <c r="F2314" i="1"/>
  <c r="H2314" i="1"/>
  <c r="A2315" i="1"/>
  <c r="B2315" i="1"/>
  <c r="C2315" i="1"/>
  <c r="D2315" i="1"/>
  <c r="E2315" i="1"/>
  <c r="F2315" i="1"/>
  <c r="H2315" i="1"/>
  <c r="A2316" i="1"/>
  <c r="B2316" i="1"/>
  <c r="C2316" i="1"/>
  <c r="D2316" i="1"/>
  <c r="E2316" i="1"/>
  <c r="F2316" i="1"/>
  <c r="H2316" i="1"/>
  <c r="A2317" i="1"/>
  <c r="B2317" i="1"/>
  <c r="C2317" i="1"/>
  <c r="D2317" i="1"/>
  <c r="E2317" i="1"/>
  <c r="F2317" i="1"/>
  <c r="H2317" i="1"/>
  <c r="A2318" i="1"/>
  <c r="B2318" i="1"/>
  <c r="C2318" i="1"/>
  <c r="D2318" i="1"/>
  <c r="E2318" i="1"/>
  <c r="F2318" i="1"/>
  <c r="H2318" i="1"/>
  <c r="A2319" i="1"/>
  <c r="B2319" i="1"/>
  <c r="C2319" i="1"/>
  <c r="D2319" i="1"/>
  <c r="E2319" i="1"/>
  <c r="F2319" i="1"/>
  <c r="H2319" i="1"/>
  <c r="A2320" i="1"/>
  <c r="B2320" i="1"/>
  <c r="C2320" i="1"/>
  <c r="D2320" i="1"/>
  <c r="E2320" i="1"/>
  <c r="F2320" i="1"/>
  <c r="H2320" i="1"/>
  <c r="A2321" i="1"/>
  <c r="B2321" i="1"/>
  <c r="C2321" i="1"/>
  <c r="D2321" i="1"/>
  <c r="E2321" i="1"/>
  <c r="F2321" i="1"/>
  <c r="H2321" i="1"/>
  <c r="A2322" i="1"/>
  <c r="B2322" i="1"/>
  <c r="C2322" i="1"/>
  <c r="D2322" i="1"/>
  <c r="E2322" i="1"/>
  <c r="F2322" i="1"/>
  <c r="H2322" i="1"/>
  <c r="A2323" i="1"/>
  <c r="B2323" i="1"/>
  <c r="C2323" i="1"/>
  <c r="D2323" i="1"/>
  <c r="E2323" i="1"/>
  <c r="F2323" i="1"/>
  <c r="H2323" i="1"/>
  <c r="A2324" i="1"/>
  <c r="B2324" i="1"/>
  <c r="C2324" i="1"/>
  <c r="D2324" i="1"/>
  <c r="E2324" i="1"/>
  <c r="F2324" i="1"/>
  <c r="H2324" i="1"/>
  <c r="A2325" i="1"/>
  <c r="B2325" i="1"/>
  <c r="C2325" i="1"/>
  <c r="D2325" i="1"/>
  <c r="E2325" i="1"/>
  <c r="F2325" i="1"/>
  <c r="H2325" i="1"/>
  <c r="A2326" i="1"/>
  <c r="B2326" i="1"/>
  <c r="C2326" i="1"/>
  <c r="D2326" i="1"/>
  <c r="E2326" i="1"/>
  <c r="F2326" i="1"/>
  <c r="H2326" i="1"/>
  <c r="A2327" i="1"/>
  <c r="B2327" i="1"/>
  <c r="C2327" i="1"/>
  <c r="D2327" i="1"/>
  <c r="E2327" i="1"/>
  <c r="F2327" i="1"/>
  <c r="H2327" i="1"/>
  <c r="A2328" i="1"/>
  <c r="B2328" i="1"/>
  <c r="C2328" i="1"/>
  <c r="D2328" i="1"/>
  <c r="E2328" i="1"/>
  <c r="F2328" i="1"/>
  <c r="H2328" i="1"/>
  <c r="A2329" i="1"/>
  <c r="B2329" i="1"/>
  <c r="C2329" i="1"/>
  <c r="D2329" i="1"/>
  <c r="E2329" i="1"/>
  <c r="F2329" i="1"/>
  <c r="H2329" i="1"/>
  <c r="A2330" i="1"/>
  <c r="B2330" i="1"/>
  <c r="C2330" i="1"/>
  <c r="D2330" i="1"/>
  <c r="E2330" i="1"/>
  <c r="F2330" i="1"/>
  <c r="H2330" i="1"/>
  <c r="A2331" i="1"/>
  <c r="B2331" i="1"/>
  <c r="C2331" i="1"/>
  <c r="D2331" i="1"/>
  <c r="E2331" i="1"/>
  <c r="F2331" i="1"/>
  <c r="H2331" i="1"/>
  <c r="A2332" i="1"/>
  <c r="B2332" i="1"/>
  <c r="C2332" i="1"/>
  <c r="D2332" i="1"/>
  <c r="E2332" i="1"/>
  <c r="F2332" i="1"/>
  <c r="H2332" i="1"/>
  <c r="A2333" i="1"/>
  <c r="B2333" i="1"/>
  <c r="C2333" i="1"/>
  <c r="D2333" i="1"/>
  <c r="E2333" i="1"/>
  <c r="F2333" i="1"/>
  <c r="H2333" i="1"/>
  <c r="A2334" i="1"/>
  <c r="B2334" i="1"/>
  <c r="C2334" i="1"/>
  <c r="D2334" i="1"/>
  <c r="E2334" i="1"/>
  <c r="F2334" i="1"/>
  <c r="H2334" i="1"/>
  <c r="A2335" i="1"/>
  <c r="B2335" i="1"/>
  <c r="C2335" i="1"/>
  <c r="D2335" i="1"/>
  <c r="E2335" i="1"/>
  <c r="F2335" i="1"/>
  <c r="H2335" i="1"/>
  <c r="A2336" i="1"/>
  <c r="B2336" i="1"/>
  <c r="C2336" i="1"/>
  <c r="D2336" i="1"/>
  <c r="E2336" i="1"/>
  <c r="F2336" i="1"/>
  <c r="H2336" i="1"/>
  <c r="A2337" i="1"/>
  <c r="B2337" i="1"/>
  <c r="C2337" i="1"/>
  <c r="D2337" i="1"/>
  <c r="E2337" i="1"/>
  <c r="F2337" i="1"/>
  <c r="H2337" i="1"/>
  <c r="A2338" i="1"/>
  <c r="B2338" i="1"/>
  <c r="C2338" i="1"/>
  <c r="D2338" i="1"/>
  <c r="E2338" i="1"/>
  <c r="F2338" i="1"/>
  <c r="H2338" i="1"/>
  <c r="A2339" i="1"/>
  <c r="B2339" i="1"/>
  <c r="C2339" i="1"/>
  <c r="D2339" i="1"/>
  <c r="E2339" i="1"/>
  <c r="F2339" i="1"/>
  <c r="H2339" i="1"/>
  <c r="A2340" i="1"/>
  <c r="B2340" i="1"/>
  <c r="C2340" i="1"/>
  <c r="D2340" i="1"/>
  <c r="E2340" i="1"/>
  <c r="F2340" i="1"/>
  <c r="H2340" i="1"/>
  <c r="A2341" i="1"/>
  <c r="B2341" i="1"/>
  <c r="C2341" i="1"/>
  <c r="D2341" i="1"/>
  <c r="E2341" i="1"/>
  <c r="F2341" i="1"/>
  <c r="H2341" i="1"/>
  <c r="A2342" i="1"/>
  <c r="B2342" i="1"/>
  <c r="C2342" i="1"/>
  <c r="D2342" i="1"/>
  <c r="E2342" i="1"/>
  <c r="F2342" i="1"/>
  <c r="H2342" i="1"/>
  <c r="A2343" i="1"/>
  <c r="B2343" i="1"/>
  <c r="C2343" i="1"/>
  <c r="D2343" i="1"/>
  <c r="E2343" i="1"/>
  <c r="F2343" i="1"/>
  <c r="H2343" i="1"/>
  <c r="A2344" i="1"/>
  <c r="B2344" i="1"/>
  <c r="C2344" i="1"/>
  <c r="D2344" i="1"/>
  <c r="E2344" i="1"/>
  <c r="F2344" i="1"/>
  <c r="H2344" i="1"/>
  <c r="A2345" i="1"/>
  <c r="B2345" i="1"/>
  <c r="C2345" i="1"/>
  <c r="D2345" i="1"/>
  <c r="E2345" i="1"/>
  <c r="F2345" i="1"/>
  <c r="H2345" i="1"/>
  <c r="A2346" i="1"/>
  <c r="B2346" i="1"/>
  <c r="C2346" i="1"/>
  <c r="D2346" i="1"/>
  <c r="E2346" i="1"/>
  <c r="F2346" i="1"/>
  <c r="H2346" i="1"/>
  <c r="A2347" i="1"/>
  <c r="B2347" i="1"/>
  <c r="C2347" i="1"/>
  <c r="D2347" i="1"/>
  <c r="E2347" i="1"/>
  <c r="F2347" i="1"/>
  <c r="H2347" i="1"/>
  <c r="A2348" i="1"/>
  <c r="B2348" i="1"/>
  <c r="C2348" i="1"/>
  <c r="D2348" i="1"/>
  <c r="E2348" i="1"/>
  <c r="F2348" i="1"/>
  <c r="H2348" i="1"/>
  <c r="A2349" i="1"/>
  <c r="B2349" i="1"/>
  <c r="C2349" i="1"/>
  <c r="D2349" i="1"/>
  <c r="E2349" i="1"/>
  <c r="F2349" i="1"/>
  <c r="H2349" i="1"/>
  <c r="A2350" i="1"/>
  <c r="B2350" i="1"/>
  <c r="C2350" i="1"/>
  <c r="D2350" i="1"/>
  <c r="E2350" i="1"/>
  <c r="F2350" i="1"/>
  <c r="H2350" i="1"/>
  <c r="A2351" i="1"/>
  <c r="B2351" i="1"/>
  <c r="C2351" i="1"/>
  <c r="D2351" i="1"/>
  <c r="E2351" i="1"/>
  <c r="F2351" i="1"/>
  <c r="H2351" i="1"/>
  <c r="A2352" i="1"/>
  <c r="B2352" i="1"/>
  <c r="C2352" i="1"/>
  <c r="D2352" i="1"/>
  <c r="E2352" i="1"/>
  <c r="F2352" i="1"/>
  <c r="H2352" i="1"/>
  <c r="A2353" i="1"/>
  <c r="B2353" i="1"/>
  <c r="C2353" i="1"/>
  <c r="D2353" i="1"/>
  <c r="E2353" i="1"/>
  <c r="F2353" i="1"/>
  <c r="H2353" i="1"/>
  <c r="A2354" i="1"/>
  <c r="B2354" i="1"/>
  <c r="C2354" i="1"/>
  <c r="D2354" i="1"/>
  <c r="E2354" i="1"/>
  <c r="F2354" i="1"/>
  <c r="H2354" i="1"/>
  <c r="A2355" i="1"/>
  <c r="B2355" i="1"/>
  <c r="C2355" i="1"/>
  <c r="D2355" i="1"/>
  <c r="E2355" i="1"/>
  <c r="F2355" i="1"/>
  <c r="H2355" i="1"/>
  <c r="A2356" i="1"/>
  <c r="B2356" i="1"/>
  <c r="C2356" i="1"/>
  <c r="D2356" i="1"/>
  <c r="E2356" i="1"/>
  <c r="F2356" i="1"/>
  <c r="H2356" i="1"/>
  <c r="A2357" i="1"/>
  <c r="B2357" i="1"/>
  <c r="C2357" i="1"/>
  <c r="D2357" i="1"/>
  <c r="E2357" i="1"/>
  <c r="F2357" i="1"/>
  <c r="H2357" i="1"/>
  <c r="A2358" i="1"/>
  <c r="B2358" i="1"/>
  <c r="C2358" i="1"/>
  <c r="D2358" i="1"/>
  <c r="E2358" i="1"/>
  <c r="F2358" i="1"/>
  <c r="H2358" i="1"/>
  <c r="A2359" i="1"/>
  <c r="B2359" i="1"/>
  <c r="C2359" i="1"/>
  <c r="D2359" i="1"/>
  <c r="E2359" i="1"/>
  <c r="F2359" i="1"/>
  <c r="H2359" i="1"/>
  <c r="A2360" i="1"/>
  <c r="B2360" i="1"/>
  <c r="C2360" i="1"/>
  <c r="D2360" i="1"/>
  <c r="E2360" i="1"/>
  <c r="F2360" i="1"/>
  <c r="H2360" i="1"/>
  <c r="A2361" i="1"/>
  <c r="B2361" i="1"/>
  <c r="C2361" i="1"/>
  <c r="D2361" i="1"/>
  <c r="E2361" i="1"/>
  <c r="F2361" i="1"/>
  <c r="H2361" i="1"/>
  <c r="A2362" i="1"/>
  <c r="B2362" i="1"/>
  <c r="C2362" i="1"/>
  <c r="D2362" i="1"/>
  <c r="E2362" i="1"/>
  <c r="F2362" i="1"/>
  <c r="H2362" i="1"/>
  <c r="A2363" i="1"/>
  <c r="B2363" i="1"/>
  <c r="C2363" i="1"/>
  <c r="D2363" i="1"/>
  <c r="E2363" i="1"/>
  <c r="F2363" i="1"/>
  <c r="H2363" i="1"/>
  <c r="A2364" i="1"/>
  <c r="B2364" i="1"/>
  <c r="C2364" i="1"/>
  <c r="D2364" i="1"/>
  <c r="E2364" i="1"/>
  <c r="F2364" i="1"/>
  <c r="H2364" i="1"/>
  <c r="A2365" i="1"/>
  <c r="B2365" i="1"/>
  <c r="C2365" i="1"/>
  <c r="D2365" i="1"/>
  <c r="E2365" i="1"/>
  <c r="F2365" i="1"/>
  <c r="H2365" i="1"/>
  <c r="A2366" i="1"/>
  <c r="B2366" i="1"/>
  <c r="C2366" i="1"/>
  <c r="D2366" i="1"/>
  <c r="E2366" i="1"/>
  <c r="F2366" i="1"/>
  <c r="H2366" i="1"/>
  <c r="A2367" i="1"/>
  <c r="B2367" i="1"/>
  <c r="C2367" i="1"/>
  <c r="D2367" i="1"/>
  <c r="E2367" i="1"/>
  <c r="F2367" i="1"/>
  <c r="H2367" i="1"/>
  <c r="A2368" i="1"/>
  <c r="B2368" i="1"/>
  <c r="C2368" i="1"/>
  <c r="D2368" i="1"/>
  <c r="E2368" i="1"/>
  <c r="F2368" i="1"/>
  <c r="H2368" i="1"/>
  <c r="A2369" i="1"/>
  <c r="B2369" i="1"/>
  <c r="C2369" i="1"/>
  <c r="D2369" i="1"/>
  <c r="E2369" i="1"/>
  <c r="F2369" i="1"/>
  <c r="H2369" i="1"/>
  <c r="A2370" i="1"/>
  <c r="B2370" i="1"/>
  <c r="C2370" i="1"/>
  <c r="D2370" i="1"/>
  <c r="E2370" i="1"/>
  <c r="F2370" i="1"/>
  <c r="H2370" i="1"/>
  <c r="A2371" i="1"/>
  <c r="B2371" i="1"/>
  <c r="C2371" i="1"/>
  <c r="D2371" i="1"/>
  <c r="E2371" i="1"/>
  <c r="F2371" i="1"/>
  <c r="H2371" i="1"/>
  <c r="A2372" i="1"/>
  <c r="B2372" i="1"/>
  <c r="C2372" i="1"/>
  <c r="D2372" i="1"/>
  <c r="E2372" i="1"/>
  <c r="F2372" i="1"/>
  <c r="H2372" i="1"/>
  <c r="A2373" i="1"/>
  <c r="B2373" i="1"/>
  <c r="C2373" i="1"/>
  <c r="D2373" i="1"/>
  <c r="E2373" i="1"/>
  <c r="F2373" i="1"/>
  <c r="H2373" i="1"/>
  <c r="A2374" i="1"/>
  <c r="B2374" i="1"/>
  <c r="C2374" i="1"/>
  <c r="D2374" i="1"/>
  <c r="E2374" i="1"/>
  <c r="F2374" i="1"/>
  <c r="H2374" i="1"/>
  <c r="A2375" i="1"/>
  <c r="B2375" i="1"/>
  <c r="C2375" i="1"/>
  <c r="D2375" i="1"/>
  <c r="E2375" i="1"/>
  <c r="F2375" i="1"/>
  <c r="H2375" i="1"/>
  <c r="A2376" i="1"/>
  <c r="B2376" i="1"/>
  <c r="C2376" i="1"/>
  <c r="D2376" i="1"/>
  <c r="E2376" i="1"/>
  <c r="F2376" i="1"/>
  <c r="H2376" i="1"/>
  <c r="A2377" i="1"/>
  <c r="B2377" i="1"/>
  <c r="C2377" i="1"/>
  <c r="D2377" i="1"/>
  <c r="E2377" i="1"/>
  <c r="F2377" i="1"/>
  <c r="H2377" i="1"/>
  <c r="A2378" i="1"/>
  <c r="B2378" i="1"/>
  <c r="C2378" i="1"/>
  <c r="D2378" i="1"/>
  <c r="E2378" i="1"/>
  <c r="F2378" i="1"/>
  <c r="H2378" i="1"/>
  <c r="A2379" i="1"/>
  <c r="B2379" i="1"/>
  <c r="C2379" i="1"/>
  <c r="D2379" i="1"/>
  <c r="E2379" i="1"/>
  <c r="F2379" i="1"/>
  <c r="H2379" i="1"/>
  <c r="A2380" i="1"/>
  <c r="B2380" i="1"/>
  <c r="C2380" i="1"/>
  <c r="D2380" i="1"/>
  <c r="E2380" i="1"/>
  <c r="F2380" i="1"/>
  <c r="H2380" i="1"/>
  <c r="A2381" i="1"/>
  <c r="B2381" i="1"/>
  <c r="C2381" i="1"/>
  <c r="D2381" i="1"/>
  <c r="E2381" i="1"/>
  <c r="F2381" i="1"/>
  <c r="H2381" i="1"/>
  <c r="A2382" i="1"/>
  <c r="B2382" i="1"/>
  <c r="C2382" i="1"/>
  <c r="D2382" i="1"/>
  <c r="E2382" i="1"/>
  <c r="F2382" i="1"/>
  <c r="H2382" i="1"/>
  <c r="A2383" i="1"/>
  <c r="B2383" i="1"/>
  <c r="C2383" i="1"/>
  <c r="D2383" i="1"/>
  <c r="E2383" i="1"/>
  <c r="F2383" i="1"/>
  <c r="H2383" i="1"/>
  <c r="A2384" i="1"/>
  <c r="B2384" i="1"/>
  <c r="C2384" i="1"/>
  <c r="D2384" i="1"/>
  <c r="E2384" i="1"/>
  <c r="F2384" i="1"/>
  <c r="H2384" i="1"/>
  <c r="A2385" i="1"/>
  <c r="B2385" i="1"/>
  <c r="C2385" i="1"/>
  <c r="D2385" i="1"/>
  <c r="E2385" i="1"/>
  <c r="F2385" i="1"/>
  <c r="H2385" i="1"/>
  <c r="A2386" i="1"/>
  <c r="B2386" i="1"/>
  <c r="C2386" i="1"/>
  <c r="D2386" i="1"/>
  <c r="E2386" i="1"/>
  <c r="F2386" i="1"/>
  <c r="H2386" i="1"/>
  <c r="A2387" i="1"/>
  <c r="B2387" i="1"/>
  <c r="C2387" i="1"/>
  <c r="D2387" i="1"/>
  <c r="E2387" i="1"/>
  <c r="F2387" i="1"/>
  <c r="H2387" i="1"/>
  <c r="A2388" i="1"/>
  <c r="B2388" i="1"/>
  <c r="C2388" i="1"/>
  <c r="D2388" i="1"/>
  <c r="E2388" i="1"/>
  <c r="F2388" i="1"/>
  <c r="H2388" i="1"/>
  <c r="A2389" i="1"/>
  <c r="B2389" i="1"/>
  <c r="C2389" i="1"/>
  <c r="D2389" i="1"/>
  <c r="E2389" i="1"/>
  <c r="F2389" i="1"/>
  <c r="H2389" i="1"/>
  <c r="A2390" i="1"/>
  <c r="B2390" i="1"/>
  <c r="C2390" i="1"/>
  <c r="D2390" i="1"/>
  <c r="E2390" i="1"/>
  <c r="F2390" i="1"/>
  <c r="H2390" i="1"/>
  <c r="A2391" i="1"/>
  <c r="B2391" i="1"/>
  <c r="C2391" i="1"/>
  <c r="D2391" i="1"/>
  <c r="E2391" i="1"/>
  <c r="F2391" i="1"/>
  <c r="H2391" i="1"/>
  <c r="A2392" i="1"/>
  <c r="B2392" i="1"/>
  <c r="C2392" i="1"/>
  <c r="D2392" i="1"/>
  <c r="E2392" i="1"/>
  <c r="F2392" i="1"/>
  <c r="H2392" i="1"/>
  <c r="A2393" i="1"/>
  <c r="B2393" i="1"/>
  <c r="C2393" i="1"/>
  <c r="D2393" i="1"/>
  <c r="E2393" i="1"/>
  <c r="F2393" i="1"/>
  <c r="H2393" i="1"/>
  <c r="A2394" i="1"/>
  <c r="B2394" i="1"/>
  <c r="C2394" i="1"/>
  <c r="D2394" i="1"/>
  <c r="E2394" i="1"/>
  <c r="F2394" i="1"/>
  <c r="H2394" i="1"/>
  <c r="A2395" i="1"/>
  <c r="B2395" i="1"/>
  <c r="C2395" i="1"/>
  <c r="D2395" i="1"/>
  <c r="E2395" i="1"/>
  <c r="F2395" i="1"/>
  <c r="H2395" i="1"/>
  <c r="A2396" i="1"/>
  <c r="B2396" i="1"/>
  <c r="C2396" i="1"/>
  <c r="D2396" i="1"/>
  <c r="E2396" i="1"/>
  <c r="F2396" i="1"/>
  <c r="H2396" i="1"/>
  <c r="A2397" i="1"/>
  <c r="B2397" i="1"/>
  <c r="C2397" i="1"/>
  <c r="D2397" i="1"/>
  <c r="E2397" i="1"/>
  <c r="F2397" i="1"/>
  <c r="H2397" i="1"/>
  <c r="A2398" i="1"/>
  <c r="B2398" i="1"/>
  <c r="C2398" i="1"/>
  <c r="D2398" i="1"/>
  <c r="E2398" i="1"/>
  <c r="F2398" i="1"/>
  <c r="H2398" i="1"/>
  <c r="A2399" i="1"/>
  <c r="B2399" i="1"/>
  <c r="C2399" i="1"/>
  <c r="D2399" i="1"/>
  <c r="E2399" i="1"/>
  <c r="F2399" i="1"/>
  <c r="H2399" i="1"/>
  <c r="A2400" i="1"/>
  <c r="B2400" i="1"/>
  <c r="C2400" i="1"/>
  <c r="D2400" i="1"/>
  <c r="E2400" i="1"/>
  <c r="F2400" i="1"/>
  <c r="H2400" i="1"/>
  <c r="A2401" i="1"/>
  <c r="B2401" i="1"/>
  <c r="C2401" i="1"/>
  <c r="D2401" i="1"/>
  <c r="E2401" i="1"/>
  <c r="F2401" i="1"/>
  <c r="H2401" i="1"/>
  <c r="A2402" i="1"/>
  <c r="B2402" i="1"/>
  <c r="C2402" i="1"/>
  <c r="D2402" i="1"/>
  <c r="E2402" i="1"/>
  <c r="F2402" i="1"/>
  <c r="H2402" i="1"/>
  <c r="A2403" i="1"/>
  <c r="B2403" i="1"/>
  <c r="C2403" i="1"/>
  <c r="D2403" i="1"/>
  <c r="E2403" i="1"/>
  <c r="F2403" i="1"/>
  <c r="H2403" i="1"/>
  <c r="A2404" i="1"/>
  <c r="B2404" i="1"/>
  <c r="C2404" i="1"/>
  <c r="D2404" i="1"/>
  <c r="E2404" i="1"/>
  <c r="F2404" i="1"/>
  <c r="H2404" i="1"/>
  <c r="A2405" i="1"/>
  <c r="B2405" i="1"/>
  <c r="C2405" i="1"/>
  <c r="D2405" i="1"/>
  <c r="E2405" i="1"/>
  <c r="F2405" i="1"/>
  <c r="H2405" i="1"/>
  <c r="A2406" i="1"/>
  <c r="B2406" i="1"/>
  <c r="C2406" i="1"/>
  <c r="D2406" i="1"/>
  <c r="E2406" i="1"/>
  <c r="F2406" i="1"/>
  <c r="H2406" i="1"/>
  <c r="A2407" i="1"/>
  <c r="B2407" i="1"/>
  <c r="C2407" i="1"/>
  <c r="D2407" i="1"/>
  <c r="E2407" i="1"/>
  <c r="F2407" i="1"/>
  <c r="H2407" i="1"/>
  <c r="A2408" i="1"/>
  <c r="B2408" i="1"/>
  <c r="C2408" i="1"/>
  <c r="D2408" i="1"/>
  <c r="E2408" i="1"/>
  <c r="F2408" i="1"/>
  <c r="H2408" i="1"/>
  <c r="A2409" i="1"/>
  <c r="B2409" i="1"/>
  <c r="C2409" i="1"/>
  <c r="D2409" i="1"/>
  <c r="E2409" i="1"/>
  <c r="F2409" i="1"/>
  <c r="H2409" i="1"/>
  <c r="A2410" i="1"/>
  <c r="B2410" i="1"/>
  <c r="C2410" i="1"/>
  <c r="D2410" i="1"/>
  <c r="E2410" i="1"/>
  <c r="F2410" i="1"/>
  <c r="H2410" i="1"/>
  <c r="A2411" i="1"/>
  <c r="B2411" i="1"/>
  <c r="C2411" i="1"/>
  <c r="D2411" i="1"/>
  <c r="E2411" i="1"/>
  <c r="F2411" i="1"/>
  <c r="H2411" i="1"/>
  <c r="A2412" i="1"/>
  <c r="B2412" i="1"/>
  <c r="C2412" i="1"/>
  <c r="D2412" i="1"/>
  <c r="E2412" i="1"/>
  <c r="F2412" i="1"/>
  <c r="H2412" i="1"/>
  <c r="A2413" i="1"/>
  <c r="B2413" i="1"/>
  <c r="C2413" i="1"/>
  <c r="D2413" i="1"/>
  <c r="E2413" i="1"/>
  <c r="F2413" i="1"/>
  <c r="H2413" i="1"/>
  <c r="A2414" i="1"/>
  <c r="B2414" i="1"/>
  <c r="C2414" i="1"/>
  <c r="D2414" i="1"/>
  <c r="E2414" i="1"/>
  <c r="F2414" i="1"/>
  <c r="H2414" i="1"/>
  <c r="A2415" i="1"/>
  <c r="B2415" i="1"/>
  <c r="C2415" i="1"/>
  <c r="D2415" i="1"/>
  <c r="E2415" i="1"/>
  <c r="F2415" i="1"/>
  <c r="H2415" i="1"/>
  <c r="A2416" i="1"/>
  <c r="B2416" i="1"/>
  <c r="C2416" i="1"/>
  <c r="D2416" i="1"/>
  <c r="E2416" i="1"/>
  <c r="F2416" i="1"/>
  <c r="H2416" i="1"/>
  <c r="A2417" i="1"/>
  <c r="B2417" i="1"/>
  <c r="C2417" i="1"/>
  <c r="D2417" i="1"/>
  <c r="E2417" i="1"/>
  <c r="F2417" i="1"/>
  <c r="H2417" i="1"/>
  <c r="A2418" i="1"/>
  <c r="B2418" i="1"/>
  <c r="C2418" i="1"/>
  <c r="D2418" i="1"/>
  <c r="E2418" i="1"/>
  <c r="F2418" i="1"/>
  <c r="H2418" i="1"/>
  <c r="A2419" i="1"/>
  <c r="B2419" i="1"/>
  <c r="C2419" i="1"/>
  <c r="D2419" i="1"/>
  <c r="E2419" i="1"/>
  <c r="F2419" i="1"/>
  <c r="H2419" i="1"/>
  <c r="A2420" i="1"/>
  <c r="B2420" i="1"/>
  <c r="C2420" i="1"/>
  <c r="D2420" i="1"/>
  <c r="E2420" i="1"/>
  <c r="F2420" i="1"/>
  <c r="H2420" i="1"/>
  <c r="A2421" i="1"/>
  <c r="B2421" i="1"/>
  <c r="C2421" i="1"/>
  <c r="D2421" i="1"/>
  <c r="E2421" i="1"/>
  <c r="F2421" i="1"/>
  <c r="H2421" i="1"/>
  <c r="A2422" i="1"/>
  <c r="B2422" i="1"/>
  <c r="C2422" i="1"/>
  <c r="D2422" i="1"/>
  <c r="E2422" i="1"/>
  <c r="F2422" i="1"/>
  <c r="H2422" i="1"/>
  <c r="A2423" i="1"/>
  <c r="B2423" i="1"/>
  <c r="C2423" i="1"/>
  <c r="D2423" i="1"/>
  <c r="E2423" i="1"/>
  <c r="F2423" i="1"/>
  <c r="H2423" i="1"/>
  <c r="A2424" i="1"/>
  <c r="B2424" i="1"/>
  <c r="C2424" i="1"/>
  <c r="D2424" i="1"/>
  <c r="E2424" i="1"/>
  <c r="F2424" i="1"/>
  <c r="H2424" i="1"/>
  <c r="A2425" i="1"/>
  <c r="B2425" i="1"/>
  <c r="C2425" i="1"/>
  <c r="D2425" i="1"/>
  <c r="E2425" i="1"/>
  <c r="F2425" i="1"/>
  <c r="H2425" i="1"/>
  <c r="A2426" i="1"/>
  <c r="B2426" i="1"/>
  <c r="C2426" i="1"/>
  <c r="D2426" i="1"/>
  <c r="E2426" i="1"/>
  <c r="F2426" i="1"/>
  <c r="H2426" i="1"/>
  <c r="A2427" i="1"/>
  <c r="B2427" i="1"/>
  <c r="C2427" i="1"/>
  <c r="D2427" i="1"/>
  <c r="E2427" i="1"/>
  <c r="F2427" i="1"/>
  <c r="H2427" i="1"/>
  <c r="A2428" i="1"/>
  <c r="B2428" i="1"/>
  <c r="C2428" i="1"/>
  <c r="D2428" i="1"/>
  <c r="E2428" i="1"/>
  <c r="F2428" i="1"/>
  <c r="H2428" i="1"/>
  <c r="A2429" i="1"/>
  <c r="B2429" i="1"/>
  <c r="C2429" i="1"/>
  <c r="D2429" i="1"/>
  <c r="E2429" i="1"/>
  <c r="F2429" i="1"/>
  <c r="H2429" i="1"/>
  <c r="A2430" i="1"/>
  <c r="B2430" i="1"/>
  <c r="C2430" i="1"/>
  <c r="D2430" i="1"/>
  <c r="E2430" i="1"/>
  <c r="F2430" i="1"/>
  <c r="H2430" i="1"/>
  <c r="A2431" i="1"/>
  <c r="B2431" i="1"/>
  <c r="C2431" i="1"/>
  <c r="D2431" i="1"/>
  <c r="E2431" i="1"/>
  <c r="F2431" i="1"/>
  <c r="H2431" i="1"/>
  <c r="A2432" i="1"/>
  <c r="B2432" i="1"/>
  <c r="C2432" i="1"/>
  <c r="D2432" i="1"/>
  <c r="E2432" i="1"/>
  <c r="F2432" i="1"/>
  <c r="H2432" i="1"/>
  <c r="A2433" i="1"/>
  <c r="B2433" i="1"/>
  <c r="C2433" i="1"/>
  <c r="D2433" i="1"/>
  <c r="E2433" i="1"/>
  <c r="F2433" i="1"/>
  <c r="H2433" i="1"/>
  <c r="A2434" i="1"/>
  <c r="B2434" i="1"/>
  <c r="C2434" i="1"/>
  <c r="D2434" i="1"/>
  <c r="E2434" i="1"/>
  <c r="F2434" i="1"/>
  <c r="H2434" i="1"/>
  <c r="A2435" i="1"/>
  <c r="B2435" i="1"/>
  <c r="C2435" i="1"/>
  <c r="D2435" i="1"/>
  <c r="E2435" i="1"/>
  <c r="F2435" i="1"/>
  <c r="H2435" i="1"/>
  <c r="A2436" i="1"/>
  <c r="B2436" i="1"/>
  <c r="C2436" i="1"/>
  <c r="D2436" i="1"/>
  <c r="E2436" i="1"/>
  <c r="F2436" i="1"/>
  <c r="H2436" i="1"/>
  <c r="A2437" i="1"/>
  <c r="B2437" i="1"/>
  <c r="C2437" i="1"/>
  <c r="D2437" i="1"/>
  <c r="E2437" i="1"/>
  <c r="F2437" i="1"/>
  <c r="H2437" i="1"/>
  <c r="A2438" i="1"/>
  <c r="B2438" i="1"/>
  <c r="C2438" i="1"/>
  <c r="D2438" i="1"/>
  <c r="E2438" i="1"/>
  <c r="F2438" i="1"/>
  <c r="H2438" i="1"/>
  <c r="A2439" i="1"/>
  <c r="B2439" i="1"/>
  <c r="C2439" i="1"/>
  <c r="D2439" i="1"/>
  <c r="E2439" i="1"/>
  <c r="F2439" i="1"/>
  <c r="H2439" i="1"/>
  <c r="A2440" i="1"/>
  <c r="B2440" i="1"/>
  <c r="C2440" i="1"/>
  <c r="D2440" i="1"/>
  <c r="E2440" i="1"/>
  <c r="F2440" i="1"/>
  <c r="H2440" i="1"/>
  <c r="A2441" i="1"/>
  <c r="B2441" i="1"/>
  <c r="C2441" i="1"/>
  <c r="D2441" i="1"/>
  <c r="E2441" i="1"/>
  <c r="F2441" i="1"/>
  <c r="H2441" i="1"/>
  <c r="A2442" i="1"/>
  <c r="B2442" i="1"/>
  <c r="C2442" i="1"/>
  <c r="D2442" i="1"/>
  <c r="E2442" i="1"/>
  <c r="F2442" i="1"/>
  <c r="H2442" i="1"/>
  <c r="A2443" i="1"/>
  <c r="B2443" i="1"/>
  <c r="C2443" i="1"/>
  <c r="D2443" i="1"/>
  <c r="E2443" i="1"/>
  <c r="F2443" i="1"/>
  <c r="H2443" i="1"/>
  <c r="A2444" i="1"/>
  <c r="B2444" i="1"/>
  <c r="C2444" i="1"/>
  <c r="D2444" i="1"/>
  <c r="E2444" i="1"/>
  <c r="F2444" i="1"/>
  <c r="H2444" i="1"/>
  <c r="A2445" i="1"/>
  <c r="B2445" i="1"/>
  <c r="C2445" i="1"/>
  <c r="D2445" i="1"/>
  <c r="E2445" i="1"/>
  <c r="F2445" i="1"/>
  <c r="H2445" i="1"/>
  <c r="A2446" i="1"/>
  <c r="B2446" i="1"/>
  <c r="C2446" i="1"/>
  <c r="D2446" i="1"/>
  <c r="E2446" i="1"/>
  <c r="F2446" i="1"/>
  <c r="H2446" i="1"/>
  <c r="A2447" i="1"/>
  <c r="B2447" i="1"/>
  <c r="C2447" i="1"/>
  <c r="D2447" i="1"/>
  <c r="E2447" i="1"/>
  <c r="F2447" i="1"/>
  <c r="H2447" i="1"/>
  <c r="A2448" i="1"/>
  <c r="B2448" i="1"/>
  <c r="C2448" i="1"/>
  <c r="D2448" i="1"/>
  <c r="E2448" i="1"/>
  <c r="F2448" i="1"/>
  <c r="H2448" i="1"/>
  <c r="A2449" i="1"/>
  <c r="B2449" i="1"/>
  <c r="C2449" i="1"/>
  <c r="D2449" i="1"/>
  <c r="E2449" i="1"/>
  <c r="F2449" i="1"/>
  <c r="H2449" i="1"/>
  <c r="A2450" i="1"/>
  <c r="B2450" i="1"/>
  <c r="C2450" i="1"/>
  <c r="D2450" i="1"/>
  <c r="E2450" i="1"/>
  <c r="F2450" i="1"/>
  <c r="H2450" i="1"/>
  <c r="A2451" i="1"/>
  <c r="B2451" i="1"/>
  <c r="C2451" i="1"/>
  <c r="D2451" i="1"/>
  <c r="E2451" i="1"/>
  <c r="F2451" i="1"/>
  <c r="H2451" i="1"/>
  <c r="A2452" i="1"/>
  <c r="B2452" i="1"/>
  <c r="C2452" i="1"/>
  <c r="D2452" i="1"/>
  <c r="E2452" i="1"/>
  <c r="F2452" i="1"/>
  <c r="H2452" i="1"/>
  <c r="A2453" i="1"/>
  <c r="B2453" i="1"/>
  <c r="C2453" i="1"/>
  <c r="D2453" i="1"/>
  <c r="E2453" i="1"/>
  <c r="F2453" i="1"/>
  <c r="H2453" i="1"/>
  <c r="A2454" i="1"/>
  <c r="B2454" i="1"/>
  <c r="C2454" i="1"/>
  <c r="D2454" i="1"/>
  <c r="E2454" i="1"/>
  <c r="F2454" i="1"/>
  <c r="H2454" i="1"/>
  <c r="A2455" i="1"/>
  <c r="B2455" i="1"/>
  <c r="C2455" i="1"/>
  <c r="D2455" i="1"/>
  <c r="E2455" i="1"/>
  <c r="F2455" i="1"/>
  <c r="H2455" i="1"/>
  <c r="A2456" i="1"/>
  <c r="B2456" i="1"/>
  <c r="C2456" i="1"/>
  <c r="D2456" i="1"/>
  <c r="E2456" i="1"/>
  <c r="F2456" i="1"/>
  <c r="H2456" i="1"/>
  <c r="A2457" i="1"/>
  <c r="B2457" i="1"/>
  <c r="C2457" i="1"/>
  <c r="D2457" i="1"/>
  <c r="E2457" i="1"/>
  <c r="F2457" i="1"/>
  <c r="H2457" i="1"/>
  <c r="A2458" i="1"/>
  <c r="B2458" i="1"/>
  <c r="C2458" i="1"/>
  <c r="D2458" i="1"/>
  <c r="E2458" i="1"/>
  <c r="F2458" i="1"/>
  <c r="H2458" i="1"/>
  <c r="A2459" i="1"/>
  <c r="B2459" i="1"/>
  <c r="C2459" i="1"/>
  <c r="D2459" i="1"/>
  <c r="E2459" i="1"/>
  <c r="F2459" i="1"/>
  <c r="H2459" i="1"/>
  <c r="A2460" i="1"/>
  <c r="B2460" i="1"/>
  <c r="C2460" i="1"/>
  <c r="D2460" i="1"/>
  <c r="E2460" i="1"/>
  <c r="F2460" i="1"/>
  <c r="H2460" i="1"/>
  <c r="A2461" i="1"/>
  <c r="B2461" i="1"/>
  <c r="C2461" i="1"/>
  <c r="D2461" i="1"/>
  <c r="E2461" i="1"/>
  <c r="F2461" i="1"/>
  <c r="H2461" i="1"/>
  <c r="A2462" i="1"/>
  <c r="B2462" i="1"/>
  <c r="C2462" i="1"/>
  <c r="D2462" i="1"/>
  <c r="E2462" i="1"/>
  <c r="F2462" i="1"/>
  <c r="H2462" i="1"/>
  <c r="A2463" i="1"/>
  <c r="B2463" i="1"/>
  <c r="C2463" i="1"/>
  <c r="D2463" i="1"/>
  <c r="E2463" i="1"/>
  <c r="F2463" i="1"/>
  <c r="H2463" i="1"/>
  <c r="A2464" i="1"/>
  <c r="B2464" i="1"/>
  <c r="C2464" i="1"/>
  <c r="D2464" i="1"/>
  <c r="E2464" i="1"/>
  <c r="F2464" i="1"/>
  <c r="H2464" i="1"/>
  <c r="A2465" i="1"/>
  <c r="B2465" i="1"/>
  <c r="C2465" i="1"/>
  <c r="D2465" i="1"/>
  <c r="E2465" i="1"/>
  <c r="F2465" i="1"/>
  <c r="H2465" i="1"/>
  <c r="A2466" i="1"/>
  <c r="B2466" i="1"/>
  <c r="C2466" i="1"/>
  <c r="D2466" i="1"/>
  <c r="E2466" i="1"/>
  <c r="F2466" i="1"/>
  <c r="H2466" i="1"/>
  <c r="A2467" i="1"/>
  <c r="B2467" i="1"/>
  <c r="C2467" i="1"/>
  <c r="D2467" i="1"/>
  <c r="E2467" i="1"/>
  <c r="F2467" i="1"/>
  <c r="H2467" i="1"/>
  <c r="A2468" i="1"/>
  <c r="B2468" i="1"/>
  <c r="C2468" i="1"/>
  <c r="D2468" i="1"/>
  <c r="E2468" i="1"/>
  <c r="F2468" i="1"/>
  <c r="H2468" i="1"/>
  <c r="A2469" i="1"/>
  <c r="B2469" i="1"/>
  <c r="C2469" i="1"/>
  <c r="D2469" i="1"/>
  <c r="E2469" i="1"/>
  <c r="F2469" i="1"/>
  <c r="H2469" i="1"/>
  <c r="A2470" i="1"/>
  <c r="B2470" i="1"/>
  <c r="C2470" i="1"/>
  <c r="D2470" i="1"/>
  <c r="E2470" i="1"/>
  <c r="F2470" i="1"/>
  <c r="H2470" i="1"/>
  <c r="A2471" i="1"/>
  <c r="B2471" i="1"/>
  <c r="C2471" i="1"/>
  <c r="D2471" i="1"/>
  <c r="E2471" i="1"/>
  <c r="F2471" i="1"/>
  <c r="H2471" i="1"/>
  <c r="A2472" i="1"/>
  <c r="B2472" i="1"/>
  <c r="C2472" i="1"/>
  <c r="D2472" i="1"/>
  <c r="E2472" i="1"/>
  <c r="F2472" i="1"/>
  <c r="H2472" i="1"/>
  <c r="A2473" i="1"/>
  <c r="B2473" i="1"/>
  <c r="C2473" i="1"/>
  <c r="D2473" i="1"/>
  <c r="E2473" i="1"/>
  <c r="F2473" i="1"/>
  <c r="H2473" i="1"/>
  <c r="A2474" i="1"/>
  <c r="B2474" i="1"/>
  <c r="C2474" i="1"/>
  <c r="D2474" i="1"/>
  <c r="E2474" i="1"/>
  <c r="F2474" i="1"/>
  <c r="H2474" i="1"/>
  <c r="A2475" i="1"/>
  <c r="B2475" i="1"/>
  <c r="C2475" i="1"/>
  <c r="D2475" i="1"/>
  <c r="E2475" i="1"/>
  <c r="F2475" i="1"/>
  <c r="H2475" i="1"/>
  <c r="A2476" i="1"/>
  <c r="B2476" i="1"/>
  <c r="C2476" i="1"/>
  <c r="D2476" i="1"/>
  <c r="E2476" i="1"/>
  <c r="F2476" i="1"/>
  <c r="H2476" i="1"/>
  <c r="A2477" i="1"/>
  <c r="B2477" i="1"/>
  <c r="C2477" i="1"/>
  <c r="D2477" i="1"/>
  <c r="E2477" i="1"/>
  <c r="F2477" i="1"/>
  <c r="H2477" i="1"/>
  <c r="A2478" i="1"/>
  <c r="B2478" i="1"/>
  <c r="C2478" i="1"/>
  <c r="D2478" i="1"/>
  <c r="E2478" i="1"/>
  <c r="F2478" i="1"/>
  <c r="H2478" i="1"/>
  <c r="A2479" i="1"/>
  <c r="B2479" i="1"/>
  <c r="C2479" i="1"/>
  <c r="D2479" i="1"/>
  <c r="E2479" i="1"/>
  <c r="F2479" i="1"/>
  <c r="H2479" i="1"/>
  <c r="A2480" i="1"/>
  <c r="B2480" i="1"/>
  <c r="C2480" i="1"/>
  <c r="D2480" i="1"/>
  <c r="E2480" i="1"/>
  <c r="F2480" i="1"/>
  <c r="H2480" i="1"/>
  <c r="A2481" i="1"/>
  <c r="B2481" i="1"/>
  <c r="C2481" i="1"/>
  <c r="D2481" i="1"/>
  <c r="E2481" i="1"/>
  <c r="F2481" i="1"/>
  <c r="H2481" i="1"/>
  <c r="A2482" i="1"/>
  <c r="B2482" i="1"/>
  <c r="C2482" i="1"/>
  <c r="D2482" i="1"/>
  <c r="E2482" i="1"/>
  <c r="F2482" i="1"/>
  <c r="H2482" i="1"/>
  <c r="A2483" i="1"/>
  <c r="B2483" i="1"/>
  <c r="C2483" i="1"/>
  <c r="D2483" i="1"/>
  <c r="E2483" i="1"/>
  <c r="F2483" i="1"/>
  <c r="H2483" i="1"/>
  <c r="A2484" i="1"/>
  <c r="B2484" i="1"/>
  <c r="C2484" i="1"/>
  <c r="D2484" i="1"/>
  <c r="E2484" i="1"/>
  <c r="F2484" i="1"/>
  <c r="H2484" i="1"/>
  <c r="A2485" i="1"/>
  <c r="B2485" i="1"/>
  <c r="C2485" i="1"/>
  <c r="D2485" i="1"/>
  <c r="E2485" i="1"/>
  <c r="F2485" i="1"/>
  <c r="H2485" i="1"/>
  <c r="A2486" i="1"/>
  <c r="B2486" i="1"/>
  <c r="C2486" i="1"/>
  <c r="D2486" i="1"/>
  <c r="E2486" i="1"/>
  <c r="F2486" i="1"/>
  <c r="H2486" i="1"/>
  <c r="A2487" i="1"/>
  <c r="B2487" i="1"/>
  <c r="C2487" i="1"/>
  <c r="D2487" i="1"/>
  <c r="E2487" i="1"/>
  <c r="F2487" i="1"/>
  <c r="H2487" i="1"/>
  <c r="A2488" i="1"/>
  <c r="B2488" i="1"/>
  <c r="C2488" i="1"/>
  <c r="D2488" i="1"/>
  <c r="E2488" i="1"/>
  <c r="F2488" i="1"/>
  <c r="H2488" i="1"/>
  <c r="A2489" i="1"/>
  <c r="B2489" i="1"/>
  <c r="C2489" i="1"/>
  <c r="D2489" i="1"/>
  <c r="E2489" i="1"/>
  <c r="F2489" i="1"/>
  <c r="H2489" i="1"/>
  <c r="A2490" i="1"/>
  <c r="B2490" i="1"/>
  <c r="C2490" i="1"/>
  <c r="D2490" i="1"/>
  <c r="E2490" i="1"/>
  <c r="F2490" i="1"/>
  <c r="H2490" i="1"/>
  <c r="A2491" i="1"/>
  <c r="B2491" i="1"/>
  <c r="C2491" i="1"/>
  <c r="D2491" i="1"/>
  <c r="E2491" i="1"/>
  <c r="F2491" i="1"/>
  <c r="H2491" i="1"/>
  <c r="A2492" i="1"/>
  <c r="B2492" i="1"/>
  <c r="C2492" i="1"/>
  <c r="D2492" i="1"/>
  <c r="E2492" i="1"/>
  <c r="F2492" i="1"/>
  <c r="H2492" i="1"/>
  <c r="A2493" i="1"/>
  <c r="B2493" i="1"/>
  <c r="C2493" i="1"/>
  <c r="D2493" i="1"/>
  <c r="E2493" i="1"/>
  <c r="F2493" i="1"/>
  <c r="H2493" i="1"/>
  <c r="A2494" i="1"/>
  <c r="B2494" i="1"/>
  <c r="C2494" i="1"/>
  <c r="D2494" i="1"/>
  <c r="E2494" i="1"/>
  <c r="F2494" i="1"/>
  <c r="H2494" i="1"/>
  <c r="A2495" i="1"/>
  <c r="B2495" i="1"/>
  <c r="C2495" i="1"/>
  <c r="D2495" i="1"/>
  <c r="E2495" i="1"/>
  <c r="F2495" i="1"/>
  <c r="H2495" i="1"/>
  <c r="A2496" i="1"/>
  <c r="B2496" i="1"/>
  <c r="C2496" i="1"/>
  <c r="D2496" i="1"/>
  <c r="E2496" i="1"/>
  <c r="F2496" i="1"/>
  <c r="H2496" i="1"/>
  <c r="A2497" i="1"/>
  <c r="B2497" i="1"/>
  <c r="C2497" i="1"/>
  <c r="D2497" i="1"/>
  <c r="E2497" i="1"/>
  <c r="F2497" i="1"/>
  <c r="H2497" i="1"/>
  <c r="A2498" i="1"/>
  <c r="B2498" i="1"/>
  <c r="C2498" i="1"/>
  <c r="D2498" i="1"/>
  <c r="E2498" i="1"/>
  <c r="F2498" i="1"/>
  <c r="H2498" i="1"/>
  <c r="A2499" i="1"/>
  <c r="B2499" i="1"/>
  <c r="C2499" i="1"/>
  <c r="D2499" i="1"/>
  <c r="E2499" i="1"/>
  <c r="F2499" i="1"/>
  <c r="H2499" i="1"/>
  <c r="A2500" i="1"/>
  <c r="B2500" i="1"/>
  <c r="C2500" i="1"/>
  <c r="D2500" i="1"/>
  <c r="E2500" i="1"/>
  <c r="F2500" i="1"/>
  <c r="H2500" i="1"/>
  <c r="A2501" i="1"/>
  <c r="B2501" i="1"/>
  <c r="C2501" i="1"/>
  <c r="D2501" i="1"/>
  <c r="E2501" i="1"/>
  <c r="F2501" i="1"/>
  <c r="H2501" i="1"/>
  <c r="A2502" i="1"/>
  <c r="B2502" i="1"/>
  <c r="C2502" i="1"/>
  <c r="D2502" i="1"/>
  <c r="E2502" i="1"/>
  <c r="F2502" i="1"/>
  <c r="H2502" i="1"/>
  <c r="A2503" i="1"/>
  <c r="B2503" i="1"/>
  <c r="C2503" i="1"/>
  <c r="D2503" i="1"/>
  <c r="E2503" i="1"/>
  <c r="F2503" i="1"/>
  <c r="H2503" i="1"/>
  <c r="A2504" i="1"/>
  <c r="B2504" i="1"/>
  <c r="C2504" i="1"/>
  <c r="D2504" i="1"/>
  <c r="E2504" i="1"/>
  <c r="F2504" i="1"/>
  <c r="H2504" i="1"/>
  <c r="A2505" i="1"/>
  <c r="B2505" i="1"/>
  <c r="C2505" i="1"/>
  <c r="D2505" i="1"/>
  <c r="E2505" i="1"/>
  <c r="F2505" i="1"/>
  <c r="H2505" i="1"/>
  <c r="A2506" i="1"/>
  <c r="B2506" i="1"/>
  <c r="C2506" i="1"/>
  <c r="D2506" i="1"/>
  <c r="E2506" i="1"/>
  <c r="F2506" i="1"/>
  <c r="H2506" i="1"/>
  <c r="A2507" i="1"/>
  <c r="B2507" i="1"/>
  <c r="C2507" i="1"/>
  <c r="D2507" i="1"/>
  <c r="E2507" i="1"/>
  <c r="F2507" i="1"/>
  <c r="H2507" i="1"/>
  <c r="A2508" i="1"/>
  <c r="B2508" i="1"/>
  <c r="C2508" i="1"/>
  <c r="D2508" i="1"/>
  <c r="E2508" i="1"/>
  <c r="F2508" i="1"/>
  <c r="H2508" i="1"/>
  <c r="A2509" i="1"/>
  <c r="B2509" i="1"/>
  <c r="C2509" i="1"/>
  <c r="D2509" i="1"/>
  <c r="E2509" i="1"/>
  <c r="F2509" i="1"/>
  <c r="H2509" i="1"/>
  <c r="A2510" i="1"/>
  <c r="B2510" i="1"/>
  <c r="C2510" i="1"/>
  <c r="D2510" i="1"/>
  <c r="E2510" i="1"/>
  <c r="F2510" i="1"/>
  <c r="H2510" i="1"/>
  <c r="A2511" i="1"/>
  <c r="B2511" i="1"/>
  <c r="C2511" i="1"/>
  <c r="D2511" i="1"/>
  <c r="E2511" i="1"/>
  <c r="F2511" i="1"/>
  <c r="H2511" i="1"/>
  <c r="A2512" i="1"/>
  <c r="B2512" i="1"/>
  <c r="C2512" i="1"/>
  <c r="D2512" i="1"/>
  <c r="E2512" i="1"/>
  <c r="F2512" i="1"/>
  <c r="H2512" i="1"/>
  <c r="A2513" i="1"/>
  <c r="B2513" i="1"/>
  <c r="C2513" i="1"/>
  <c r="D2513" i="1"/>
  <c r="E2513" i="1"/>
  <c r="F2513" i="1"/>
  <c r="H2513" i="1"/>
  <c r="A2514" i="1"/>
  <c r="B2514" i="1"/>
  <c r="C2514" i="1"/>
  <c r="D2514" i="1"/>
  <c r="E2514" i="1"/>
  <c r="F2514" i="1"/>
  <c r="H2514" i="1"/>
  <c r="A2515" i="1"/>
  <c r="B2515" i="1"/>
  <c r="C2515" i="1"/>
  <c r="D2515" i="1"/>
  <c r="E2515" i="1"/>
  <c r="F2515" i="1"/>
  <c r="H2515" i="1"/>
  <c r="A2516" i="1"/>
  <c r="B2516" i="1"/>
  <c r="C2516" i="1"/>
  <c r="D2516" i="1"/>
  <c r="E2516" i="1"/>
  <c r="F2516" i="1"/>
  <c r="H2516" i="1"/>
  <c r="A2517" i="1"/>
  <c r="B2517" i="1"/>
  <c r="C2517" i="1"/>
  <c r="D2517" i="1"/>
  <c r="E2517" i="1"/>
  <c r="F2517" i="1"/>
  <c r="H2517" i="1"/>
  <c r="A2518" i="1"/>
  <c r="B2518" i="1"/>
  <c r="C2518" i="1"/>
  <c r="D2518" i="1"/>
  <c r="E2518" i="1"/>
  <c r="F2518" i="1"/>
  <c r="H2518" i="1"/>
  <c r="A2519" i="1"/>
  <c r="B2519" i="1"/>
  <c r="C2519" i="1"/>
  <c r="D2519" i="1"/>
  <c r="E2519" i="1"/>
  <c r="F2519" i="1"/>
  <c r="H2519" i="1"/>
  <c r="A2520" i="1"/>
  <c r="B2520" i="1"/>
  <c r="C2520" i="1"/>
  <c r="D2520" i="1"/>
  <c r="E2520" i="1"/>
  <c r="F2520" i="1"/>
  <c r="H2520" i="1"/>
  <c r="A2521" i="1"/>
  <c r="B2521" i="1"/>
  <c r="C2521" i="1"/>
  <c r="D2521" i="1"/>
  <c r="E2521" i="1"/>
  <c r="F2521" i="1"/>
  <c r="H2521" i="1"/>
  <c r="A2522" i="1"/>
  <c r="B2522" i="1"/>
  <c r="C2522" i="1"/>
  <c r="D2522" i="1"/>
  <c r="E2522" i="1"/>
  <c r="F2522" i="1"/>
  <c r="H2522" i="1"/>
  <c r="A2523" i="1"/>
  <c r="B2523" i="1"/>
  <c r="C2523" i="1"/>
  <c r="D2523" i="1"/>
  <c r="E2523" i="1"/>
  <c r="F2523" i="1"/>
  <c r="H2523" i="1"/>
  <c r="A2524" i="1"/>
  <c r="B2524" i="1"/>
  <c r="C2524" i="1"/>
  <c r="D2524" i="1"/>
  <c r="E2524" i="1"/>
  <c r="F2524" i="1"/>
  <c r="H2524" i="1"/>
  <c r="A2525" i="1"/>
  <c r="B2525" i="1"/>
  <c r="C2525" i="1"/>
  <c r="D2525" i="1"/>
  <c r="E2525" i="1"/>
  <c r="F2525" i="1"/>
  <c r="H2525" i="1"/>
  <c r="A2526" i="1"/>
  <c r="B2526" i="1"/>
  <c r="C2526" i="1"/>
  <c r="D2526" i="1"/>
  <c r="E2526" i="1"/>
  <c r="F2526" i="1"/>
  <c r="H2526" i="1"/>
  <c r="A2527" i="1"/>
  <c r="B2527" i="1"/>
  <c r="C2527" i="1"/>
  <c r="D2527" i="1"/>
  <c r="E2527" i="1"/>
  <c r="F2527" i="1"/>
  <c r="H2527" i="1"/>
  <c r="A2528" i="1"/>
  <c r="B2528" i="1"/>
  <c r="C2528" i="1"/>
  <c r="D2528" i="1"/>
  <c r="E2528" i="1"/>
  <c r="F2528" i="1"/>
  <c r="H2528" i="1"/>
  <c r="A2529" i="1"/>
  <c r="B2529" i="1"/>
  <c r="C2529" i="1"/>
  <c r="D2529" i="1"/>
  <c r="E2529" i="1"/>
  <c r="F2529" i="1"/>
  <c r="H2529" i="1"/>
  <c r="A2530" i="1"/>
  <c r="B2530" i="1"/>
  <c r="C2530" i="1"/>
  <c r="D2530" i="1"/>
  <c r="E2530" i="1"/>
  <c r="F2530" i="1"/>
  <c r="H2530" i="1"/>
  <c r="A2531" i="1"/>
  <c r="B2531" i="1"/>
  <c r="C2531" i="1"/>
  <c r="D2531" i="1"/>
  <c r="E2531" i="1"/>
  <c r="F2531" i="1"/>
  <c r="H2531" i="1"/>
  <c r="A2532" i="1"/>
  <c r="B2532" i="1"/>
  <c r="C2532" i="1"/>
  <c r="D2532" i="1"/>
  <c r="E2532" i="1"/>
  <c r="F2532" i="1"/>
  <c r="H2532" i="1"/>
  <c r="A2533" i="1"/>
  <c r="B2533" i="1"/>
  <c r="C2533" i="1"/>
  <c r="D2533" i="1"/>
  <c r="E2533" i="1"/>
  <c r="F2533" i="1"/>
  <c r="H2533" i="1"/>
  <c r="A2534" i="1"/>
  <c r="B2534" i="1"/>
  <c r="C2534" i="1"/>
  <c r="D2534" i="1"/>
  <c r="E2534" i="1"/>
  <c r="F2534" i="1"/>
  <c r="H2534" i="1"/>
  <c r="A2535" i="1"/>
  <c r="B2535" i="1"/>
  <c r="C2535" i="1"/>
  <c r="D2535" i="1"/>
  <c r="E2535" i="1"/>
  <c r="F2535" i="1"/>
  <c r="H2535" i="1"/>
  <c r="A2536" i="1"/>
  <c r="B2536" i="1"/>
  <c r="C2536" i="1"/>
  <c r="D2536" i="1"/>
  <c r="E2536" i="1"/>
  <c r="F2536" i="1"/>
  <c r="H2536" i="1"/>
  <c r="A2537" i="1"/>
  <c r="B2537" i="1"/>
  <c r="C2537" i="1"/>
  <c r="D2537" i="1"/>
  <c r="E2537" i="1"/>
  <c r="F2537" i="1"/>
  <c r="H2537" i="1"/>
  <c r="A2538" i="1"/>
  <c r="B2538" i="1"/>
  <c r="C2538" i="1"/>
  <c r="D2538" i="1"/>
  <c r="E2538" i="1"/>
  <c r="F2538" i="1"/>
  <c r="H2538" i="1"/>
  <c r="A2539" i="1"/>
  <c r="B2539" i="1"/>
  <c r="C2539" i="1"/>
  <c r="D2539" i="1"/>
  <c r="E2539" i="1"/>
  <c r="F2539" i="1"/>
  <c r="H2539" i="1"/>
  <c r="A2540" i="1"/>
  <c r="B2540" i="1"/>
  <c r="C2540" i="1"/>
  <c r="D2540" i="1"/>
  <c r="E2540" i="1"/>
  <c r="F2540" i="1"/>
  <c r="H2540" i="1"/>
  <c r="A2541" i="1"/>
  <c r="B2541" i="1"/>
  <c r="C2541" i="1"/>
  <c r="D2541" i="1"/>
  <c r="E2541" i="1"/>
  <c r="F2541" i="1"/>
  <c r="H2541" i="1"/>
  <c r="A2542" i="1"/>
  <c r="B2542" i="1"/>
  <c r="C2542" i="1"/>
  <c r="D2542" i="1"/>
  <c r="E2542" i="1"/>
  <c r="F2542" i="1"/>
  <c r="H2542" i="1"/>
  <c r="A2543" i="1"/>
  <c r="B2543" i="1"/>
  <c r="C2543" i="1"/>
  <c r="D2543" i="1"/>
  <c r="E2543" i="1"/>
  <c r="F2543" i="1"/>
  <c r="H2543" i="1"/>
  <c r="A2544" i="1"/>
  <c r="B2544" i="1"/>
  <c r="C2544" i="1"/>
  <c r="D2544" i="1"/>
  <c r="E2544" i="1"/>
  <c r="F2544" i="1"/>
  <c r="H2544" i="1"/>
  <c r="A2545" i="1"/>
  <c r="B2545" i="1"/>
  <c r="C2545" i="1"/>
  <c r="D2545" i="1"/>
  <c r="E2545" i="1"/>
  <c r="F2545" i="1"/>
  <c r="H2545" i="1"/>
  <c r="A2546" i="1"/>
  <c r="B2546" i="1"/>
  <c r="C2546" i="1"/>
  <c r="D2546" i="1"/>
  <c r="E2546" i="1"/>
  <c r="F2546" i="1"/>
  <c r="H2546" i="1"/>
  <c r="A2547" i="1"/>
  <c r="B2547" i="1"/>
  <c r="C2547" i="1"/>
  <c r="D2547" i="1"/>
  <c r="E2547" i="1"/>
  <c r="F2547" i="1"/>
  <c r="H2547" i="1"/>
  <c r="A2548" i="1"/>
  <c r="B2548" i="1"/>
  <c r="C2548" i="1"/>
  <c r="D2548" i="1"/>
  <c r="E2548" i="1"/>
  <c r="F2548" i="1"/>
  <c r="H2548" i="1"/>
  <c r="A2549" i="1"/>
  <c r="B2549" i="1"/>
  <c r="C2549" i="1"/>
  <c r="D2549" i="1"/>
  <c r="E2549" i="1"/>
  <c r="F2549" i="1"/>
  <c r="H2549" i="1"/>
  <c r="A2550" i="1"/>
  <c r="B2550" i="1"/>
  <c r="C2550" i="1"/>
  <c r="D2550" i="1"/>
  <c r="E2550" i="1"/>
  <c r="F2550" i="1"/>
  <c r="H2550" i="1"/>
  <c r="A2551" i="1"/>
  <c r="B2551" i="1"/>
  <c r="C2551" i="1"/>
  <c r="D2551" i="1"/>
  <c r="E2551" i="1"/>
  <c r="F2551" i="1"/>
  <c r="H2551" i="1"/>
  <c r="A2552" i="1"/>
  <c r="B2552" i="1"/>
  <c r="C2552" i="1"/>
  <c r="D2552" i="1"/>
  <c r="E2552" i="1"/>
  <c r="F2552" i="1"/>
  <c r="H2552" i="1"/>
  <c r="A2553" i="1"/>
  <c r="B2553" i="1"/>
  <c r="C2553" i="1"/>
  <c r="D2553" i="1"/>
  <c r="E2553" i="1"/>
  <c r="F2553" i="1"/>
  <c r="H2553" i="1"/>
  <c r="A2554" i="1"/>
  <c r="B2554" i="1"/>
  <c r="C2554" i="1"/>
  <c r="D2554" i="1"/>
  <c r="E2554" i="1"/>
  <c r="F2554" i="1"/>
  <c r="H2554" i="1"/>
  <c r="A2555" i="1"/>
  <c r="B2555" i="1"/>
  <c r="C2555" i="1"/>
  <c r="D2555" i="1"/>
  <c r="E2555" i="1"/>
  <c r="F2555" i="1"/>
  <c r="H2555" i="1"/>
  <c r="A2556" i="1"/>
  <c r="B2556" i="1"/>
  <c r="C2556" i="1"/>
  <c r="D2556" i="1"/>
  <c r="E2556" i="1"/>
  <c r="F2556" i="1"/>
  <c r="H2556" i="1"/>
  <c r="A2557" i="1"/>
  <c r="B2557" i="1"/>
  <c r="C2557" i="1"/>
  <c r="D2557" i="1"/>
  <c r="E2557" i="1"/>
  <c r="F2557" i="1"/>
  <c r="H2557" i="1"/>
  <c r="A2558" i="1"/>
  <c r="B2558" i="1"/>
  <c r="C2558" i="1"/>
  <c r="D2558" i="1"/>
  <c r="E2558" i="1"/>
  <c r="F2558" i="1"/>
  <c r="H2558" i="1"/>
  <c r="A2559" i="1"/>
  <c r="B2559" i="1"/>
  <c r="C2559" i="1"/>
  <c r="D2559" i="1"/>
  <c r="E2559" i="1"/>
  <c r="F2559" i="1"/>
  <c r="H2559" i="1"/>
  <c r="A2560" i="1"/>
  <c r="B2560" i="1"/>
  <c r="C2560" i="1"/>
  <c r="D2560" i="1"/>
  <c r="E2560" i="1"/>
  <c r="F2560" i="1"/>
  <c r="H2560" i="1"/>
  <c r="A2561" i="1"/>
  <c r="B2561" i="1"/>
  <c r="C2561" i="1"/>
  <c r="D2561" i="1"/>
  <c r="E2561" i="1"/>
  <c r="F2561" i="1"/>
  <c r="H2561" i="1"/>
  <c r="A2562" i="1"/>
  <c r="B2562" i="1"/>
  <c r="C2562" i="1"/>
  <c r="D2562" i="1"/>
  <c r="E2562" i="1"/>
  <c r="F2562" i="1"/>
  <c r="H2562" i="1"/>
  <c r="A2563" i="1"/>
  <c r="B2563" i="1"/>
  <c r="C2563" i="1"/>
  <c r="D2563" i="1"/>
  <c r="E2563" i="1"/>
  <c r="F2563" i="1"/>
  <c r="H2563" i="1"/>
  <c r="A2564" i="1"/>
  <c r="B2564" i="1"/>
  <c r="C2564" i="1"/>
  <c r="D2564" i="1"/>
  <c r="E2564" i="1"/>
  <c r="F2564" i="1"/>
  <c r="H2564" i="1"/>
  <c r="A2565" i="1"/>
  <c r="B2565" i="1"/>
  <c r="C2565" i="1"/>
  <c r="D2565" i="1"/>
  <c r="E2565" i="1"/>
  <c r="F2565" i="1"/>
  <c r="H2565" i="1"/>
  <c r="A2566" i="1"/>
  <c r="B2566" i="1"/>
  <c r="C2566" i="1"/>
  <c r="D2566" i="1"/>
  <c r="E2566" i="1"/>
  <c r="F2566" i="1"/>
  <c r="H2566" i="1"/>
  <c r="A2567" i="1"/>
  <c r="B2567" i="1"/>
  <c r="C2567" i="1"/>
  <c r="D2567" i="1"/>
  <c r="E2567" i="1"/>
  <c r="F2567" i="1"/>
  <c r="H2567" i="1"/>
  <c r="A2568" i="1"/>
  <c r="B2568" i="1"/>
  <c r="C2568" i="1"/>
  <c r="D2568" i="1"/>
  <c r="E2568" i="1"/>
  <c r="F2568" i="1"/>
  <c r="H2568" i="1"/>
  <c r="A2569" i="1"/>
  <c r="B2569" i="1"/>
  <c r="C2569" i="1"/>
  <c r="D2569" i="1"/>
  <c r="E2569" i="1"/>
  <c r="F2569" i="1"/>
  <c r="H2569" i="1"/>
  <c r="A2570" i="1"/>
  <c r="B2570" i="1"/>
  <c r="C2570" i="1"/>
  <c r="D2570" i="1"/>
  <c r="E2570" i="1"/>
  <c r="F2570" i="1"/>
  <c r="H2570" i="1"/>
  <c r="A2571" i="1"/>
  <c r="B2571" i="1"/>
  <c r="C2571" i="1"/>
  <c r="D2571" i="1"/>
  <c r="E2571" i="1"/>
  <c r="F2571" i="1"/>
  <c r="H2571" i="1"/>
  <c r="A2572" i="1"/>
  <c r="B2572" i="1"/>
  <c r="C2572" i="1"/>
  <c r="D2572" i="1"/>
  <c r="E2572" i="1"/>
  <c r="F2572" i="1"/>
  <c r="H2572" i="1"/>
  <c r="A2573" i="1"/>
  <c r="B2573" i="1"/>
  <c r="C2573" i="1"/>
  <c r="D2573" i="1"/>
  <c r="E2573" i="1"/>
  <c r="F2573" i="1"/>
  <c r="H2573" i="1"/>
  <c r="A2574" i="1"/>
  <c r="B2574" i="1"/>
  <c r="C2574" i="1"/>
  <c r="D2574" i="1"/>
  <c r="E2574" i="1"/>
  <c r="F2574" i="1"/>
  <c r="H2574" i="1"/>
  <c r="A2575" i="1"/>
  <c r="B2575" i="1"/>
  <c r="C2575" i="1"/>
  <c r="D2575" i="1"/>
  <c r="E2575" i="1"/>
  <c r="F2575" i="1"/>
  <c r="H2575" i="1"/>
  <c r="A2576" i="1"/>
  <c r="B2576" i="1"/>
  <c r="C2576" i="1"/>
  <c r="D2576" i="1"/>
  <c r="E2576" i="1"/>
  <c r="F2576" i="1"/>
  <c r="H2576" i="1"/>
  <c r="A2577" i="1"/>
  <c r="B2577" i="1"/>
  <c r="C2577" i="1"/>
  <c r="D2577" i="1"/>
  <c r="E2577" i="1"/>
  <c r="F2577" i="1"/>
  <c r="H2577" i="1"/>
  <c r="A2578" i="1"/>
  <c r="B2578" i="1"/>
  <c r="C2578" i="1"/>
  <c r="D2578" i="1"/>
  <c r="E2578" i="1"/>
  <c r="F2578" i="1"/>
  <c r="H2578" i="1"/>
  <c r="A2579" i="1"/>
  <c r="B2579" i="1"/>
  <c r="C2579" i="1"/>
  <c r="D2579" i="1"/>
  <c r="E2579" i="1"/>
  <c r="F2579" i="1"/>
  <c r="H2579" i="1"/>
  <c r="A2580" i="1"/>
  <c r="B2580" i="1"/>
  <c r="C2580" i="1"/>
  <c r="D2580" i="1"/>
  <c r="E2580" i="1"/>
  <c r="F2580" i="1"/>
  <c r="H2580" i="1"/>
  <c r="A2581" i="1"/>
  <c r="B2581" i="1"/>
  <c r="C2581" i="1"/>
  <c r="D2581" i="1"/>
  <c r="E2581" i="1"/>
  <c r="F2581" i="1"/>
  <c r="H2581" i="1"/>
  <c r="A2582" i="1"/>
  <c r="B2582" i="1"/>
  <c r="C2582" i="1"/>
  <c r="D2582" i="1"/>
  <c r="E2582" i="1"/>
  <c r="F2582" i="1"/>
  <c r="H2582" i="1"/>
  <c r="A2583" i="1"/>
  <c r="B2583" i="1"/>
  <c r="C2583" i="1"/>
  <c r="D2583" i="1"/>
  <c r="E2583" i="1"/>
  <c r="F2583" i="1"/>
  <c r="H2583" i="1"/>
  <c r="A2584" i="1"/>
  <c r="B2584" i="1"/>
  <c r="C2584" i="1"/>
  <c r="D2584" i="1"/>
  <c r="E2584" i="1"/>
  <c r="F2584" i="1"/>
  <c r="H2584" i="1"/>
  <c r="A2585" i="1"/>
  <c r="B2585" i="1"/>
  <c r="C2585" i="1"/>
  <c r="D2585" i="1"/>
  <c r="E2585" i="1"/>
  <c r="F2585" i="1"/>
  <c r="H2585" i="1"/>
  <c r="A2586" i="1"/>
  <c r="B2586" i="1"/>
  <c r="C2586" i="1"/>
  <c r="D2586" i="1"/>
  <c r="E2586" i="1"/>
  <c r="F2586" i="1"/>
  <c r="H2586" i="1"/>
  <c r="A2587" i="1"/>
  <c r="B2587" i="1"/>
  <c r="C2587" i="1"/>
  <c r="D2587" i="1"/>
  <c r="E2587" i="1"/>
  <c r="F2587" i="1"/>
  <c r="H2587" i="1"/>
  <c r="A2588" i="1"/>
  <c r="B2588" i="1"/>
  <c r="C2588" i="1"/>
  <c r="D2588" i="1"/>
  <c r="E2588" i="1"/>
  <c r="F2588" i="1"/>
  <c r="H2588" i="1"/>
  <c r="A2589" i="1"/>
  <c r="B2589" i="1"/>
  <c r="C2589" i="1"/>
  <c r="D2589" i="1"/>
  <c r="E2589" i="1"/>
  <c r="F2589" i="1"/>
  <c r="H2589" i="1"/>
  <c r="A2590" i="1"/>
  <c r="B2590" i="1"/>
  <c r="C2590" i="1"/>
  <c r="D2590" i="1"/>
  <c r="E2590" i="1"/>
  <c r="F2590" i="1"/>
  <c r="H2590" i="1"/>
  <c r="A2591" i="1"/>
  <c r="B2591" i="1"/>
  <c r="C2591" i="1"/>
  <c r="D2591" i="1"/>
  <c r="E2591" i="1"/>
  <c r="F2591" i="1"/>
  <c r="H2591" i="1"/>
  <c r="A2592" i="1"/>
  <c r="B2592" i="1"/>
  <c r="C2592" i="1"/>
  <c r="D2592" i="1"/>
  <c r="E2592" i="1"/>
  <c r="F2592" i="1"/>
  <c r="H2592" i="1"/>
  <c r="A2593" i="1"/>
  <c r="B2593" i="1"/>
  <c r="C2593" i="1"/>
  <c r="D2593" i="1"/>
  <c r="E2593" i="1"/>
  <c r="F2593" i="1"/>
  <c r="H2593" i="1"/>
  <c r="A2594" i="1"/>
  <c r="B2594" i="1"/>
  <c r="C2594" i="1"/>
  <c r="D2594" i="1"/>
  <c r="E2594" i="1"/>
  <c r="F2594" i="1"/>
  <c r="H2594" i="1"/>
  <c r="A2595" i="1"/>
  <c r="B2595" i="1"/>
  <c r="C2595" i="1"/>
  <c r="D2595" i="1"/>
  <c r="E2595" i="1"/>
  <c r="F2595" i="1"/>
  <c r="H2595" i="1"/>
  <c r="A2596" i="1"/>
  <c r="B2596" i="1"/>
  <c r="C2596" i="1"/>
  <c r="D2596" i="1"/>
  <c r="E2596" i="1"/>
  <c r="F2596" i="1"/>
  <c r="H2596" i="1"/>
  <c r="A2597" i="1"/>
  <c r="B2597" i="1"/>
  <c r="C2597" i="1"/>
  <c r="D2597" i="1"/>
  <c r="E2597" i="1"/>
  <c r="F2597" i="1"/>
  <c r="H2597" i="1"/>
  <c r="A2598" i="1"/>
  <c r="B2598" i="1"/>
  <c r="C2598" i="1"/>
  <c r="D2598" i="1"/>
  <c r="E2598" i="1"/>
  <c r="F2598" i="1"/>
  <c r="H2598" i="1"/>
  <c r="A2599" i="1"/>
  <c r="B2599" i="1"/>
  <c r="C2599" i="1"/>
  <c r="D2599" i="1"/>
  <c r="E2599" i="1"/>
  <c r="F2599" i="1"/>
  <c r="H2599" i="1"/>
  <c r="A2600" i="1"/>
  <c r="B2600" i="1"/>
  <c r="C2600" i="1"/>
  <c r="D2600" i="1"/>
  <c r="E2600" i="1"/>
  <c r="F2600" i="1"/>
  <c r="H2600" i="1"/>
  <c r="A2601" i="1"/>
  <c r="B2601" i="1"/>
  <c r="C2601" i="1"/>
  <c r="D2601" i="1"/>
  <c r="E2601" i="1"/>
  <c r="F2601" i="1"/>
  <c r="H2601" i="1"/>
  <c r="A2602" i="1"/>
  <c r="B2602" i="1"/>
  <c r="C2602" i="1"/>
  <c r="D2602" i="1"/>
  <c r="E2602" i="1"/>
  <c r="F2602" i="1"/>
  <c r="H2602" i="1"/>
  <c r="A2603" i="1"/>
  <c r="B2603" i="1"/>
  <c r="C2603" i="1"/>
  <c r="D2603" i="1"/>
  <c r="E2603" i="1"/>
  <c r="F2603" i="1"/>
  <c r="H2603" i="1"/>
  <c r="A2604" i="1"/>
  <c r="B2604" i="1"/>
  <c r="C2604" i="1"/>
  <c r="D2604" i="1"/>
  <c r="E2604" i="1"/>
  <c r="F2604" i="1"/>
  <c r="H2604" i="1"/>
  <c r="A2605" i="1"/>
  <c r="B2605" i="1"/>
  <c r="C2605" i="1"/>
  <c r="D2605" i="1"/>
  <c r="E2605" i="1"/>
  <c r="F2605" i="1"/>
  <c r="H2605" i="1"/>
  <c r="A2606" i="1"/>
  <c r="B2606" i="1"/>
  <c r="C2606" i="1"/>
  <c r="D2606" i="1"/>
  <c r="E2606" i="1"/>
  <c r="F2606" i="1"/>
  <c r="H2606" i="1"/>
  <c r="A2607" i="1"/>
  <c r="B2607" i="1"/>
  <c r="C2607" i="1"/>
  <c r="D2607" i="1"/>
  <c r="E2607" i="1"/>
  <c r="F2607" i="1"/>
  <c r="H2607" i="1"/>
  <c r="A2608" i="1"/>
  <c r="B2608" i="1"/>
  <c r="C2608" i="1"/>
  <c r="D2608" i="1"/>
  <c r="E2608" i="1"/>
  <c r="F2608" i="1"/>
  <c r="H2608" i="1"/>
  <c r="A2609" i="1"/>
  <c r="B2609" i="1"/>
  <c r="C2609" i="1"/>
  <c r="D2609" i="1"/>
  <c r="E2609" i="1"/>
  <c r="F2609" i="1"/>
  <c r="H2609" i="1"/>
  <c r="A2610" i="1"/>
  <c r="B2610" i="1"/>
  <c r="C2610" i="1"/>
  <c r="D2610" i="1"/>
  <c r="E2610" i="1"/>
  <c r="F2610" i="1"/>
  <c r="H2610" i="1"/>
  <c r="A2611" i="1"/>
  <c r="B2611" i="1"/>
  <c r="C2611" i="1"/>
  <c r="D2611" i="1"/>
  <c r="E2611" i="1"/>
  <c r="F2611" i="1"/>
  <c r="H2611" i="1"/>
  <c r="A2612" i="1"/>
  <c r="B2612" i="1"/>
  <c r="C2612" i="1"/>
  <c r="D2612" i="1"/>
  <c r="E2612" i="1"/>
  <c r="F2612" i="1"/>
  <c r="H2612" i="1"/>
  <c r="A2613" i="1"/>
  <c r="B2613" i="1"/>
  <c r="C2613" i="1"/>
  <c r="D2613" i="1"/>
  <c r="E2613" i="1"/>
  <c r="F2613" i="1"/>
  <c r="H2613" i="1"/>
  <c r="A2614" i="1"/>
  <c r="B2614" i="1"/>
  <c r="C2614" i="1"/>
  <c r="D2614" i="1"/>
  <c r="E2614" i="1"/>
  <c r="F2614" i="1"/>
  <c r="H2614" i="1"/>
  <c r="A2615" i="1"/>
  <c r="B2615" i="1"/>
  <c r="C2615" i="1"/>
  <c r="D2615" i="1"/>
  <c r="E2615" i="1"/>
  <c r="F2615" i="1"/>
  <c r="H2615" i="1"/>
  <c r="A2616" i="1"/>
  <c r="B2616" i="1"/>
  <c r="C2616" i="1"/>
  <c r="D2616" i="1"/>
  <c r="E2616" i="1"/>
  <c r="F2616" i="1"/>
  <c r="H2616" i="1"/>
  <c r="A2617" i="1"/>
  <c r="B2617" i="1"/>
  <c r="C2617" i="1"/>
  <c r="D2617" i="1"/>
  <c r="E2617" i="1"/>
  <c r="F2617" i="1"/>
  <c r="H2617" i="1"/>
  <c r="A2618" i="1"/>
  <c r="B2618" i="1"/>
  <c r="C2618" i="1"/>
  <c r="D2618" i="1"/>
  <c r="E2618" i="1"/>
  <c r="F2618" i="1"/>
  <c r="H2618" i="1"/>
  <c r="A2619" i="1"/>
  <c r="B2619" i="1"/>
  <c r="C2619" i="1"/>
  <c r="D2619" i="1"/>
  <c r="E2619" i="1"/>
  <c r="F2619" i="1"/>
  <c r="H2619" i="1"/>
  <c r="A2620" i="1"/>
  <c r="B2620" i="1"/>
  <c r="C2620" i="1"/>
  <c r="D2620" i="1"/>
  <c r="E2620" i="1"/>
  <c r="F2620" i="1"/>
  <c r="H2620" i="1"/>
  <c r="A2621" i="1"/>
  <c r="B2621" i="1"/>
  <c r="C2621" i="1"/>
  <c r="D2621" i="1"/>
  <c r="E2621" i="1"/>
  <c r="F2621" i="1"/>
  <c r="H2621" i="1"/>
  <c r="A2622" i="1"/>
  <c r="B2622" i="1"/>
  <c r="C2622" i="1"/>
  <c r="D2622" i="1"/>
  <c r="E2622" i="1"/>
  <c r="F2622" i="1"/>
  <c r="H2622" i="1"/>
  <c r="A2623" i="1"/>
  <c r="B2623" i="1"/>
  <c r="C2623" i="1"/>
  <c r="D2623" i="1"/>
  <c r="E2623" i="1"/>
  <c r="F2623" i="1"/>
  <c r="H2623" i="1"/>
  <c r="A2624" i="1"/>
  <c r="B2624" i="1"/>
  <c r="C2624" i="1"/>
  <c r="D2624" i="1"/>
  <c r="E2624" i="1"/>
  <c r="F2624" i="1"/>
  <c r="H2624" i="1"/>
  <c r="A2625" i="1"/>
  <c r="B2625" i="1"/>
  <c r="C2625" i="1"/>
  <c r="D2625" i="1"/>
  <c r="E2625" i="1"/>
  <c r="F2625" i="1"/>
  <c r="H2625" i="1"/>
  <c r="A2626" i="1"/>
  <c r="B2626" i="1"/>
  <c r="C2626" i="1"/>
  <c r="D2626" i="1"/>
  <c r="E2626" i="1"/>
  <c r="F2626" i="1"/>
  <c r="H2626" i="1"/>
  <c r="A2627" i="1"/>
  <c r="B2627" i="1"/>
  <c r="C2627" i="1"/>
  <c r="D2627" i="1"/>
  <c r="E2627" i="1"/>
  <c r="F2627" i="1"/>
  <c r="H2627" i="1"/>
  <c r="A2628" i="1"/>
  <c r="B2628" i="1"/>
  <c r="C2628" i="1"/>
  <c r="D2628" i="1"/>
  <c r="E2628" i="1"/>
  <c r="F2628" i="1"/>
  <c r="H2628" i="1"/>
  <c r="A2629" i="1"/>
  <c r="B2629" i="1"/>
  <c r="C2629" i="1"/>
  <c r="D2629" i="1"/>
  <c r="E2629" i="1"/>
  <c r="F2629" i="1"/>
  <c r="H2629" i="1"/>
  <c r="A2630" i="1"/>
  <c r="B2630" i="1"/>
  <c r="C2630" i="1"/>
  <c r="D2630" i="1"/>
  <c r="E2630" i="1"/>
  <c r="F2630" i="1"/>
  <c r="H2630" i="1"/>
  <c r="A2631" i="1"/>
  <c r="B2631" i="1"/>
  <c r="C2631" i="1"/>
  <c r="D2631" i="1"/>
  <c r="E2631" i="1"/>
  <c r="F2631" i="1"/>
  <c r="H2631" i="1"/>
  <c r="A2632" i="1"/>
  <c r="B2632" i="1"/>
  <c r="C2632" i="1"/>
  <c r="D2632" i="1"/>
  <c r="E2632" i="1"/>
  <c r="F2632" i="1"/>
  <c r="H2632" i="1"/>
  <c r="A2633" i="1"/>
  <c r="B2633" i="1"/>
  <c r="C2633" i="1"/>
  <c r="D2633" i="1"/>
  <c r="E2633" i="1"/>
  <c r="F2633" i="1"/>
  <c r="H2633" i="1"/>
  <c r="A2634" i="1"/>
  <c r="B2634" i="1"/>
  <c r="C2634" i="1"/>
  <c r="D2634" i="1"/>
  <c r="E2634" i="1"/>
  <c r="F2634" i="1"/>
  <c r="H2634" i="1"/>
  <c r="A2635" i="1"/>
  <c r="B2635" i="1"/>
  <c r="C2635" i="1"/>
  <c r="D2635" i="1"/>
  <c r="E2635" i="1"/>
  <c r="F2635" i="1"/>
  <c r="H2635" i="1"/>
  <c r="A2636" i="1"/>
  <c r="B2636" i="1"/>
  <c r="C2636" i="1"/>
  <c r="D2636" i="1"/>
  <c r="E2636" i="1"/>
  <c r="F2636" i="1"/>
  <c r="H2636" i="1"/>
  <c r="A2637" i="1"/>
  <c r="B2637" i="1"/>
  <c r="C2637" i="1"/>
  <c r="D2637" i="1"/>
  <c r="E2637" i="1"/>
  <c r="F2637" i="1"/>
  <c r="H2637" i="1"/>
  <c r="A2638" i="1"/>
  <c r="B2638" i="1"/>
  <c r="C2638" i="1"/>
  <c r="D2638" i="1"/>
  <c r="E2638" i="1"/>
  <c r="F2638" i="1"/>
  <c r="H2638" i="1"/>
  <c r="A2639" i="1"/>
  <c r="B2639" i="1"/>
  <c r="C2639" i="1"/>
  <c r="D2639" i="1"/>
  <c r="E2639" i="1"/>
  <c r="F2639" i="1"/>
  <c r="H2639" i="1"/>
  <c r="A2640" i="1"/>
  <c r="B2640" i="1"/>
  <c r="C2640" i="1"/>
  <c r="D2640" i="1"/>
  <c r="E2640" i="1"/>
  <c r="F2640" i="1"/>
  <c r="H2640" i="1"/>
  <c r="A2641" i="1"/>
  <c r="B2641" i="1"/>
  <c r="C2641" i="1"/>
  <c r="D2641" i="1"/>
  <c r="E2641" i="1"/>
  <c r="F2641" i="1"/>
  <c r="H2641" i="1"/>
  <c r="A2642" i="1"/>
  <c r="B2642" i="1"/>
  <c r="C2642" i="1"/>
  <c r="D2642" i="1"/>
  <c r="E2642" i="1"/>
  <c r="F2642" i="1"/>
  <c r="H2642" i="1"/>
  <c r="A2643" i="1"/>
  <c r="B2643" i="1"/>
  <c r="C2643" i="1"/>
  <c r="D2643" i="1"/>
  <c r="E2643" i="1"/>
  <c r="F2643" i="1"/>
  <c r="H2643" i="1"/>
  <c r="A2644" i="1"/>
  <c r="B2644" i="1"/>
  <c r="C2644" i="1"/>
  <c r="D2644" i="1"/>
  <c r="E2644" i="1"/>
  <c r="F2644" i="1"/>
  <c r="H2644" i="1"/>
  <c r="A2645" i="1"/>
  <c r="B2645" i="1"/>
  <c r="C2645" i="1"/>
  <c r="D2645" i="1"/>
  <c r="E2645" i="1"/>
  <c r="F2645" i="1"/>
  <c r="H2645" i="1"/>
  <c r="A2646" i="1"/>
  <c r="B2646" i="1"/>
  <c r="C2646" i="1"/>
  <c r="D2646" i="1"/>
  <c r="E2646" i="1"/>
  <c r="F2646" i="1"/>
  <c r="H2646" i="1"/>
  <c r="A2647" i="1"/>
  <c r="B2647" i="1"/>
  <c r="C2647" i="1"/>
  <c r="D2647" i="1"/>
  <c r="E2647" i="1"/>
  <c r="F2647" i="1"/>
  <c r="H2647" i="1"/>
  <c r="A2648" i="1"/>
  <c r="B2648" i="1"/>
  <c r="C2648" i="1"/>
  <c r="D2648" i="1"/>
  <c r="E2648" i="1"/>
  <c r="F2648" i="1"/>
  <c r="H2648" i="1"/>
  <c r="A2649" i="1"/>
  <c r="B2649" i="1"/>
  <c r="C2649" i="1"/>
  <c r="D2649" i="1"/>
  <c r="E2649" i="1"/>
  <c r="F2649" i="1"/>
  <c r="H2649" i="1"/>
  <c r="A2650" i="1"/>
  <c r="B2650" i="1"/>
  <c r="C2650" i="1"/>
  <c r="D2650" i="1"/>
  <c r="E2650" i="1"/>
  <c r="F2650" i="1"/>
  <c r="H2650" i="1"/>
  <c r="A2651" i="1"/>
  <c r="B2651" i="1"/>
  <c r="C2651" i="1"/>
  <c r="D2651" i="1"/>
  <c r="E2651" i="1"/>
  <c r="F2651" i="1"/>
  <c r="H2651" i="1"/>
  <c r="A2652" i="1"/>
  <c r="B2652" i="1"/>
  <c r="C2652" i="1"/>
  <c r="D2652" i="1"/>
  <c r="E2652" i="1"/>
  <c r="F2652" i="1"/>
  <c r="H2652" i="1"/>
  <c r="A2653" i="1"/>
  <c r="B2653" i="1"/>
  <c r="C2653" i="1"/>
  <c r="D2653" i="1"/>
  <c r="E2653" i="1"/>
  <c r="F2653" i="1"/>
  <c r="H2653" i="1"/>
  <c r="A2654" i="1"/>
  <c r="B2654" i="1"/>
  <c r="C2654" i="1"/>
  <c r="D2654" i="1"/>
  <c r="E2654" i="1"/>
  <c r="F2654" i="1"/>
  <c r="H2654" i="1"/>
  <c r="A2655" i="1"/>
  <c r="B2655" i="1"/>
  <c r="C2655" i="1"/>
  <c r="D2655" i="1"/>
  <c r="E2655" i="1"/>
  <c r="F2655" i="1"/>
  <c r="H2655" i="1"/>
  <c r="A2656" i="1"/>
  <c r="B2656" i="1"/>
  <c r="C2656" i="1"/>
  <c r="D2656" i="1"/>
  <c r="E2656" i="1"/>
  <c r="F2656" i="1"/>
  <c r="H2656" i="1"/>
  <c r="A2657" i="1"/>
  <c r="B2657" i="1"/>
  <c r="C2657" i="1"/>
  <c r="D2657" i="1"/>
  <c r="E2657" i="1"/>
  <c r="F2657" i="1"/>
  <c r="H2657" i="1"/>
  <c r="A2658" i="1"/>
  <c r="B2658" i="1"/>
  <c r="C2658" i="1"/>
  <c r="D2658" i="1"/>
  <c r="E2658" i="1"/>
  <c r="F2658" i="1"/>
  <c r="H2658" i="1"/>
  <c r="A2659" i="1"/>
  <c r="B2659" i="1"/>
  <c r="C2659" i="1"/>
  <c r="D2659" i="1"/>
  <c r="E2659" i="1"/>
  <c r="F2659" i="1"/>
  <c r="H2659" i="1"/>
  <c r="A2660" i="1"/>
  <c r="B2660" i="1"/>
  <c r="C2660" i="1"/>
  <c r="D2660" i="1"/>
  <c r="E2660" i="1"/>
  <c r="F2660" i="1"/>
  <c r="H2660" i="1"/>
  <c r="A2661" i="1"/>
  <c r="B2661" i="1"/>
  <c r="C2661" i="1"/>
  <c r="D2661" i="1"/>
  <c r="E2661" i="1"/>
  <c r="F2661" i="1"/>
  <c r="H2661" i="1"/>
  <c r="A2662" i="1"/>
  <c r="B2662" i="1"/>
  <c r="C2662" i="1"/>
  <c r="D2662" i="1"/>
  <c r="E2662" i="1"/>
  <c r="F2662" i="1"/>
  <c r="H2662" i="1"/>
  <c r="A2663" i="1"/>
  <c r="B2663" i="1"/>
  <c r="C2663" i="1"/>
  <c r="D2663" i="1"/>
  <c r="E2663" i="1"/>
  <c r="F2663" i="1"/>
  <c r="H2663" i="1"/>
  <c r="A2664" i="1"/>
  <c r="B2664" i="1"/>
  <c r="C2664" i="1"/>
  <c r="D2664" i="1"/>
  <c r="E2664" i="1"/>
  <c r="F2664" i="1"/>
  <c r="H2664" i="1"/>
  <c r="A2665" i="1"/>
  <c r="B2665" i="1"/>
  <c r="C2665" i="1"/>
  <c r="D2665" i="1"/>
  <c r="E2665" i="1"/>
  <c r="F2665" i="1"/>
  <c r="H2665" i="1"/>
  <c r="A2666" i="1"/>
  <c r="B2666" i="1"/>
  <c r="C2666" i="1"/>
  <c r="D2666" i="1"/>
  <c r="E2666" i="1"/>
  <c r="F2666" i="1"/>
  <c r="H2666" i="1"/>
  <c r="A2667" i="1"/>
  <c r="B2667" i="1"/>
  <c r="C2667" i="1"/>
  <c r="D2667" i="1"/>
  <c r="E2667" i="1"/>
  <c r="F2667" i="1"/>
  <c r="H2667" i="1"/>
  <c r="A2668" i="1"/>
  <c r="B2668" i="1"/>
  <c r="C2668" i="1"/>
  <c r="D2668" i="1"/>
  <c r="E2668" i="1"/>
  <c r="F2668" i="1"/>
  <c r="H2668" i="1"/>
  <c r="A2669" i="1"/>
  <c r="B2669" i="1"/>
  <c r="C2669" i="1"/>
  <c r="D2669" i="1"/>
  <c r="E2669" i="1"/>
  <c r="F2669" i="1"/>
  <c r="H2669" i="1"/>
  <c r="A2670" i="1"/>
  <c r="B2670" i="1"/>
  <c r="C2670" i="1"/>
  <c r="D2670" i="1"/>
  <c r="E2670" i="1"/>
  <c r="F2670" i="1"/>
  <c r="H2670" i="1"/>
  <c r="A2671" i="1"/>
  <c r="B2671" i="1"/>
  <c r="C2671" i="1"/>
  <c r="D2671" i="1"/>
  <c r="E2671" i="1"/>
  <c r="F2671" i="1"/>
  <c r="H2671" i="1"/>
  <c r="A2672" i="1"/>
  <c r="B2672" i="1"/>
  <c r="C2672" i="1"/>
  <c r="D2672" i="1"/>
  <c r="E2672" i="1"/>
  <c r="F2672" i="1"/>
  <c r="H2672" i="1"/>
  <c r="A2673" i="1"/>
  <c r="B2673" i="1"/>
  <c r="C2673" i="1"/>
  <c r="D2673" i="1"/>
  <c r="E2673" i="1"/>
  <c r="F2673" i="1"/>
  <c r="H2673" i="1"/>
  <c r="A2674" i="1"/>
  <c r="B2674" i="1"/>
  <c r="C2674" i="1"/>
  <c r="D2674" i="1"/>
  <c r="E2674" i="1"/>
  <c r="F2674" i="1"/>
  <c r="H2674" i="1"/>
  <c r="A2675" i="1"/>
  <c r="B2675" i="1"/>
  <c r="C2675" i="1"/>
  <c r="D2675" i="1"/>
  <c r="E2675" i="1"/>
  <c r="F2675" i="1"/>
  <c r="H2675" i="1"/>
  <c r="A2676" i="1"/>
  <c r="B2676" i="1"/>
  <c r="C2676" i="1"/>
  <c r="D2676" i="1"/>
  <c r="E2676" i="1"/>
  <c r="F2676" i="1"/>
  <c r="H2676" i="1"/>
  <c r="A2677" i="1"/>
  <c r="B2677" i="1"/>
  <c r="C2677" i="1"/>
  <c r="D2677" i="1"/>
  <c r="E2677" i="1"/>
  <c r="F2677" i="1"/>
  <c r="H2677" i="1"/>
  <c r="A2678" i="1"/>
  <c r="B2678" i="1"/>
  <c r="C2678" i="1"/>
  <c r="D2678" i="1"/>
  <c r="E2678" i="1"/>
  <c r="F2678" i="1"/>
  <c r="H2678" i="1"/>
  <c r="A2679" i="1"/>
  <c r="B2679" i="1"/>
  <c r="C2679" i="1"/>
  <c r="D2679" i="1"/>
  <c r="E2679" i="1"/>
  <c r="F2679" i="1"/>
  <c r="H2679" i="1"/>
  <c r="A2680" i="1"/>
  <c r="B2680" i="1"/>
  <c r="C2680" i="1"/>
  <c r="D2680" i="1"/>
  <c r="E2680" i="1"/>
  <c r="F2680" i="1"/>
  <c r="H2680" i="1"/>
  <c r="A2681" i="1"/>
  <c r="B2681" i="1"/>
  <c r="C2681" i="1"/>
  <c r="D2681" i="1"/>
  <c r="E2681" i="1"/>
  <c r="F2681" i="1"/>
  <c r="H2681" i="1"/>
  <c r="A2682" i="1"/>
  <c r="B2682" i="1"/>
  <c r="C2682" i="1"/>
  <c r="D2682" i="1"/>
  <c r="E2682" i="1"/>
  <c r="F2682" i="1"/>
  <c r="H2682" i="1"/>
  <c r="A2683" i="1"/>
  <c r="B2683" i="1"/>
  <c r="C2683" i="1"/>
  <c r="D2683" i="1"/>
  <c r="E2683" i="1"/>
  <c r="F2683" i="1"/>
  <c r="H2683" i="1"/>
  <c r="A2684" i="1"/>
  <c r="B2684" i="1"/>
  <c r="C2684" i="1"/>
  <c r="D2684" i="1"/>
  <c r="E2684" i="1"/>
  <c r="F2684" i="1"/>
  <c r="H2684" i="1"/>
  <c r="A2685" i="1"/>
  <c r="B2685" i="1"/>
  <c r="C2685" i="1"/>
  <c r="D2685" i="1"/>
  <c r="E2685" i="1"/>
  <c r="F2685" i="1"/>
  <c r="H2685" i="1"/>
  <c r="A2686" i="1"/>
  <c r="B2686" i="1"/>
  <c r="C2686" i="1"/>
  <c r="D2686" i="1"/>
  <c r="E2686" i="1"/>
  <c r="F2686" i="1"/>
  <c r="H2686" i="1"/>
  <c r="A2687" i="1"/>
  <c r="B2687" i="1"/>
  <c r="C2687" i="1"/>
  <c r="D2687" i="1"/>
  <c r="E2687" i="1"/>
  <c r="F2687" i="1"/>
  <c r="H2687" i="1"/>
  <c r="A2688" i="1"/>
  <c r="B2688" i="1"/>
  <c r="C2688" i="1"/>
  <c r="D2688" i="1"/>
  <c r="E2688" i="1"/>
  <c r="F2688" i="1"/>
  <c r="H2688" i="1"/>
  <c r="A2689" i="1"/>
  <c r="B2689" i="1"/>
  <c r="C2689" i="1"/>
  <c r="D2689" i="1"/>
  <c r="E2689" i="1"/>
  <c r="F2689" i="1"/>
  <c r="H2689" i="1"/>
  <c r="A2690" i="1"/>
  <c r="B2690" i="1"/>
  <c r="C2690" i="1"/>
  <c r="D2690" i="1"/>
  <c r="E2690" i="1"/>
  <c r="F2690" i="1"/>
  <c r="H2690" i="1"/>
  <c r="A2691" i="1"/>
  <c r="B2691" i="1"/>
  <c r="C2691" i="1"/>
  <c r="D2691" i="1"/>
  <c r="E2691" i="1"/>
  <c r="F2691" i="1"/>
  <c r="H2691" i="1"/>
  <c r="A2692" i="1"/>
  <c r="B2692" i="1"/>
  <c r="C2692" i="1"/>
  <c r="D2692" i="1"/>
  <c r="E2692" i="1"/>
  <c r="F2692" i="1"/>
  <c r="H2692" i="1"/>
  <c r="A2693" i="1"/>
  <c r="B2693" i="1"/>
  <c r="C2693" i="1"/>
  <c r="D2693" i="1"/>
  <c r="E2693" i="1"/>
  <c r="F2693" i="1"/>
  <c r="H2693" i="1"/>
  <c r="A2694" i="1"/>
  <c r="B2694" i="1"/>
  <c r="C2694" i="1"/>
  <c r="D2694" i="1"/>
  <c r="E2694" i="1"/>
  <c r="F2694" i="1"/>
  <c r="H2694" i="1"/>
  <c r="A2695" i="1"/>
  <c r="B2695" i="1"/>
  <c r="C2695" i="1"/>
  <c r="D2695" i="1"/>
  <c r="E2695" i="1"/>
  <c r="F2695" i="1"/>
  <c r="H2695" i="1"/>
  <c r="A2696" i="1"/>
  <c r="B2696" i="1"/>
  <c r="C2696" i="1"/>
  <c r="D2696" i="1"/>
  <c r="E2696" i="1"/>
  <c r="F2696" i="1"/>
  <c r="H2696" i="1"/>
  <c r="A2697" i="1"/>
  <c r="B2697" i="1"/>
  <c r="C2697" i="1"/>
  <c r="D2697" i="1"/>
  <c r="E2697" i="1"/>
  <c r="F2697" i="1"/>
  <c r="H2697" i="1"/>
  <c r="A2698" i="1"/>
  <c r="B2698" i="1"/>
  <c r="C2698" i="1"/>
  <c r="D2698" i="1"/>
  <c r="E2698" i="1"/>
  <c r="F2698" i="1"/>
  <c r="H2698" i="1"/>
  <c r="A2699" i="1"/>
  <c r="B2699" i="1"/>
  <c r="C2699" i="1"/>
  <c r="D2699" i="1"/>
  <c r="E2699" i="1"/>
  <c r="F2699" i="1"/>
  <c r="H2699" i="1"/>
  <c r="A2700" i="1"/>
  <c r="B2700" i="1"/>
  <c r="C2700" i="1"/>
  <c r="D2700" i="1"/>
  <c r="E2700" i="1"/>
  <c r="F2700" i="1"/>
  <c r="H2700" i="1"/>
  <c r="A2701" i="1"/>
  <c r="B2701" i="1"/>
  <c r="C2701" i="1"/>
  <c r="D2701" i="1"/>
  <c r="E2701" i="1"/>
  <c r="F2701" i="1"/>
  <c r="H2701" i="1"/>
  <c r="A2702" i="1"/>
  <c r="B2702" i="1"/>
  <c r="C2702" i="1"/>
  <c r="D2702" i="1"/>
  <c r="E2702" i="1"/>
  <c r="F2702" i="1"/>
  <c r="H2702" i="1"/>
  <c r="A2703" i="1"/>
  <c r="B2703" i="1"/>
  <c r="C2703" i="1"/>
  <c r="D2703" i="1"/>
  <c r="E2703" i="1"/>
  <c r="F2703" i="1"/>
  <c r="H2703" i="1"/>
  <c r="A2704" i="1"/>
  <c r="B2704" i="1"/>
  <c r="C2704" i="1"/>
  <c r="D2704" i="1"/>
  <c r="E2704" i="1"/>
  <c r="F2704" i="1"/>
  <c r="H2704" i="1"/>
  <c r="A2705" i="1"/>
  <c r="B2705" i="1"/>
  <c r="C2705" i="1"/>
  <c r="D2705" i="1"/>
  <c r="E2705" i="1"/>
  <c r="F2705" i="1"/>
  <c r="H2705" i="1"/>
  <c r="A2706" i="1"/>
  <c r="B2706" i="1"/>
  <c r="C2706" i="1"/>
  <c r="D2706" i="1"/>
  <c r="E2706" i="1"/>
  <c r="F2706" i="1"/>
  <c r="H2706" i="1"/>
  <c r="A2707" i="1"/>
  <c r="B2707" i="1"/>
  <c r="C2707" i="1"/>
  <c r="D2707" i="1"/>
  <c r="E2707" i="1"/>
  <c r="F2707" i="1"/>
  <c r="H2707" i="1"/>
  <c r="A2708" i="1"/>
  <c r="B2708" i="1"/>
  <c r="C2708" i="1"/>
  <c r="D2708" i="1"/>
  <c r="E2708" i="1"/>
  <c r="F2708" i="1"/>
  <c r="H2708" i="1"/>
  <c r="A2709" i="1"/>
  <c r="B2709" i="1"/>
  <c r="C2709" i="1"/>
  <c r="D2709" i="1"/>
  <c r="E2709" i="1"/>
  <c r="F2709" i="1"/>
  <c r="H2709" i="1"/>
  <c r="A2710" i="1"/>
  <c r="B2710" i="1"/>
  <c r="C2710" i="1"/>
  <c r="D2710" i="1"/>
  <c r="E2710" i="1"/>
  <c r="F2710" i="1"/>
  <c r="H2710" i="1"/>
  <c r="A2711" i="1"/>
  <c r="B2711" i="1"/>
  <c r="C2711" i="1"/>
  <c r="D2711" i="1"/>
  <c r="E2711" i="1"/>
  <c r="F2711" i="1"/>
  <c r="H2711" i="1"/>
  <c r="A2712" i="1"/>
  <c r="B2712" i="1"/>
  <c r="C2712" i="1"/>
  <c r="D2712" i="1"/>
  <c r="E2712" i="1"/>
  <c r="F2712" i="1"/>
  <c r="H2712" i="1"/>
  <c r="A2713" i="1"/>
  <c r="B2713" i="1"/>
  <c r="C2713" i="1"/>
  <c r="D2713" i="1"/>
  <c r="E2713" i="1"/>
  <c r="F2713" i="1"/>
  <c r="H2713" i="1"/>
  <c r="A2714" i="1"/>
  <c r="B2714" i="1"/>
  <c r="C2714" i="1"/>
  <c r="D2714" i="1"/>
  <c r="E2714" i="1"/>
  <c r="F2714" i="1"/>
  <c r="H2714" i="1"/>
  <c r="A2715" i="1"/>
  <c r="B2715" i="1"/>
  <c r="C2715" i="1"/>
  <c r="D2715" i="1"/>
  <c r="E2715" i="1"/>
  <c r="F2715" i="1"/>
  <c r="H2715" i="1"/>
  <c r="A2716" i="1"/>
  <c r="B2716" i="1"/>
  <c r="C2716" i="1"/>
  <c r="D2716" i="1"/>
  <c r="E2716" i="1"/>
  <c r="F2716" i="1"/>
  <c r="H2716" i="1"/>
  <c r="A2717" i="1"/>
  <c r="B2717" i="1"/>
  <c r="C2717" i="1"/>
  <c r="D2717" i="1"/>
  <c r="E2717" i="1"/>
  <c r="F2717" i="1"/>
  <c r="H2717" i="1"/>
  <c r="A2718" i="1"/>
  <c r="B2718" i="1"/>
  <c r="C2718" i="1"/>
  <c r="D2718" i="1"/>
  <c r="E2718" i="1"/>
  <c r="F2718" i="1"/>
  <c r="H2718" i="1"/>
  <c r="A2719" i="1"/>
  <c r="B2719" i="1"/>
  <c r="C2719" i="1"/>
  <c r="D2719" i="1"/>
  <c r="E2719" i="1"/>
  <c r="F2719" i="1"/>
  <c r="H2719" i="1"/>
  <c r="A2720" i="1"/>
  <c r="B2720" i="1"/>
  <c r="C2720" i="1"/>
  <c r="D2720" i="1"/>
  <c r="E2720" i="1"/>
  <c r="F2720" i="1"/>
  <c r="H2720" i="1"/>
  <c r="A2721" i="1"/>
  <c r="B2721" i="1"/>
  <c r="C2721" i="1"/>
  <c r="D2721" i="1"/>
  <c r="E2721" i="1"/>
  <c r="F2721" i="1"/>
  <c r="H2721" i="1"/>
  <c r="A2722" i="1"/>
  <c r="B2722" i="1"/>
  <c r="C2722" i="1"/>
  <c r="D2722" i="1"/>
  <c r="E2722" i="1"/>
  <c r="F2722" i="1"/>
  <c r="H2722" i="1"/>
  <c r="A2723" i="1"/>
  <c r="B2723" i="1"/>
  <c r="C2723" i="1"/>
  <c r="D2723" i="1"/>
  <c r="E2723" i="1"/>
  <c r="F2723" i="1"/>
  <c r="H2723" i="1"/>
  <c r="A2724" i="1"/>
  <c r="B2724" i="1"/>
  <c r="C2724" i="1"/>
  <c r="D2724" i="1"/>
  <c r="E2724" i="1"/>
  <c r="F2724" i="1"/>
  <c r="H2724" i="1"/>
  <c r="A2725" i="1"/>
  <c r="B2725" i="1"/>
  <c r="C2725" i="1"/>
  <c r="D2725" i="1"/>
  <c r="E2725" i="1"/>
  <c r="F2725" i="1"/>
  <c r="H2725" i="1"/>
  <c r="A2726" i="1"/>
  <c r="B2726" i="1"/>
  <c r="C2726" i="1"/>
  <c r="D2726" i="1"/>
  <c r="E2726" i="1"/>
  <c r="F2726" i="1"/>
  <c r="H2726" i="1"/>
  <c r="A2727" i="1"/>
  <c r="B2727" i="1"/>
  <c r="C2727" i="1"/>
  <c r="D2727" i="1"/>
  <c r="E2727" i="1"/>
  <c r="F2727" i="1"/>
  <c r="H2727" i="1"/>
  <c r="A2728" i="1"/>
  <c r="B2728" i="1"/>
  <c r="C2728" i="1"/>
  <c r="D2728" i="1"/>
  <c r="E2728" i="1"/>
  <c r="F2728" i="1"/>
  <c r="H2728" i="1"/>
  <c r="A2729" i="1"/>
  <c r="B2729" i="1"/>
  <c r="C2729" i="1"/>
  <c r="D2729" i="1"/>
  <c r="E2729" i="1"/>
  <c r="F2729" i="1"/>
  <c r="H2729" i="1"/>
  <c r="A2730" i="1"/>
  <c r="B2730" i="1"/>
  <c r="C2730" i="1"/>
  <c r="D2730" i="1"/>
  <c r="E2730" i="1"/>
  <c r="F2730" i="1"/>
  <c r="H2730" i="1"/>
  <c r="A2731" i="1"/>
  <c r="B2731" i="1"/>
  <c r="C2731" i="1"/>
  <c r="D2731" i="1"/>
  <c r="E2731" i="1"/>
  <c r="F2731" i="1"/>
  <c r="H2731" i="1"/>
  <c r="A2732" i="1"/>
  <c r="B2732" i="1"/>
  <c r="C2732" i="1"/>
  <c r="D2732" i="1"/>
  <c r="E2732" i="1"/>
  <c r="F2732" i="1"/>
  <c r="H2732" i="1"/>
  <c r="A2733" i="1"/>
  <c r="B2733" i="1"/>
  <c r="C2733" i="1"/>
  <c r="D2733" i="1"/>
  <c r="E2733" i="1"/>
  <c r="F2733" i="1"/>
  <c r="H2733" i="1"/>
  <c r="A2734" i="1"/>
  <c r="B2734" i="1"/>
  <c r="C2734" i="1"/>
  <c r="D2734" i="1"/>
  <c r="E2734" i="1"/>
  <c r="F2734" i="1"/>
  <c r="H2734" i="1"/>
  <c r="A2735" i="1"/>
  <c r="B2735" i="1"/>
  <c r="C2735" i="1"/>
  <c r="D2735" i="1"/>
  <c r="E2735" i="1"/>
  <c r="F2735" i="1"/>
  <c r="H2735" i="1"/>
  <c r="A2736" i="1"/>
  <c r="B2736" i="1"/>
  <c r="C2736" i="1"/>
  <c r="D2736" i="1"/>
  <c r="E2736" i="1"/>
  <c r="F2736" i="1"/>
  <c r="H2736" i="1"/>
  <c r="A2737" i="1"/>
  <c r="B2737" i="1"/>
  <c r="C2737" i="1"/>
  <c r="D2737" i="1"/>
  <c r="E2737" i="1"/>
  <c r="F2737" i="1"/>
  <c r="H2737" i="1"/>
  <c r="A2738" i="1"/>
  <c r="B2738" i="1"/>
  <c r="C2738" i="1"/>
  <c r="D2738" i="1"/>
  <c r="E2738" i="1"/>
  <c r="F2738" i="1"/>
  <c r="H2738" i="1"/>
  <c r="A2739" i="1"/>
  <c r="B2739" i="1"/>
  <c r="C2739" i="1"/>
  <c r="D2739" i="1"/>
  <c r="E2739" i="1"/>
  <c r="F2739" i="1"/>
  <c r="H2739" i="1"/>
  <c r="A2740" i="1"/>
  <c r="B2740" i="1"/>
  <c r="C2740" i="1"/>
  <c r="D2740" i="1"/>
  <c r="E2740" i="1"/>
  <c r="F2740" i="1"/>
  <c r="H2740" i="1"/>
  <c r="A2741" i="1"/>
  <c r="B2741" i="1"/>
  <c r="C2741" i="1"/>
  <c r="D2741" i="1"/>
  <c r="E2741" i="1"/>
  <c r="F2741" i="1"/>
  <c r="H2741" i="1"/>
  <c r="A2742" i="1"/>
  <c r="B2742" i="1"/>
  <c r="C2742" i="1"/>
  <c r="D2742" i="1"/>
  <c r="E2742" i="1"/>
  <c r="F2742" i="1"/>
  <c r="H2742" i="1"/>
  <c r="A2743" i="1"/>
  <c r="B2743" i="1"/>
  <c r="C2743" i="1"/>
  <c r="D2743" i="1"/>
  <c r="E2743" i="1"/>
  <c r="F2743" i="1"/>
  <c r="H2743" i="1"/>
  <c r="A2744" i="1"/>
  <c r="B2744" i="1"/>
  <c r="C2744" i="1"/>
  <c r="D2744" i="1"/>
  <c r="E2744" i="1"/>
  <c r="F2744" i="1"/>
  <c r="H2744" i="1"/>
  <c r="A2745" i="1"/>
  <c r="B2745" i="1"/>
  <c r="C2745" i="1"/>
  <c r="D2745" i="1"/>
  <c r="E2745" i="1"/>
  <c r="F2745" i="1"/>
  <c r="H2745" i="1"/>
  <c r="A2746" i="1"/>
  <c r="B2746" i="1"/>
  <c r="C2746" i="1"/>
  <c r="D2746" i="1"/>
  <c r="E2746" i="1"/>
  <c r="F2746" i="1"/>
  <c r="H2746" i="1"/>
  <c r="A2747" i="1"/>
  <c r="B2747" i="1"/>
  <c r="C2747" i="1"/>
  <c r="D2747" i="1"/>
  <c r="E2747" i="1"/>
  <c r="F2747" i="1"/>
  <c r="H2747" i="1"/>
  <c r="A2748" i="1"/>
  <c r="B2748" i="1"/>
  <c r="C2748" i="1"/>
  <c r="D2748" i="1"/>
  <c r="E2748" i="1"/>
  <c r="F2748" i="1"/>
  <c r="H2748" i="1"/>
  <c r="A2749" i="1"/>
  <c r="B2749" i="1"/>
  <c r="C2749" i="1"/>
  <c r="D2749" i="1"/>
  <c r="E2749" i="1"/>
  <c r="F2749" i="1"/>
  <c r="H2749" i="1"/>
  <c r="A2750" i="1"/>
  <c r="B2750" i="1"/>
  <c r="C2750" i="1"/>
  <c r="D2750" i="1"/>
  <c r="E2750" i="1"/>
  <c r="F2750" i="1"/>
  <c r="H2750" i="1"/>
  <c r="A2751" i="1"/>
  <c r="B2751" i="1"/>
  <c r="C2751" i="1"/>
  <c r="D2751" i="1"/>
  <c r="E2751" i="1"/>
  <c r="F2751" i="1"/>
  <c r="H2751" i="1"/>
  <c r="A2752" i="1"/>
  <c r="B2752" i="1"/>
  <c r="C2752" i="1"/>
  <c r="D2752" i="1"/>
  <c r="E2752" i="1"/>
  <c r="F2752" i="1"/>
  <c r="H2752" i="1"/>
  <c r="A2753" i="1"/>
  <c r="B2753" i="1"/>
  <c r="C2753" i="1"/>
  <c r="D2753" i="1"/>
  <c r="E2753" i="1"/>
  <c r="F2753" i="1"/>
  <c r="H2753" i="1"/>
  <c r="A2754" i="1"/>
  <c r="B2754" i="1"/>
  <c r="C2754" i="1"/>
  <c r="D2754" i="1"/>
  <c r="E2754" i="1"/>
  <c r="F2754" i="1"/>
  <c r="H2754" i="1"/>
  <c r="A2755" i="1"/>
  <c r="B2755" i="1"/>
  <c r="C2755" i="1"/>
  <c r="D2755" i="1"/>
  <c r="E2755" i="1"/>
  <c r="F2755" i="1"/>
  <c r="H2755" i="1"/>
  <c r="A2756" i="1"/>
  <c r="B2756" i="1"/>
  <c r="C2756" i="1"/>
  <c r="D2756" i="1"/>
  <c r="E2756" i="1"/>
  <c r="F2756" i="1"/>
  <c r="H2756" i="1"/>
  <c r="A2757" i="1"/>
  <c r="B2757" i="1"/>
  <c r="C2757" i="1"/>
  <c r="D2757" i="1"/>
  <c r="E2757" i="1"/>
  <c r="F2757" i="1"/>
  <c r="H2757" i="1"/>
  <c r="A2758" i="1"/>
  <c r="B2758" i="1"/>
  <c r="C2758" i="1"/>
  <c r="D2758" i="1"/>
  <c r="E2758" i="1"/>
  <c r="F2758" i="1"/>
  <c r="H2758" i="1"/>
  <c r="A2759" i="1"/>
  <c r="B2759" i="1"/>
  <c r="C2759" i="1"/>
  <c r="D2759" i="1"/>
  <c r="E2759" i="1"/>
  <c r="F2759" i="1"/>
  <c r="H2759" i="1"/>
  <c r="A2760" i="1"/>
  <c r="B2760" i="1"/>
  <c r="C2760" i="1"/>
  <c r="D2760" i="1"/>
  <c r="E2760" i="1"/>
  <c r="F2760" i="1"/>
  <c r="H2760" i="1"/>
  <c r="A2761" i="1"/>
  <c r="B2761" i="1"/>
  <c r="C2761" i="1"/>
  <c r="D2761" i="1"/>
  <c r="E2761" i="1"/>
  <c r="F2761" i="1"/>
  <c r="H2761" i="1"/>
  <c r="A2762" i="1"/>
  <c r="B2762" i="1"/>
  <c r="C2762" i="1"/>
  <c r="D2762" i="1"/>
  <c r="E2762" i="1"/>
  <c r="F2762" i="1"/>
  <c r="H2762" i="1"/>
  <c r="A2763" i="1"/>
  <c r="B2763" i="1"/>
  <c r="C2763" i="1"/>
  <c r="D2763" i="1"/>
  <c r="E2763" i="1"/>
  <c r="F2763" i="1"/>
  <c r="H2763" i="1"/>
  <c r="A2764" i="1"/>
  <c r="B2764" i="1"/>
  <c r="C2764" i="1"/>
  <c r="D2764" i="1"/>
  <c r="E2764" i="1"/>
  <c r="F2764" i="1"/>
  <c r="H2764" i="1"/>
  <c r="A2765" i="1"/>
  <c r="B2765" i="1"/>
  <c r="C2765" i="1"/>
  <c r="D2765" i="1"/>
  <c r="E2765" i="1"/>
  <c r="F2765" i="1"/>
  <c r="H2765" i="1"/>
  <c r="A2766" i="1"/>
  <c r="B2766" i="1"/>
  <c r="C2766" i="1"/>
  <c r="D2766" i="1"/>
  <c r="E2766" i="1"/>
  <c r="F2766" i="1"/>
  <c r="H2766" i="1"/>
  <c r="A2767" i="1"/>
  <c r="B2767" i="1"/>
  <c r="C2767" i="1"/>
  <c r="D2767" i="1"/>
  <c r="E2767" i="1"/>
  <c r="F2767" i="1"/>
  <c r="H2767" i="1"/>
  <c r="A2768" i="1"/>
  <c r="B2768" i="1"/>
  <c r="C2768" i="1"/>
  <c r="D2768" i="1"/>
  <c r="E2768" i="1"/>
  <c r="F2768" i="1"/>
  <c r="H2768" i="1"/>
  <c r="A2769" i="1"/>
  <c r="B2769" i="1"/>
  <c r="C2769" i="1"/>
  <c r="D2769" i="1"/>
  <c r="E2769" i="1"/>
  <c r="F2769" i="1"/>
  <c r="H2769" i="1"/>
  <c r="A2770" i="1"/>
  <c r="B2770" i="1"/>
  <c r="C2770" i="1"/>
  <c r="D2770" i="1"/>
  <c r="E2770" i="1"/>
  <c r="F2770" i="1"/>
  <c r="H2770" i="1"/>
  <c r="A2771" i="1"/>
  <c r="B2771" i="1"/>
  <c r="C2771" i="1"/>
  <c r="D2771" i="1"/>
  <c r="E2771" i="1"/>
  <c r="F2771" i="1"/>
  <c r="H2771" i="1"/>
  <c r="A2772" i="1"/>
  <c r="B2772" i="1"/>
  <c r="C2772" i="1"/>
  <c r="D2772" i="1"/>
  <c r="E2772" i="1"/>
  <c r="F2772" i="1"/>
  <c r="H2772" i="1"/>
  <c r="A2773" i="1"/>
  <c r="B2773" i="1"/>
  <c r="C2773" i="1"/>
  <c r="D2773" i="1"/>
  <c r="E2773" i="1"/>
  <c r="F2773" i="1"/>
  <c r="H2773" i="1"/>
  <c r="A2774" i="1"/>
  <c r="B2774" i="1"/>
  <c r="C2774" i="1"/>
  <c r="D2774" i="1"/>
  <c r="E2774" i="1"/>
  <c r="F2774" i="1"/>
  <c r="H2774" i="1"/>
  <c r="A2775" i="1"/>
  <c r="B2775" i="1"/>
  <c r="C2775" i="1"/>
  <c r="D2775" i="1"/>
  <c r="E2775" i="1"/>
  <c r="F2775" i="1"/>
  <c r="H2775" i="1"/>
  <c r="A2776" i="1"/>
  <c r="B2776" i="1"/>
  <c r="C2776" i="1"/>
  <c r="D2776" i="1"/>
  <c r="E2776" i="1"/>
  <c r="F2776" i="1"/>
  <c r="H2776" i="1"/>
  <c r="A2777" i="1"/>
  <c r="B2777" i="1"/>
  <c r="C2777" i="1"/>
  <c r="D2777" i="1"/>
  <c r="E2777" i="1"/>
  <c r="F2777" i="1"/>
  <c r="H2777" i="1"/>
  <c r="A2778" i="1"/>
  <c r="B2778" i="1"/>
  <c r="C2778" i="1"/>
  <c r="D2778" i="1"/>
  <c r="E2778" i="1"/>
  <c r="F2778" i="1"/>
  <c r="H2778" i="1"/>
  <c r="A2779" i="1"/>
  <c r="B2779" i="1"/>
  <c r="C2779" i="1"/>
  <c r="D2779" i="1"/>
  <c r="E2779" i="1"/>
  <c r="F2779" i="1"/>
  <c r="H2779" i="1"/>
  <c r="A2780" i="1"/>
  <c r="B2780" i="1"/>
  <c r="C2780" i="1"/>
  <c r="D2780" i="1"/>
  <c r="E2780" i="1"/>
  <c r="F2780" i="1"/>
  <c r="H2780" i="1"/>
  <c r="A2781" i="1"/>
  <c r="B2781" i="1"/>
  <c r="C2781" i="1"/>
  <c r="D2781" i="1"/>
  <c r="E2781" i="1"/>
  <c r="F2781" i="1"/>
  <c r="H2781" i="1"/>
  <c r="A2782" i="1"/>
  <c r="B2782" i="1"/>
  <c r="C2782" i="1"/>
  <c r="D2782" i="1"/>
  <c r="E2782" i="1"/>
  <c r="F2782" i="1"/>
  <c r="H2782" i="1"/>
  <c r="A2783" i="1"/>
  <c r="B2783" i="1"/>
  <c r="C2783" i="1"/>
  <c r="D2783" i="1"/>
  <c r="E2783" i="1"/>
  <c r="F2783" i="1"/>
  <c r="H2783" i="1"/>
  <c r="A2784" i="1"/>
  <c r="B2784" i="1"/>
  <c r="C2784" i="1"/>
  <c r="D2784" i="1"/>
  <c r="E2784" i="1"/>
  <c r="F2784" i="1"/>
  <c r="H2784" i="1"/>
  <c r="A2785" i="1"/>
  <c r="B2785" i="1"/>
  <c r="C2785" i="1"/>
  <c r="D2785" i="1"/>
  <c r="E2785" i="1"/>
  <c r="F2785" i="1"/>
  <c r="H2785" i="1"/>
  <c r="A2786" i="1"/>
  <c r="B2786" i="1"/>
  <c r="C2786" i="1"/>
  <c r="D2786" i="1"/>
  <c r="E2786" i="1"/>
  <c r="F2786" i="1"/>
  <c r="H2786" i="1"/>
  <c r="A2787" i="1"/>
  <c r="B2787" i="1"/>
  <c r="C2787" i="1"/>
  <c r="D2787" i="1"/>
  <c r="E2787" i="1"/>
  <c r="F2787" i="1"/>
  <c r="H2787" i="1"/>
  <c r="A2788" i="1"/>
  <c r="B2788" i="1"/>
  <c r="C2788" i="1"/>
  <c r="D2788" i="1"/>
  <c r="E2788" i="1"/>
  <c r="F2788" i="1"/>
  <c r="H2788" i="1"/>
  <c r="A2789" i="1"/>
  <c r="B2789" i="1"/>
  <c r="C2789" i="1"/>
  <c r="D2789" i="1"/>
  <c r="E2789" i="1"/>
  <c r="F2789" i="1"/>
  <c r="H2789" i="1"/>
  <c r="A2790" i="1"/>
  <c r="B2790" i="1"/>
  <c r="C2790" i="1"/>
  <c r="D2790" i="1"/>
  <c r="E2790" i="1"/>
  <c r="F2790" i="1"/>
  <c r="H2790" i="1"/>
  <c r="A2791" i="1"/>
  <c r="B2791" i="1"/>
  <c r="C2791" i="1"/>
  <c r="D2791" i="1"/>
  <c r="E2791" i="1"/>
  <c r="F2791" i="1"/>
  <c r="H2791" i="1"/>
  <c r="A2792" i="1"/>
  <c r="B2792" i="1"/>
  <c r="C2792" i="1"/>
  <c r="D2792" i="1"/>
  <c r="E2792" i="1"/>
  <c r="F2792" i="1"/>
  <c r="H2792" i="1"/>
  <c r="A2793" i="1"/>
  <c r="B2793" i="1"/>
  <c r="C2793" i="1"/>
  <c r="D2793" i="1"/>
  <c r="E2793" i="1"/>
  <c r="F2793" i="1"/>
  <c r="H2793" i="1"/>
  <c r="A2794" i="1"/>
  <c r="B2794" i="1"/>
  <c r="C2794" i="1"/>
  <c r="D2794" i="1"/>
  <c r="E2794" i="1"/>
  <c r="F2794" i="1"/>
  <c r="H2794" i="1"/>
  <c r="A2795" i="1"/>
  <c r="B2795" i="1"/>
  <c r="C2795" i="1"/>
  <c r="D2795" i="1"/>
  <c r="E2795" i="1"/>
  <c r="F2795" i="1"/>
  <c r="H2795" i="1"/>
  <c r="A2796" i="1"/>
  <c r="B2796" i="1"/>
  <c r="C2796" i="1"/>
  <c r="D2796" i="1"/>
  <c r="E2796" i="1"/>
  <c r="F2796" i="1"/>
  <c r="H2796" i="1"/>
  <c r="A2797" i="1"/>
  <c r="B2797" i="1"/>
  <c r="C2797" i="1"/>
  <c r="D2797" i="1"/>
  <c r="E2797" i="1"/>
  <c r="F2797" i="1"/>
  <c r="H2797" i="1"/>
  <c r="A2798" i="1"/>
  <c r="B2798" i="1"/>
  <c r="C2798" i="1"/>
  <c r="D2798" i="1"/>
  <c r="E2798" i="1"/>
  <c r="F2798" i="1"/>
  <c r="H2798" i="1"/>
  <c r="A2799" i="1"/>
  <c r="B2799" i="1"/>
  <c r="C2799" i="1"/>
  <c r="D2799" i="1"/>
  <c r="E2799" i="1"/>
  <c r="F2799" i="1"/>
  <c r="H2799" i="1"/>
  <c r="A2800" i="1"/>
  <c r="B2800" i="1"/>
  <c r="C2800" i="1"/>
  <c r="D2800" i="1"/>
  <c r="E2800" i="1"/>
  <c r="F2800" i="1"/>
  <c r="H2800" i="1"/>
  <c r="A2801" i="1"/>
  <c r="B2801" i="1"/>
  <c r="C2801" i="1"/>
  <c r="D2801" i="1"/>
  <c r="E2801" i="1"/>
  <c r="F2801" i="1"/>
  <c r="H2801" i="1"/>
  <c r="A2802" i="1"/>
  <c r="B2802" i="1"/>
  <c r="C2802" i="1"/>
  <c r="D2802" i="1"/>
  <c r="E2802" i="1"/>
  <c r="F2802" i="1"/>
  <c r="H2802" i="1"/>
  <c r="A2803" i="1"/>
  <c r="B2803" i="1"/>
  <c r="C2803" i="1"/>
  <c r="D2803" i="1"/>
  <c r="E2803" i="1"/>
  <c r="F2803" i="1"/>
  <c r="H2803" i="1"/>
  <c r="A2804" i="1"/>
  <c r="B2804" i="1"/>
  <c r="C2804" i="1"/>
  <c r="D2804" i="1"/>
  <c r="E2804" i="1"/>
  <c r="F2804" i="1"/>
  <c r="H2804" i="1"/>
  <c r="A2805" i="1"/>
  <c r="B2805" i="1"/>
  <c r="C2805" i="1"/>
  <c r="D2805" i="1"/>
  <c r="E2805" i="1"/>
  <c r="F2805" i="1"/>
  <c r="H2805" i="1"/>
  <c r="A2806" i="1"/>
  <c r="B2806" i="1"/>
  <c r="C2806" i="1"/>
  <c r="D2806" i="1"/>
  <c r="E2806" i="1"/>
  <c r="F2806" i="1"/>
  <c r="H2806" i="1"/>
  <c r="A2807" i="1"/>
  <c r="B2807" i="1"/>
  <c r="C2807" i="1"/>
  <c r="D2807" i="1"/>
  <c r="E2807" i="1"/>
  <c r="F2807" i="1"/>
  <c r="H2807" i="1"/>
  <c r="A2808" i="1"/>
  <c r="B2808" i="1"/>
  <c r="C2808" i="1"/>
  <c r="D2808" i="1"/>
  <c r="E2808" i="1"/>
  <c r="F2808" i="1"/>
  <c r="H2808" i="1"/>
  <c r="A2809" i="1"/>
  <c r="B2809" i="1"/>
  <c r="C2809" i="1"/>
  <c r="D2809" i="1"/>
  <c r="E2809" i="1"/>
  <c r="F2809" i="1"/>
  <c r="H2809" i="1"/>
  <c r="A2810" i="1"/>
  <c r="B2810" i="1"/>
  <c r="C2810" i="1"/>
  <c r="D2810" i="1"/>
  <c r="E2810" i="1"/>
  <c r="F2810" i="1"/>
  <c r="H2810" i="1"/>
  <c r="A2811" i="1"/>
  <c r="B2811" i="1"/>
  <c r="C2811" i="1"/>
  <c r="D2811" i="1"/>
  <c r="E2811" i="1"/>
  <c r="F2811" i="1"/>
  <c r="H2811" i="1"/>
  <c r="A2812" i="1"/>
  <c r="B2812" i="1"/>
  <c r="C2812" i="1"/>
  <c r="D2812" i="1"/>
  <c r="E2812" i="1"/>
  <c r="F2812" i="1"/>
  <c r="H2812" i="1"/>
  <c r="A2813" i="1"/>
  <c r="B2813" i="1"/>
  <c r="C2813" i="1"/>
  <c r="D2813" i="1"/>
  <c r="E2813" i="1"/>
  <c r="F2813" i="1"/>
  <c r="H2813" i="1"/>
  <c r="A2814" i="1"/>
  <c r="B2814" i="1"/>
  <c r="C2814" i="1"/>
  <c r="D2814" i="1"/>
  <c r="E2814" i="1"/>
  <c r="F2814" i="1"/>
  <c r="H2814" i="1"/>
  <c r="A2815" i="1"/>
  <c r="B2815" i="1"/>
  <c r="C2815" i="1"/>
  <c r="D2815" i="1"/>
  <c r="E2815" i="1"/>
  <c r="F2815" i="1"/>
  <c r="H2815" i="1"/>
  <c r="A2816" i="1"/>
  <c r="B2816" i="1"/>
  <c r="C2816" i="1"/>
  <c r="D2816" i="1"/>
  <c r="E2816" i="1"/>
  <c r="F2816" i="1"/>
  <c r="H2816" i="1"/>
  <c r="A2817" i="1"/>
  <c r="B2817" i="1"/>
  <c r="C2817" i="1"/>
  <c r="D2817" i="1"/>
  <c r="E2817" i="1"/>
  <c r="F2817" i="1"/>
  <c r="H2817" i="1"/>
  <c r="A2818" i="1"/>
  <c r="B2818" i="1"/>
  <c r="C2818" i="1"/>
  <c r="D2818" i="1"/>
  <c r="E2818" i="1"/>
  <c r="F2818" i="1"/>
  <c r="H2818" i="1"/>
  <c r="A2819" i="1"/>
  <c r="B2819" i="1"/>
  <c r="C2819" i="1"/>
  <c r="D2819" i="1"/>
  <c r="E2819" i="1"/>
  <c r="F2819" i="1"/>
  <c r="H2819" i="1"/>
  <c r="A2820" i="1"/>
  <c r="B2820" i="1"/>
  <c r="C2820" i="1"/>
  <c r="D2820" i="1"/>
  <c r="E2820" i="1"/>
  <c r="F2820" i="1"/>
  <c r="H2820" i="1"/>
  <c r="A2821" i="1"/>
  <c r="B2821" i="1"/>
  <c r="C2821" i="1"/>
  <c r="D2821" i="1"/>
  <c r="E2821" i="1"/>
  <c r="F2821" i="1"/>
  <c r="H2821" i="1"/>
  <c r="A2822" i="1"/>
  <c r="B2822" i="1"/>
  <c r="C2822" i="1"/>
  <c r="D2822" i="1"/>
  <c r="E2822" i="1"/>
  <c r="F2822" i="1"/>
  <c r="H2822" i="1"/>
  <c r="A2823" i="1"/>
  <c r="B2823" i="1"/>
  <c r="C2823" i="1"/>
  <c r="D2823" i="1"/>
  <c r="E2823" i="1"/>
  <c r="F2823" i="1"/>
  <c r="H2823" i="1"/>
  <c r="A2824" i="1"/>
  <c r="B2824" i="1"/>
  <c r="C2824" i="1"/>
  <c r="D2824" i="1"/>
  <c r="E2824" i="1"/>
  <c r="F2824" i="1"/>
  <c r="H2824" i="1"/>
  <c r="A2825" i="1"/>
  <c r="B2825" i="1"/>
  <c r="C2825" i="1"/>
  <c r="D2825" i="1"/>
  <c r="E2825" i="1"/>
  <c r="F2825" i="1"/>
  <c r="H2825" i="1"/>
  <c r="A2826" i="1"/>
  <c r="B2826" i="1"/>
  <c r="C2826" i="1"/>
  <c r="D2826" i="1"/>
  <c r="E2826" i="1"/>
  <c r="F2826" i="1"/>
  <c r="H2826" i="1"/>
  <c r="A2827" i="1"/>
  <c r="B2827" i="1"/>
  <c r="C2827" i="1"/>
  <c r="D2827" i="1"/>
  <c r="E2827" i="1"/>
  <c r="F2827" i="1"/>
  <c r="H2827" i="1"/>
  <c r="A2828" i="1"/>
  <c r="B2828" i="1"/>
  <c r="C2828" i="1"/>
  <c r="D2828" i="1"/>
  <c r="E2828" i="1"/>
  <c r="F2828" i="1"/>
  <c r="H2828" i="1"/>
  <c r="A2829" i="1"/>
  <c r="B2829" i="1"/>
  <c r="C2829" i="1"/>
  <c r="D2829" i="1"/>
  <c r="E2829" i="1"/>
  <c r="F2829" i="1"/>
  <c r="H2829" i="1"/>
  <c r="A2830" i="1"/>
  <c r="B2830" i="1"/>
  <c r="C2830" i="1"/>
  <c r="D2830" i="1"/>
  <c r="E2830" i="1"/>
  <c r="F2830" i="1"/>
  <c r="H2830" i="1"/>
  <c r="A2831" i="1"/>
  <c r="B2831" i="1"/>
  <c r="C2831" i="1"/>
  <c r="D2831" i="1"/>
  <c r="E2831" i="1"/>
  <c r="F2831" i="1"/>
  <c r="H2831" i="1"/>
  <c r="A2832" i="1"/>
  <c r="B2832" i="1"/>
  <c r="C2832" i="1"/>
  <c r="D2832" i="1"/>
  <c r="E2832" i="1"/>
  <c r="F2832" i="1"/>
  <c r="H2832" i="1"/>
  <c r="A2833" i="1"/>
  <c r="B2833" i="1"/>
  <c r="C2833" i="1"/>
  <c r="D2833" i="1"/>
  <c r="E2833" i="1"/>
  <c r="F2833" i="1"/>
  <c r="H2833" i="1"/>
  <c r="A2834" i="1"/>
  <c r="B2834" i="1"/>
  <c r="C2834" i="1"/>
  <c r="D2834" i="1"/>
  <c r="E2834" i="1"/>
  <c r="F2834" i="1"/>
  <c r="H2834" i="1"/>
  <c r="A2835" i="1"/>
  <c r="B2835" i="1"/>
  <c r="C2835" i="1"/>
  <c r="D2835" i="1"/>
  <c r="E2835" i="1"/>
  <c r="F2835" i="1"/>
  <c r="H2835" i="1"/>
  <c r="A2836" i="1"/>
  <c r="B2836" i="1"/>
  <c r="C2836" i="1"/>
  <c r="D2836" i="1"/>
  <c r="E2836" i="1"/>
  <c r="F2836" i="1"/>
  <c r="H2836" i="1"/>
  <c r="A2837" i="1"/>
  <c r="B2837" i="1"/>
  <c r="C2837" i="1"/>
  <c r="D2837" i="1"/>
  <c r="E2837" i="1"/>
  <c r="F2837" i="1"/>
  <c r="H2837" i="1"/>
  <c r="A2838" i="1"/>
  <c r="B2838" i="1"/>
  <c r="C2838" i="1"/>
  <c r="D2838" i="1"/>
  <c r="E2838" i="1"/>
  <c r="F2838" i="1"/>
  <c r="H2838" i="1"/>
  <c r="A2839" i="1"/>
  <c r="B2839" i="1"/>
  <c r="C2839" i="1"/>
  <c r="D2839" i="1"/>
  <c r="E2839" i="1"/>
  <c r="F2839" i="1"/>
  <c r="H2839" i="1"/>
  <c r="A2840" i="1"/>
  <c r="B2840" i="1"/>
  <c r="C2840" i="1"/>
  <c r="D2840" i="1"/>
  <c r="E2840" i="1"/>
  <c r="F2840" i="1"/>
  <c r="H2840" i="1"/>
  <c r="A2841" i="1"/>
  <c r="B2841" i="1"/>
  <c r="C2841" i="1"/>
  <c r="D2841" i="1"/>
  <c r="E2841" i="1"/>
  <c r="F2841" i="1"/>
  <c r="H2841" i="1"/>
  <c r="A2842" i="1"/>
  <c r="B2842" i="1"/>
  <c r="C2842" i="1"/>
  <c r="D2842" i="1"/>
  <c r="E2842" i="1"/>
  <c r="F2842" i="1"/>
  <c r="H2842" i="1"/>
  <c r="A2843" i="1"/>
  <c r="B2843" i="1"/>
  <c r="C2843" i="1"/>
  <c r="D2843" i="1"/>
  <c r="E2843" i="1"/>
  <c r="F2843" i="1"/>
  <c r="H2843" i="1"/>
  <c r="A2844" i="1"/>
  <c r="B2844" i="1"/>
  <c r="C2844" i="1"/>
  <c r="D2844" i="1"/>
  <c r="E2844" i="1"/>
  <c r="F2844" i="1"/>
  <c r="H2844" i="1"/>
  <c r="A2845" i="1"/>
  <c r="B2845" i="1"/>
  <c r="C2845" i="1"/>
  <c r="D2845" i="1"/>
  <c r="E2845" i="1"/>
  <c r="F2845" i="1"/>
  <c r="H2845" i="1"/>
  <c r="A2846" i="1"/>
  <c r="B2846" i="1"/>
  <c r="C2846" i="1"/>
  <c r="D2846" i="1"/>
  <c r="E2846" i="1"/>
  <c r="F2846" i="1"/>
  <c r="H2846" i="1"/>
  <c r="A2847" i="1"/>
  <c r="B2847" i="1"/>
  <c r="C2847" i="1"/>
  <c r="D2847" i="1"/>
  <c r="E2847" i="1"/>
  <c r="F2847" i="1"/>
  <c r="H2847" i="1"/>
  <c r="A2848" i="1"/>
  <c r="B2848" i="1"/>
  <c r="C2848" i="1"/>
  <c r="D2848" i="1"/>
  <c r="E2848" i="1"/>
  <c r="F2848" i="1"/>
  <c r="H2848" i="1"/>
  <c r="A2849" i="1"/>
  <c r="B2849" i="1"/>
  <c r="C2849" i="1"/>
  <c r="D2849" i="1"/>
  <c r="E2849" i="1"/>
  <c r="F2849" i="1"/>
  <c r="H2849" i="1"/>
  <c r="A2850" i="1"/>
  <c r="B2850" i="1"/>
  <c r="C2850" i="1"/>
  <c r="D2850" i="1"/>
  <c r="E2850" i="1"/>
  <c r="F2850" i="1"/>
  <c r="H2850" i="1"/>
  <c r="A2851" i="1"/>
  <c r="B2851" i="1"/>
  <c r="C2851" i="1"/>
  <c r="D2851" i="1"/>
  <c r="E2851" i="1"/>
  <c r="F2851" i="1"/>
  <c r="H2851" i="1"/>
  <c r="A2852" i="1"/>
  <c r="B2852" i="1"/>
  <c r="C2852" i="1"/>
  <c r="D2852" i="1"/>
  <c r="E2852" i="1"/>
  <c r="F2852" i="1"/>
  <c r="H2852" i="1"/>
  <c r="A2853" i="1"/>
  <c r="B2853" i="1"/>
  <c r="C2853" i="1"/>
  <c r="D2853" i="1"/>
  <c r="E2853" i="1"/>
  <c r="F2853" i="1"/>
  <c r="H2853" i="1"/>
  <c r="A2854" i="1"/>
  <c r="B2854" i="1"/>
  <c r="C2854" i="1"/>
  <c r="D2854" i="1"/>
  <c r="E2854" i="1"/>
  <c r="F2854" i="1"/>
  <c r="H2854" i="1"/>
  <c r="A2855" i="1"/>
  <c r="B2855" i="1"/>
  <c r="C2855" i="1"/>
  <c r="D2855" i="1"/>
  <c r="E2855" i="1"/>
  <c r="F2855" i="1"/>
  <c r="H2855" i="1"/>
  <c r="A2856" i="1"/>
  <c r="B2856" i="1"/>
  <c r="C2856" i="1"/>
  <c r="D2856" i="1"/>
  <c r="E2856" i="1"/>
  <c r="F2856" i="1"/>
  <c r="H2856" i="1"/>
  <c r="A2857" i="1"/>
  <c r="B2857" i="1"/>
  <c r="C2857" i="1"/>
  <c r="D2857" i="1"/>
  <c r="E2857" i="1"/>
  <c r="F2857" i="1"/>
  <c r="H2857" i="1"/>
  <c r="A2858" i="1"/>
  <c r="B2858" i="1"/>
  <c r="C2858" i="1"/>
  <c r="D2858" i="1"/>
  <c r="E2858" i="1"/>
  <c r="F2858" i="1"/>
  <c r="H2858" i="1"/>
  <c r="A2859" i="1"/>
  <c r="B2859" i="1"/>
  <c r="C2859" i="1"/>
  <c r="D2859" i="1"/>
  <c r="E2859" i="1"/>
  <c r="F2859" i="1"/>
  <c r="H2859" i="1"/>
  <c r="A2860" i="1"/>
  <c r="B2860" i="1"/>
  <c r="C2860" i="1"/>
  <c r="D2860" i="1"/>
  <c r="E2860" i="1"/>
  <c r="F2860" i="1"/>
  <c r="H2860" i="1"/>
  <c r="A2861" i="1"/>
  <c r="B2861" i="1"/>
  <c r="C2861" i="1"/>
  <c r="D2861" i="1"/>
  <c r="E2861" i="1"/>
  <c r="F2861" i="1"/>
  <c r="H2861" i="1"/>
  <c r="A2862" i="1"/>
  <c r="B2862" i="1"/>
  <c r="C2862" i="1"/>
  <c r="D2862" i="1"/>
  <c r="E2862" i="1"/>
  <c r="F2862" i="1"/>
  <c r="H2862" i="1"/>
  <c r="A2863" i="1"/>
  <c r="B2863" i="1"/>
  <c r="C2863" i="1"/>
  <c r="D2863" i="1"/>
  <c r="E2863" i="1"/>
  <c r="F2863" i="1"/>
  <c r="H2863" i="1"/>
  <c r="A2864" i="1"/>
  <c r="B2864" i="1"/>
  <c r="C2864" i="1"/>
  <c r="D2864" i="1"/>
  <c r="E2864" i="1"/>
  <c r="F2864" i="1"/>
  <c r="H2864" i="1"/>
  <c r="A2865" i="1"/>
  <c r="B2865" i="1"/>
  <c r="C2865" i="1"/>
  <c r="D2865" i="1"/>
  <c r="E2865" i="1"/>
  <c r="F2865" i="1"/>
  <c r="H2865" i="1"/>
  <c r="A2866" i="1"/>
  <c r="B2866" i="1"/>
  <c r="C2866" i="1"/>
  <c r="D2866" i="1"/>
  <c r="E2866" i="1"/>
  <c r="F2866" i="1"/>
  <c r="H2866" i="1"/>
  <c r="A2867" i="1"/>
  <c r="B2867" i="1"/>
  <c r="C2867" i="1"/>
  <c r="D2867" i="1"/>
  <c r="E2867" i="1"/>
  <c r="F2867" i="1"/>
  <c r="H2867" i="1"/>
  <c r="A2868" i="1"/>
  <c r="B2868" i="1"/>
  <c r="C2868" i="1"/>
  <c r="D2868" i="1"/>
  <c r="E2868" i="1"/>
  <c r="F2868" i="1"/>
  <c r="H2868" i="1"/>
  <c r="A2869" i="1"/>
  <c r="B2869" i="1"/>
  <c r="C2869" i="1"/>
  <c r="D2869" i="1"/>
  <c r="E2869" i="1"/>
  <c r="F2869" i="1"/>
  <c r="H2869" i="1"/>
  <c r="A2870" i="1"/>
  <c r="B2870" i="1"/>
  <c r="C2870" i="1"/>
  <c r="D2870" i="1"/>
  <c r="E2870" i="1"/>
  <c r="F2870" i="1"/>
  <c r="H2870" i="1"/>
  <c r="A2871" i="1"/>
  <c r="B2871" i="1"/>
  <c r="C2871" i="1"/>
  <c r="D2871" i="1"/>
  <c r="E2871" i="1"/>
  <c r="F2871" i="1"/>
  <c r="H2871" i="1"/>
  <c r="A2872" i="1"/>
  <c r="B2872" i="1"/>
  <c r="C2872" i="1"/>
  <c r="D2872" i="1"/>
  <c r="E2872" i="1"/>
  <c r="F2872" i="1"/>
  <c r="H2872" i="1"/>
  <c r="A2873" i="1"/>
  <c r="B2873" i="1"/>
  <c r="C2873" i="1"/>
  <c r="D2873" i="1"/>
  <c r="E2873" i="1"/>
  <c r="F2873" i="1"/>
  <c r="H2873" i="1"/>
  <c r="A2874" i="1"/>
  <c r="B2874" i="1"/>
  <c r="C2874" i="1"/>
  <c r="D2874" i="1"/>
  <c r="E2874" i="1"/>
  <c r="F2874" i="1"/>
  <c r="H2874" i="1"/>
  <c r="A2875" i="1"/>
  <c r="B2875" i="1"/>
  <c r="C2875" i="1"/>
  <c r="D2875" i="1"/>
  <c r="E2875" i="1"/>
  <c r="F2875" i="1"/>
  <c r="H2875" i="1"/>
  <c r="A2876" i="1"/>
  <c r="B2876" i="1"/>
  <c r="C2876" i="1"/>
  <c r="D2876" i="1"/>
  <c r="E2876" i="1"/>
  <c r="F2876" i="1"/>
  <c r="H2876" i="1"/>
  <c r="A2877" i="1"/>
  <c r="B2877" i="1"/>
  <c r="C2877" i="1"/>
  <c r="D2877" i="1"/>
  <c r="E2877" i="1"/>
  <c r="F2877" i="1"/>
  <c r="H2877" i="1"/>
  <c r="A2878" i="1"/>
  <c r="B2878" i="1"/>
  <c r="C2878" i="1"/>
  <c r="D2878" i="1"/>
  <c r="E2878" i="1"/>
  <c r="F2878" i="1"/>
  <c r="H2878" i="1"/>
  <c r="A2879" i="1"/>
  <c r="B2879" i="1"/>
  <c r="C2879" i="1"/>
  <c r="D2879" i="1"/>
  <c r="E2879" i="1"/>
  <c r="F2879" i="1"/>
  <c r="H2879" i="1"/>
  <c r="A2880" i="1"/>
  <c r="B2880" i="1"/>
  <c r="C2880" i="1"/>
  <c r="D2880" i="1"/>
  <c r="E2880" i="1"/>
  <c r="F2880" i="1"/>
  <c r="H2880" i="1"/>
  <c r="A2881" i="1"/>
  <c r="B2881" i="1"/>
  <c r="C2881" i="1"/>
  <c r="D2881" i="1"/>
  <c r="E2881" i="1"/>
  <c r="F2881" i="1"/>
  <c r="H2881" i="1"/>
  <c r="A2882" i="1"/>
  <c r="B2882" i="1"/>
  <c r="C2882" i="1"/>
  <c r="D2882" i="1"/>
  <c r="E2882" i="1"/>
  <c r="F2882" i="1"/>
  <c r="H2882" i="1"/>
  <c r="A2883" i="1"/>
  <c r="B2883" i="1"/>
  <c r="C2883" i="1"/>
  <c r="D2883" i="1"/>
  <c r="E2883" i="1"/>
  <c r="F2883" i="1"/>
  <c r="H2883" i="1"/>
  <c r="A2884" i="1"/>
  <c r="B2884" i="1"/>
  <c r="C2884" i="1"/>
  <c r="D2884" i="1"/>
  <c r="E2884" i="1"/>
  <c r="F2884" i="1"/>
  <c r="H2884" i="1"/>
  <c r="A2885" i="1"/>
  <c r="B2885" i="1"/>
  <c r="C2885" i="1"/>
  <c r="D2885" i="1"/>
  <c r="E2885" i="1"/>
  <c r="F2885" i="1"/>
  <c r="H2885" i="1"/>
  <c r="A2886" i="1"/>
  <c r="B2886" i="1"/>
  <c r="C2886" i="1"/>
  <c r="D2886" i="1"/>
  <c r="E2886" i="1"/>
  <c r="F2886" i="1"/>
  <c r="H2886" i="1"/>
  <c r="A2887" i="1"/>
  <c r="B2887" i="1"/>
  <c r="C2887" i="1"/>
  <c r="D2887" i="1"/>
  <c r="E2887" i="1"/>
  <c r="F2887" i="1"/>
  <c r="H2887" i="1"/>
  <c r="A2888" i="1"/>
  <c r="B2888" i="1"/>
  <c r="C2888" i="1"/>
  <c r="D2888" i="1"/>
  <c r="E2888" i="1"/>
  <c r="F2888" i="1"/>
  <c r="H2888" i="1"/>
  <c r="A2889" i="1"/>
  <c r="B2889" i="1"/>
  <c r="C2889" i="1"/>
  <c r="D2889" i="1"/>
  <c r="E2889" i="1"/>
  <c r="F2889" i="1"/>
  <c r="H2889" i="1"/>
  <c r="A2890" i="1"/>
  <c r="B2890" i="1"/>
  <c r="C2890" i="1"/>
  <c r="D2890" i="1"/>
  <c r="E2890" i="1"/>
  <c r="F2890" i="1"/>
  <c r="H2890" i="1"/>
  <c r="A2891" i="1"/>
  <c r="B2891" i="1"/>
  <c r="C2891" i="1"/>
  <c r="D2891" i="1"/>
  <c r="E2891" i="1"/>
  <c r="F2891" i="1"/>
  <c r="H2891" i="1"/>
  <c r="A2892" i="1"/>
  <c r="B2892" i="1"/>
  <c r="C2892" i="1"/>
  <c r="D2892" i="1"/>
  <c r="E2892" i="1"/>
  <c r="F2892" i="1"/>
  <c r="H2892" i="1"/>
  <c r="A2893" i="1"/>
  <c r="B2893" i="1"/>
  <c r="C2893" i="1"/>
  <c r="D2893" i="1"/>
  <c r="E2893" i="1"/>
  <c r="F2893" i="1"/>
  <c r="H2893" i="1"/>
  <c r="A2894" i="1"/>
  <c r="B2894" i="1"/>
  <c r="C2894" i="1"/>
  <c r="D2894" i="1"/>
  <c r="E2894" i="1"/>
  <c r="F2894" i="1"/>
  <c r="H2894" i="1"/>
  <c r="A2895" i="1"/>
  <c r="B2895" i="1"/>
  <c r="C2895" i="1"/>
  <c r="D2895" i="1"/>
  <c r="E2895" i="1"/>
  <c r="F2895" i="1"/>
  <c r="H2895" i="1"/>
  <c r="A2896" i="1"/>
  <c r="B2896" i="1"/>
  <c r="C2896" i="1"/>
  <c r="D2896" i="1"/>
  <c r="E2896" i="1"/>
  <c r="F2896" i="1"/>
  <c r="H2896" i="1"/>
  <c r="A2897" i="1"/>
  <c r="B2897" i="1"/>
  <c r="C2897" i="1"/>
  <c r="D2897" i="1"/>
  <c r="E2897" i="1"/>
  <c r="F2897" i="1"/>
  <c r="H2897" i="1"/>
  <c r="A2898" i="1"/>
  <c r="B2898" i="1"/>
  <c r="C2898" i="1"/>
  <c r="D2898" i="1"/>
  <c r="E2898" i="1"/>
  <c r="F2898" i="1"/>
  <c r="H2898" i="1"/>
  <c r="A2899" i="1"/>
  <c r="B2899" i="1"/>
  <c r="C2899" i="1"/>
  <c r="D2899" i="1"/>
  <c r="E2899" i="1"/>
  <c r="F2899" i="1"/>
  <c r="H2899" i="1"/>
  <c r="A2900" i="1"/>
  <c r="B2900" i="1"/>
  <c r="C2900" i="1"/>
  <c r="D2900" i="1"/>
  <c r="E2900" i="1"/>
  <c r="F2900" i="1"/>
  <c r="H2900" i="1"/>
  <c r="A2901" i="1"/>
  <c r="B2901" i="1"/>
  <c r="C2901" i="1"/>
  <c r="D2901" i="1"/>
  <c r="E2901" i="1"/>
  <c r="F2901" i="1"/>
  <c r="H2901" i="1"/>
  <c r="A2902" i="1"/>
  <c r="B2902" i="1"/>
  <c r="C2902" i="1"/>
  <c r="D2902" i="1"/>
  <c r="E2902" i="1"/>
  <c r="F2902" i="1"/>
  <c r="H2902" i="1"/>
  <c r="A2903" i="1"/>
  <c r="B2903" i="1"/>
  <c r="C2903" i="1"/>
  <c r="D2903" i="1"/>
  <c r="E2903" i="1"/>
  <c r="F2903" i="1"/>
  <c r="H2903" i="1"/>
  <c r="A2904" i="1"/>
  <c r="B2904" i="1"/>
  <c r="C2904" i="1"/>
  <c r="D2904" i="1"/>
  <c r="E2904" i="1"/>
  <c r="F2904" i="1"/>
  <c r="H2904" i="1"/>
  <c r="A2905" i="1"/>
  <c r="B2905" i="1"/>
  <c r="C2905" i="1"/>
  <c r="D2905" i="1"/>
  <c r="E2905" i="1"/>
  <c r="F2905" i="1"/>
  <c r="H2905" i="1"/>
  <c r="A2906" i="1"/>
  <c r="B2906" i="1"/>
  <c r="C2906" i="1"/>
  <c r="D2906" i="1"/>
  <c r="E2906" i="1"/>
  <c r="F2906" i="1"/>
  <c r="H2906" i="1"/>
  <c r="A2907" i="1"/>
  <c r="B2907" i="1"/>
  <c r="C2907" i="1"/>
  <c r="D2907" i="1"/>
  <c r="E2907" i="1"/>
  <c r="F2907" i="1"/>
  <c r="H2907" i="1"/>
  <c r="A2908" i="1"/>
  <c r="B2908" i="1"/>
  <c r="C2908" i="1"/>
  <c r="D2908" i="1"/>
  <c r="E2908" i="1"/>
  <c r="F2908" i="1"/>
  <c r="H2908" i="1"/>
  <c r="A2909" i="1"/>
  <c r="B2909" i="1"/>
  <c r="C2909" i="1"/>
  <c r="D2909" i="1"/>
  <c r="E2909" i="1"/>
  <c r="F2909" i="1"/>
  <c r="H2909" i="1"/>
  <c r="A2910" i="1"/>
  <c r="B2910" i="1"/>
  <c r="C2910" i="1"/>
  <c r="D2910" i="1"/>
  <c r="E2910" i="1"/>
  <c r="F2910" i="1"/>
  <c r="H2910" i="1"/>
  <c r="A2911" i="1"/>
  <c r="B2911" i="1"/>
  <c r="C2911" i="1"/>
  <c r="D2911" i="1"/>
  <c r="E2911" i="1"/>
  <c r="F2911" i="1"/>
  <c r="H2911" i="1"/>
  <c r="A2912" i="1"/>
  <c r="B2912" i="1"/>
  <c r="C2912" i="1"/>
  <c r="D2912" i="1"/>
  <c r="E2912" i="1"/>
  <c r="F2912" i="1"/>
  <c r="H2912" i="1"/>
  <c r="A2913" i="1"/>
  <c r="B2913" i="1"/>
  <c r="C2913" i="1"/>
  <c r="D2913" i="1"/>
  <c r="E2913" i="1"/>
  <c r="F2913" i="1"/>
  <c r="H2913" i="1"/>
  <c r="A2914" i="1"/>
  <c r="B2914" i="1"/>
  <c r="C2914" i="1"/>
  <c r="D2914" i="1"/>
  <c r="E2914" i="1"/>
  <c r="F2914" i="1"/>
  <c r="H2914" i="1"/>
  <c r="A2915" i="1"/>
  <c r="B2915" i="1"/>
  <c r="C2915" i="1"/>
  <c r="D2915" i="1"/>
  <c r="E2915" i="1"/>
  <c r="F2915" i="1"/>
  <c r="H2915" i="1"/>
  <c r="A2916" i="1"/>
  <c r="B2916" i="1"/>
  <c r="C2916" i="1"/>
  <c r="D2916" i="1"/>
  <c r="E2916" i="1"/>
  <c r="F2916" i="1"/>
  <c r="H2916" i="1"/>
  <c r="A2917" i="1"/>
  <c r="B2917" i="1"/>
  <c r="C2917" i="1"/>
  <c r="D2917" i="1"/>
  <c r="E2917" i="1"/>
  <c r="F2917" i="1"/>
  <c r="H2917" i="1"/>
  <c r="A2918" i="1"/>
  <c r="B2918" i="1"/>
  <c r="C2918" i="1"/>
  <c r="D2918" i="1"/>
  <c r="E2918" i="1"/>
  <c r="F2918" i="1"/>
  <c r="H2918" i="1"/>
  <c r="A2919" i="1"/>
  <c r="B2919" i="1"/>
  <c r="C2919" i="1"/>
  <c r="D2919" i="1"/>
  <c r="E2919" i="1"/>
  <c r="F2919" i="1"/>
  <c r="H2919" i="1"/>
  <c r="A2920" i="1"/>
  <c r="B2920" i="1"/>
  <c r="C2920" i="1"/>
  <c r="D2920" i="1"/>
  <c r="E2920" i="1"/>
  <c r="F2920" i="1"/>
  <c r="H2920" i="1"/>
  <c r="A2921" i="1"/>
  <c r="B2921" i="1"/>
  <c r="C2921" i="1"/>
  <c r="D2921" i="1"/>
  <c r="E2921" i="1"/>
  <c r="F2921" i="1"/>
  <c r="H2921" i="1"/>
  <c r="A2922" i="1"/>
  <c r="B2922" i="1"/>
  <c r="C2922" i="1"/>
  <c r="D2922" i="1"/>
  <c r="E2922" i="1"/>
  <c r="F2922" i="1"/>
  <c r="H2922" i="1"/>
  <c r="A2923" i="1"/>
  <c r="B2923" i="1"/>
  <c r="C2923" i="1"/>
  <c r="D2923" i="1"/>
  <c r="E2923" i="1"/>
  <c r="F2923" i="1"/>
  <c r="H2923" i="1"/>
  <c r="A2924" i="1"/>
  <c r="B2924" i="1"/>
  <c r="C2924" i="1"/>
  <c r="D2924" i="1"/>
  <c r="E2924" i="1"/>
  <c r="F2924" i="1"/>
  <c r="H2924" i="1"/>
  <c r="A2925" i="1"/>
  <c r="B2925" i="1"/>
  <c r="C2925" i="1"/>
  <c r="D2925" i="1"/>
  <c r="E2925" i="1"/>
  <c r="F2925" i="1"/>
  <c r="H2925" i="1"/>
  <c r="A2926" i="1"/>
  <c r="B2926" i="1"/>
  <c r="C2926" i="1"/>
  <c r="D2926" i="1"/>
  <c r="E2926" i="1"/>
  <c r="F2926" i="1"/>
  <c r="H2926" i="1"/>
  <c r="A2927" i="1"/>
  <c r="B2927" i="1"/>
  <c r="C2927" i="1"/>
  <c r="D2927" i="1"/>
  <c r="E2927" i="1"/>
  <c r="F2927" i="1"/>
  <c r="H2927" i="1"/>
  <c r="A2928" i="1"/>
  <c r="B2928" i="1"/>
  <c r="C2928" i="1"/>
  <c r="D2928" i="1"/>
  <c r="E2928" i="1"/>
  <c r="F2928" i="1"/>
  <c r="H2928" i="1"/>
  <c r="A2929" i="1"/>
  <c r="B2929" i="1"/>
  <c r="C2929" i="1"/>
  <c r="D2929" i="1"/>
  <c r="E2929" i="1"/>
  <c r="F2929" i="1"/>
  <c r="H2929" i="1"/>
  <c r="A2930" i="1"/>
  <c r="B2930" i="1"/>
  <c r="C2930" i="1"/>
  <c r="D2930" i="1"/>
  <c r="E2930" i="1"/>
  <c r="F2930" i="1"/>
  <c r="H2930" i="1"/>
  <c r="A2931" i="1"/>
  <c r="B2931" i="1"/>
  <c r="C2931" i="1"/>
  <c r="D2931" i="1"/>
  <c r="E2931" i="1"/>
  <c r="F2931" i="1"/>
  <c r="H2931" i="1"/>
  <c r="A2932" i="1"/>
  <c r="B2932" i="1"/>
  <c r="C2932" i="1"/>
  <c r="D2932" i="1"/>
  <c r="E2932" i="1"/>
  <c r="F2932" i="1"/>
  <c r="H2932" i="1"/>
  <c r="A2933" i="1"/>
  <c r="B2933" i="1"/>
  <c r="C2933" i="1"/>
  <c r="D2933" i="1"/>
  <c r="E2933" i="1"/>
  <c r="F2933" i="1"/>
  <c r="H2933" i="1"/>
  <c r="A2934" i="1"/>
  <c r="B2934" i="1"/>
  <c r="C2934" i="1"/>
  <c r="D2934" i="1"/>
  <c r="E2934" i="1"/>
  <c r="F2934" i="1"/>
  <c r="H2934" i="1"/>
  <c r="A2935" i="1"/>
  <c r="B2935" i="1"/>
  <c r="C2935" i="1"/>
  <c r="D2935" i="1"/>
  <c r="E2935" i="1"/>
  <c r="F2935" i="1"/>
  <c r="H2935" i="1"/>
  <c r="A2936" i="1"/>
  <c r="B2936" i="1"/>
  <c r="C2936" i="1"/>
  <c r="D2936" i="1"/>
  <c r="E2936" i="1"/>
  <c r="F2936" i="1"/>
  <c r="H2936" i="1"/>
  <c r="A2937" i="1"/>
  <c r="B2937" i="1"/>
  <c r="C2937" i="1"/>
  <c r="D2937" i="1"/>
  <c r="E2937" i="1"/>
  <c r="F2937" i="1"/>
  <c r="H2937" i="1"/>
  <c r="A2938" i="1"/>
  <c r="B2938" i="1"/>
  <c r="C2938" i="1"/>
  <c r="D2938" i="1"/>
  <c r="E2938" i="1"/>
  <c r="F2938" i="1"/>
  <c r="H2938" i="1"/>
  <c r="A2939" i="1"/>
  <c r="B2939" i="1"/>
  <c r="C2939" i="1"/>
  <c r="D2939" i="1"/>
  <c r="E2939" i="1"/>
  <c r="F2939" i="1"/>
  <c r="H2939" i="1"/>
  <c r="A2940" i="1"/>
  <c r="B2940" i="1"/>
  <c r="C2940" i="1"/>
  <c r="D2940" i="1"/>
  <c r="E2940" i="1"/>
  <c r="F2940" i="1"/>
  <c r="H2940" i="1"/>
  <c r="A2941" i="1"/>
  <c r="B2941" i="1"/>
  <c r="C2941" i="1"/>
  <c r="D2941" i="1"/>
  <c r="E2941" i="1"/>
  <c r="F2941" i="1"/>
  <c r="H2941" i="1"/>
  <c r="A2942" i="1"/>
  <c r="B2942" i="1"/>
  <c r="C2942" i="1"/>
  <c r="D2942" i="1"/>
  <c r="E2942" i="1"/>
  <c r="F2942" i="1"/>
  <c r="H2942" i="1"/>
  <c r="A2943" i="1"/>
  <c r="B2943" i="1"/>
  <c r="C2943" i="1"/>
  <c r="D2943" i="1"/>
  <c r="E2943" i="1"/>
  <c r="F2943" i="1"/>
  <c r="H2943" i="1"/>
  <c r="A2944" i="1"/>
  <c r="B2944" i="1"/>
  <c r="C2944" i="1"/>
  <c r="D2944" i="1"/>
  <c r="E2944" i="1"/>
  <c r="F2944" i="1"/>
  <c r="H2944" i="1"/>
  <c r="A2945" i="1"/>
  <c r="B2945" i="1"/>
  <c r="C2945" i="1"/>
  <c r="D2945" i="1"/>
  <c r="E2945" i="1"/>
  <c r="F2945" i="1"/>
  <c r="H2945" i="1"/>
  <c r="A2946" i="1"/>
  <c r="B2946" i="1"/>
  <c r="C2946" i="1"/>
  <c r="D2946" i="1"/>
  <c r="E2946" i="1"/>
  <c r="F2946" i="1"/>
  <c r="H2946" i="1"/>
  <c r="A2947" i="1"/>
  <c r="B2947" i="1"/>
  <c r="C2947" i="1"/>
  <c r="D2947" i="1"/>
  <c r="E2947" i="1"/>
  <c r="F2947" i="1"/>
  <c r="H2947" i="1"/>
  <c r="A2948" i="1"/>
  <c r="B2948" i="1"/>
  <c r="C2948" i="1"/>
  <c r="D2948" i="1"/>
  <c r="E2948" i="1"/>
  <c r="F2948" i="1"/>
  <c r="H2948" i="1"/>
  <c r="A2949" i="1"/>
  <c r="B2949" i="1"/>
  <c r="C2949" i="1"/>
  <c r="D2949" i="1"/>
  <c r="E2949" i="1"/>
  <c r="F2949" i="1"/>
  <c r="H2949" i="1"/>
  <c r="A2950" i="1"/>
  <c r="B2950" i="1"/>
  <c r="C2950" i="1"/>
  <c r="D2950" i="1"/>
  <c r="E2950" i="1"/>
  <c r="F2950" i="1"/>
  <c r="H2950" i="1"/>
  <c r="A2951" i="1"/>
  <c r="B2951" i="1"/>
  <c r="C2951" i="1"/>
  <c r="D2951" i="1"/>
  <c r="E2951" i="1"/>
  <c r="F2951" i="1"/>
  <c r="H2951" i="1"/>
  <c r="A2952" i="1"/>
  <c r="B2952" i="1"/>
  <c r="C2952" i="1"/>
  <c r="D2952" i="1"/>
  <c r="E2952" i="1"/>
  <c r="F2952" i="1"/>
  <c r="H2952" i="1"/>
  <c r="A2953" i="1"/>
  <c r="B2953" i="1"/>
  <c r="C2953" i="1"/>
  <c r="D2953" i="1"/>
  <c r="E2953" i="1"/>
  <c r="F2953" i="1"/>
  <c r="H2953" i="1"/>
  <c r="A2954" i="1"/>
  <c r="B2954" i="1"/>
  <c r="C2954" i="1"/>
  <c r="D2954" i="1"/>
  <c r="E2954" i="1"/>
  <c r="F2954" i="1"/>
  <c r="H2954" i="1"/>
  <c r="A2955" i="1"/>
  <c r="B2955" i="1"/>
  <c r="C2955" i="1"/>
  <c r="D2955" i="1"/>
  <c r="E2955" i="1"/>
  <c r="F2955" i="1"/>
  <c r="H2955" i="1"/>
  <c r="A2956" i="1"/>
  <c r="B2956" i="1"/>
  <c r="C2956" i="1"/>
  <c r="D2956" i="1"/>
  <c r="E2956" i="1"/>
  <c r="F2956" i="1"/>
  <c r="H2956" i="1"/>
  <c r="A2957" i="1"/>
  <c r="B2957" i="1"/>
  <c r="C2957" i="1"/>
  <c r="D2957" i="1"/>
  <c r="E2957" i="1"/>
  <c r="F2957" i="1"/>
  <c r="H2957" i="1"/>
  <c r="A2958" i="1"/>
  <c r="B2958" i="1"/>
  <c r="C2958" i="1"/>
  <c r="D2958" i="1"/>
  <c r="E2958" i="1"/>
  <c r="F2958" i="1"/>
  <c r="H2958" i="1"/>
  <c r="A2959" i="1"/>
  <c r="B2959" i="1"/>
  <c r="C2959" i="1"/>
  <c r="D2959" i="1"/>
  <c r="E2959" i="1"/>
  <c r="F2959" i="1"/>
  <c r="H2959" i="1"/>
  <c r="A2960" i="1"/>
  <c r="B2960" i="1"/>
  <c r="C2960" i="1"/>
  <c r="D2960" i="1"/>
  <c r="E2960" i="1"/>
  <c r="F2960" i="1"/>
  <c r="H2960" i="1"/>
  <c r="A2961" i="1"/>
  <c r="B2961" i="1"/>
  <c r="C2961" i="1"/>
  <c r="D2961" i="1"/>
  <c r="E2961" i="1"/>
  <c r="F2961" i="1"/>
  <c r="H2961" i="1"/>
  <c r="A2962" i="1"/>
  <c r="B2962" i="1"/>
  <c r="C2962" i="1"/>
  <c r="D2962" i="1"/>
  <c r="E2962" i="1"/>
  <c r="F2962" i="1"/>
  <c r="H2962" i="1"/>
  <c r="A2963" i="1"/>
  <c r="B2963" i="1"/>
  <c r="C2963" i="1"/>
  <c r="D2963" i="1"/>
  <c r="E2963" i="1"/>
  <c r="F2963" i="1"/>
  <c r="H2963" i="1"/>
  <c r="A2964" i="1"/>
  <c r="B2964" i="1"/>
  <c r="C2964" i="1"/>
  <c r="D2964" i="1"/>
  <c r="E2964" i="1"/>
  <c r="F2964" i="1"/>
  <c r="H2964" i="1"/>
  <c r="A2965" i="1"/>
  <c r="B2965" i="1"/>
  <c r="C2965" i="1"/>
  <c r="D2965" i="1"/>
  <c r="E2965" i="1"/>
  <c r="F2965" i="1"/>
  <c r="H2965" i="1"/>
  <c r="A2966" i="1"/>
  <c r="B2966" i="1"/>
  <c r="C2966" i="1"/>
  <c r="D2966" i="1"/>
  <c r="E2966" i="1"/>
  <c r="F2966" i="1"/>
  <c r="H2966" i="1"/>
  <c r="A2967" i="1"/>
  <c r="B2967" i="1"/>
  <c r="C2967" i="1"/>
  <c r="D2967" i="1"/>
  <c r="E2967" i="1"/>
  <c r="F2967" i="1"/>
  <c r="H2967" i="1"/>
  <c r="A2968" i="1"/>
  <c r="B2968" i="1"/>
  <c r="C2968" i="1"/>
  <c r="D2968" i="1"/>
  <c r="E2968" i="1"/>
  <c r="F2968" i="1"/>
  <c r="H2968" i="1"/>
  <c r="A2969" i="1"/>
  <c r="B2969" i="1"/>
  <c r="C2969" i="1"/>
  <c r="D2969" i="1"/>
  <c r="E2969" i="1"/>
  <c r="F2969" i="1"/>
  <c r="H2969" i="1"/>
  <c r="A2970" i="1"/>
  <c r="B2970" i="1"/>
  <c r="C2970" i="1"/>
  <c r="D2970" i="1"/>
  <c r="E2970" i="1"/>
  <c r="F2970" i="1"/>
  <c r="H2970" i="1"/>
  <c r="A2971" i="1"/>
  <c r="B2971" i="1"/>
  <c r="C2971" i="1"/>
  <c r="D2971" i="1"/>
  <c r="E2971" i="1"/>
  <c r="F2971" i="1"/>
  <c r="H2971" i="1"/>
  <c r="A2972" i="1"/>
  <c r="B2972" i="1"/>
  <c r="C2972" i="1"/>
  <c r="D2972" i="1"/>
  <c r="E2972" i="1"/>
  <c r="F2972" i="1"/>
  <c r="H2972" i="1"/>
  <c r="A2973" i="1"/>
  <c r="B2973" i="1"/>
  <c r="C2973" i="1"/>
  <c r="D2973" i="1"/>
  <c r="E2973" i="1"/>
  <c r="F2973" i="1"/>
  <c r="H2973" i="1"/>
  <c r="A2974" i="1"/>
  <c r="B2974" i="1"/>
  <c r="C2974" i="1"/>
  <c r="D2974" i="1"/>
  <c r="E2974" i="1"/>
  <c r="F2974" i="1"/>
  <c r="H2974" i="1"/>
  <c r="A2975" i="1"/>
  <c r="B2975" i="1"/>
  <c r="C2975" i="1"/>
  <c r="D2975" i="1"/>
  <c r="E2975" i="1"/>
  <c r="F2975" i="1"/>
  <c r="H2975" i="1"/>
  <c r="A2976" i="1"/>
  <c r="B2976" i="1"/>
  <c r="C2976" i="1"/>
  <c r="D2976" i="1"/>
  <c r="E2976" i="1"/>
  <c r="F2976" i="1"/>
  <c r="H2976" i="1"/>
  <c r="A2977" i="1"/>
  <c r="B2977" i="1"/>
  <c r="C2977" i="1"/>
  <c r="D2977" i="1"/>
  <c r="E2977" i="1"/>
  <c r="F2977" i="1"/>
  <c r="H2977" i="1"/>
  <c r="A2978" i="1"/>
  <c r="B2978" i="1"/>
  <c r="C2978" i="1"/>
  <c r="D2978" i="1"/>
  <c r="E2978" i="1"/>
  <c r="F2978" i="1"/>
  <c r="H2978" i="1"/>
  <c r="A2979" i="1"/>
  <c r="B2979" i="1"/>
  <c r="C2979" i="1"/>
  <c r="D2979" i="1"/>
  <c r="E2979" i="1"/>
  <c r="F2979" i="1"/>
  <c r="H2979" i="1"/>
  <c r="A2980" i="1"/>
  <c r="B2980" i="1"/>
  <c r="C2980" i="1"/>
  <c r="D2980" i="1"/>
  <c r="E2980" i="1"/>
  <c r="F2980" i="1"/>
  <c r="H2980" i="1"/>
  <c r="A2981" i="1"/>
  <c r="B2981" i="1"/>
  <c r="C2981" i="1"/>
  <c r="D2981" i="1"/>
  <c r="E2981" i="1"/>
  <c r="F2981" i="1"/>
  <c r="H2981" i="1"/>
  <c r="A2982" i="1"/>
  <c r="B2982" i="1"/>
  <c r="C2982" i="1"/>
  <c r="D2982" i="1"/>
  <c r="E2982" i="1"/>
  <c r="F2982" i="1"/>
  <c r="H2982" i="1"/>
  <c r="A2983" i="1"/>
  <c r="B2983" i="1"/>
  <c r="C2983" i="1"/>
  <c r="D2983" i="1"/>
  <c r="E2983" i="1"/>
  <c r="F2983" i="1"/>
  <c r="H2983" i="1"/>
  <c r="A2984" i="1"/>
  <c r="B2984" i="1"/>
  <c r="C2984" i="1"/>
  <c r="D2984" i="1"/>
  <c r="E2984" i="1"/>
  <c r="F2984" i="1"/>
  <c r="H2984" i="1"/>
  <c r="A2985" i="1"/>
  <c r="B2985" i="1"/>
  <c r="C2985" i="1"/>
  <c r="D2985" i="1"/>
  <c r="E2985" i="1"/>
  <c r="F2985" i="1"/>
  <c r="H2985" i="1"/>
  <c r="A2986" i="1"/>
  <c r="B2986" i="1"/>
  <c r="C2986" i="1"/>
  <c r="D2986" i="1"/>
  <c r="E2986" i="1"/>
  <c r="F2986" i="1"/>
  <c r="H2986" i="1"/>
  <c r="A2987" i="1"/>
  <c r="B2987" i="1"/>
  <c r="C2987" i="1"/>
  <c r="D2987" i="1"/>
  <c r="E2987" i="1"/>
  <c r="F2987" i="1"/>
  <c r="H2987" i="1"/>
  <c r="A2988" i="1"/>
  <c r="B2988" i="1"/>
  <c r="C2988" i="1"/>
  <c r="D2988" i="1"/>
  <c r="E2988" i="1"/>
  <c r="F2988" i="1"/>
  <c r="H2988" i="1"/>
  <c r="A2989" i="1"/>
  <c r="B2989" i="1"/>
  <c r="C2989" i="1"/>
  <c r="D2989" i="1"/>
  <c r="E2989" i="1"/>
  <c r="F2989" i="1"/>
  <c r="H2989" i="1"/>
  <c r="A2990" i="1"/>
  <c r="B2990" i="1"/>
  <c r="C2990" i="1"/>
  <c r="D2990" i="1"/>
  <c r="E2990" i="1"/>
  <c r="F2990" i="1"/>
  <c r="H2990" i="1"/>
  <c r="A2991" i="1"/>
  <c r="B2991" i="1"/>
  <c r="C2991" i="1"/>
  <c r="D2991" i="1"/>
  <c r="E2991" i="1"/>
  <c r="F2991" i="1"/>
  <c r="H2991" i="1"/>
  <c r="A2992" i="1"/>
  <c r="B2992" i="1"/>
  <c r="C2992" i="1"/>
  <c r="D2992" i="1"/>
  <c r="E2992" i="1"/>
  <c r="F2992" i="1"/>
  <c r="H2992" i="1"/>
  <c r="A2993" i="1"/>
  <c r="B2993" i="1"/>
  <c r="C2993" i="1"/>
  <c r="D2993" i="1"/>
  <c r="E2993" i="1"/>
  <c r="F2993" i="1"/>
  <c r="H2993" i="1"/>
  <c r="A2994" i="1"/>
  <c r="B2994" i="1"/>
  <c r="C2994" i="1"/>
  <c r="D2994" i="1"/>
  <c r="E2994" i="1"/>
  <c r="F2994" i="1"/>
  <c r="H2994" i="1"/>
  <c r="A2995" i="1"/>
  <c r="B2995" i="1"/>
  <c r="C2995" i="1"/>
  <c r="D2995" i="1"/>
  <c r="E2995" i="1"/>
  <c r="F2995" i="1"/>
  <c r="H2995" i="1"/>
  <c r="A2996" i="1"/>
  <c r="B2996" i="1"/>
  <c r="C2996" i="1"/>
  <c r="D2996" i="1"/>
  <c r="E2996" i="1"/>
  <c r="F2996" i="1"/>
  <c r="H2996" i="1"/>
  <c r="A2997" i="1"/>
  <c r="B2997" i="1"/>
  <c r="C2997" i="1"/>
  <c r="D2997" i="1"/>
  <c r="E2997" i="1"/>
  <c r="F2997" i="1"/>
  <c r="H2997" i="1"/>
  <c r="A2998" i="1"/>
  <c r="B2998" i="1"/>
  <c r="C2998" i="1"/>
  <c r="D2998" i="1"/>
  <c r="E2998" i="1"/>
  <c r="F2998" i="1"/>
  <c r="H2998" i="1"/>
  <c r="A2999" i="1"/>
  <c r="B2999" i="1"/>
  <c r="C2999" i="1"/>
  <c r="D2999" i="1"/>
  <c r="E2999" i="1"/>
  <c r="F2999" i="1"/>
  <c r="H2999" i="1"/>
  <c r="A3000" i="1"/>
  <c r="B3000" i="1"/>
  <c r="C3000" i="1"/>
  <c r="D3000" i="1"/>
  <c r="E3000" i="1"/>
  <c r="F3000" i="1"/>
  <c r="H3000" i="1"/>
  <c r="A3001" i="1"/>
  <c r="B3001" i="1"/>
  <c r="C3001" i="1"/>
  <c r="D3001" i="1"/>
  <c r="E3001" i="1"/>
  <c r="F3001" i="1"/>
  <c r="H3001" i="1"/>
  <c r="A3002" i="1"/>
  <c r="B3002" i="1"/>
  <c r="C3002" i="1"/>
  <c r="D3002" i="1"/>
  <c r="E3002" i="1"/>
  <c r="F3002" i="1"/>
  <c r="H3002" i="1"/>
  <c r="A3003" i="1"/>
  <c r="B3003" i="1"/>
  <c r="C3003" i="1"/>
  <c r="D3003" i="1"/>
  <c r="E3003" i="1"/>
  <c r="F3003" i="1"/>
  <c r="H3003" i="1"/>
  <c r="A3004" i="1"/>
  <c r="B3004" i="1"/>
  <c r="C3004" i="1"/>
  <c r="D3004" i="1"/>
  <c r="E3004" i="1"/>
  <c r="F3004" i="1"/>
  <c r="H3004" i="1"/>
  <c r="A3005" i="1"/>
  <c r="B3005" i="1"/>
  <c r="C3005" i="1"/>
  <c r="D3005" i="1"/>
  <c r="E3005" i="1"/>
  <c r="F3005" i="1"/>
  <c r="H3005" i="1"/>
  <c r="A3006" i="1"/>
  <c r="B3006" i="1"/>
  <c r="C3006" i="1"/>
  <c r="D3006" i="1"/>
  <c r="E3006" i="1"/>
  <c r="F3006" i="1"/>
  <c r="H3006" i="1"/>
  <c r="A3007" i="1"/>
  <c r="B3007" i="1"/>
  <c r="C3007" i="1"/>
  <c r="D3007" i="1"/>
  <c r="E3007" i="1"/>
  <c r="F3007" i="1"/>
  <c r="H3007" i="1"/>
  <c r="A3008" i="1"/>
  <c r="B3008" i="1"/>
  <c r="C3008" i="1"/>
  <c r="D3008" i="1"/>
  <c r="E3008" i="1"/>
  <c r="F3008" i="1"/>
  <c r="H3008" i="1"/>
  <c r="A3009" i="1"/>
  <c r="B3009" i="1"/>
  <c r="C3009" i="1"/>
  <c r="D3009" i="1"/>
  <c r="E3009" i="1"/>
  <c r="F3009" i="1"/>
  <c r="H3009" i="1"/>
  <c r="A3010" i="1"/>
  <c r="B3010" i="1"/>
  <c r="C3010" i="1"/>
  <c r="D3010" i="1"/>
  <c r="E3010" i="1"/>
  <c r="F3010" i="1"/>
  <c r="H3010" i="1"/>
  <c r="A3011" i="1"/>
  <c r="B3011" i="1"/>
  <c r="C3011" i="1"/>
  <c r="D3011" i="1"/>
  <c r="E3011" i="1"/>
  <c r="F3011" i="1"/>
  <c r="H3011" i="1"/>
  <c r="A3012" i="1"/>
  <c r="B3012" i="1"/>
  <c r="C3012" i="1"/>
  <c r="D3012" i="1"/>
  <c r="E3012" i="1"/>
  <c r="F3012" i="1"/>
  <c r="H3012" i="1"/>
  <c r="A3013" i="1"/>
  <c r="B3013" i="1"/>
  <c r="C3013" i="1"/>
  <c r="D3013" i="1"/>
  <c r="E3013" i="1"/>
  <c r="F3013" i="1"/>
  <c r="H3013" i="1"/>
  <c r="A3014" i="1"/>
  <c r="B3014" i="1"/>
  <c r="C3014" i="1"/>
  <c r="D3014" i="1"/>
  <c r="E3014" i="1"/>
  <c r="F3014" i="1"/>
  <c r="H3014" i="1"/>
  <c r="A3015" i="1"/>
  <c r="B3015" i="1"/>
  <c r="C3015" i="1"/>
  <c r="D3015" i="1"/>
  <c r="E3015" i="1"/>
  <c r="F3015" i="1"/>
  <c r="H3015" i="1"/>
  <c r="A3016" i="1"/>
  <c r="B3016" i="1"/>
  <c r="C3016" i="1"/>
  <c r="D3016" i="1"/>
  <c r="E3016" i="1"/>
  <c r="F3016" i="1"/>
  <c r="H3016" i="1"/>
  <c r="A3017" i="1"/>
  <c r="B3017" i="1"/>
  <c r="C3017" i="1"/>
  <c r="D3017" i="1"/>
  <c r="E3017" i="1"/>
  <c r="F3017" i="1"/>
  <c r="H3017" i="1"/>
  <c r="A3018" i="1"/>
  <c r="B3018" i="1"/>
  <c r="C3018" i="1"/>
  <c r="D3018" i="1"/>
  <c r="E3018" i="1"/>
  <c r="F3018" i="1"/>
  <c r="H3018" i="1"/>
  <c r="A3019" i="1"/>
  <c r="B3019" i="1"/>
  <c r="C3019" i="1"/>
  <c r="D3019" i="1"/>
  <c r="E3019" i="1"/>
  <c r="F3019" i="1"/>
  <c r="H3019" i="1"/>
  <c r="A3020" i="1"/>
  <c r="B3020" i="1"/>
  <c r="C3020" i="1"/>
  <c r="D3020" i="1"/>
  <c r="E3020" i="1"/>
  <c r="F3020" i="1"/>
  <c r="H3020" i="1"/>
  <c r="A3021" i="1"/>
  <c r="B3021" i="1"/>
  <c r="C3021" i="1"/>
  <c r="D3021" i="1"/>
  <c r="E3021" i="1"/>
  <c r="F3021" i="1"/>
  <c r="H3021" i="1"/>
  <c r="A3022" i="1"/>
  <c r="B3022" i="1"/>
  <c r="C3022" i="1"/>
  <c r="D3022" i="1"/>
  <c r="E3022" i="1"/>
  <c r="F3022" i="1"/>
  <c r="H3022" i="1"/>
  <c r="A3023" i="1"/>
  <c r="B3023" i="1"/>
  <c r="C3023" i="1"/>
  <c r="D3023" i="1"/>
  <c r="E3023" i="1"/>
  <c r="F3023" i="1"/>
  <c r="H3023" i="1"/>
  <c r="A3024" i="1"/>
  <c r="B3024" i="1"/>
  <c r="C3024" i="1"/>
  <c r="D3024" i="1"/>
  <c r="E3024" i="1"/>
  <c r="F3024" i="1"/>
  <c r="H3024" i="1"/>
  <c r="A3025" i="1"/>
  <c r="B3025" i="1"/>
  <c r="C3025" i="1"/>
  <c r="D3025" i="1"/>
  <c r="E3025" i="1"/>
  <c r="F3025" i="1"/>
  <c r="H3025" i="1"/>
  <c r="A3026" i="1"/>
  <c r="B3026" i="1"/>
  <c r="C3026" i="1"/>
  <c r="D3026" i="1"/>
  <c r="E3026" i="1"/>
  <c r="F3026" i="1"/>
  <c r="H3026" i="1"/>
  <c r="A3027" i="1"/>
  <c r="B3027" i="1"/>
  <c r="C3027" i="1"/>
  <c r="D3027" i="1"/>
  <c r="E3027" i="1"/>
  <c r="F3027" i="1"/>
  <c r="H3027" i="1"/>
  <c r="A3028" i="1"/>
  <c r="B3028" i="1"/>
  <c r="C3028" i="1"/>
  <c r="D3028" i="1"/>
  <c r="E3028" i="1"/>
  <c r="F3028" i="1"/>
  <c r="H3028" i="1"/>
  <c r="A3029" i="1"/>
  <c r="B3029" i="1"/>
  <c r="C3029" i="1"/>
  <c r="D3029" i="1"/>
  <c r="E3029" i="1"/>
  <c r="F3029" i="1"/>
  <c r="H3029" i="1"/>
  <c r="A3030" i="1"/>
  <c r="B3030" i="1"/>
  <c r="C3030" i="1"/>
  <c r="D3030" i="1"/>
  <c r="E3030" i="1"/>
  <c r="F3030" i="1"/>
  <c r="H3030" i="1"/>
  <c r="A3031" i="1"/>
  <c r="B3031" i="1"/>
  <c r="C3031" i="1"/>
  <c r="D3031" i="1"/>
  <c r="E3031" i="1"/>
  <c r="F3031" i="1"/>
  <c r="H3031" i="1"/>
  <c r="A3032" i="1"/>
  <c r="B3032" i="1"/>
  <c r="C3032" i="1"/>
  <c r="D3032" i="1"/>
  <c r="E3032" i="1"/>
  <c r="F3032" i="1"/>
  <c r="H3032" i="1"/>
  <c r="A3033" i="1"/>
  <c r="B3033" i="1"/>
  <c r="C3033" i="1"/>
  <c r="D3033" i="1"/>
  <c r="E3033" i="1"/>
  <c r="F3033" i="1"/>
  <c r="H3033" i="1"/>
  <c r="A3034" i="1"/>
  <c r="B3034" i="1"/>
  <c r="C3034" i="1"/>
  <c r="D3034" i="1"/>
  <c r="E3034" i="1"/>
  <c r="F3034" i="1"/>
  <c r="H3034" i="1"/>
  <c r="A3035" i="1"/>
  <c r="B3035" i="1"/>
  <c r="C3035" i="1"/>
  <c r="D3035" i="1"/>
  <c r="E3035" i="1"/>
  <c r="F3035" i="1"/>
  <c r="H3035" i="1"/>
  <c r="A3036" i="1"/>
  <c r="B3036" i="1"/>
  <c r="C3036" i="1"/>
  <c r="D3036" i="1"/>
  <c r="E3036" i="1"/>
  <c r="F3036" i="1"/>
  <c r="H3036" i="1"/>
  <c r="A3037" i="1"/>
  <c r="B3037" i="1"/>
  <c r="C3037" i="1"/>
  <c r="D3037" i="1"/>
  <c r="E3037" i="1"/>
  <c r="F3037" i="1"/>
  <c r="H3037" i="1"/>
  <c r="A3038" i="1"/>
  <c r="B3038" i="1"/>
  <c r="C3038" i="1"/>
  <c r="D3038" i="1"/>
  <c r="E3038" i="1"/>
  <c r="F3038" i="1"/>
  <c r="H3038" i="1"/>
  <c r="A3039" i="1"/>
  <c r="B3039" i="1"/>
  <c r="C3039" i="1"/>
  <c r="D3039" i="1"/>
  <c r="E3039" i="1"/>
  <c r="F3039" i="1"/>
  <c r="H3039" i="1"/>
  <c r="A3040" i="1"/>
  <c r="B3040" i="1"/>
  <c r="C3040" i="1"/>
  <c r="D3040" i="1"/>
  <c r="E3040" i="1"/>
  <c r="F3040" i="1"/>
  <c r="H3040" i="1"/>
  <c r="A3041" i="1"/>
  <c r="B3041" i="1"/>
  <c r="C3041" i="1"/>
  <c r="D3041" i="1"/>
  <c r="E3041" i="1"/>
  <c r="F3041" i="1"/>
  <c r="H3041" i="1"/>
  <c r="A3042" i="1"/>
  <c r="B3042" i="1"/>
  <c r="C3042" i="1"/>
  <c r="D3042" i="1"/>
  <c r="E3042" i="1"/>
  <c r="F3042" i="1"/>
  <c r="H3042" i="1"/>
  <c r="A3043" i="1"/>
  <c r="B3043" i="1"/>
  <c r="C3043" i="1"/>
  <c r="D3043" i="1"/>
  <c r="E3043" i="1"/>
  <c r="F3043" i="1"/>
  <c r="H3043" i="1"/>
  <c r="A3044" i="1"/>
  <c r="B3044" i="1"/>
  <c r="C3044" i="1"/>
  <c r="D3044" i="1"/>
  <c r="E3044" i="1"/>
  <c r="F3044" i="1"/>
  <c r="H3044" i="1"/>
  <c r="A3045" i="1"/>
  <c r="B3045" i="1"/>
  <c r="C3045" i="1"/>
  <c r="D3045" i="1"/>
  <c r="E3045" i="1"/>
  <c r="F3045" i="1"/>
  <c r="H3045" i="1"/>
  <c r="A3046" i="1"/>
  <c r="B3046" i="1"/>
  <c r="C3046" i="1"/>
  <c r="D3046" i="1"/>
  <c r="E3046" i="1"/>
  <c r="F3046" i="1"/>
  <c r="H3046" i="1"/>
  <c r="A3047" i="1"/>
  <c r="B3047" i="1"/>
  <c r="C3047" i="1"/>
  <c r="D3047" i="1"/>
  <c r="E3047" i="1"/>
  <c r="F3047" i="1"/>
  <c r="H3047" i="1"/>
  <c r="A3048" i="1"/>
  <c r="B3048" i="1"/>
  <c r="C3048" i="1"/>
  <c r="D3048" i="1"/>
  <c r="E3048" i="1"/>
  <c r="F3048" i="1"/>
  <c r="H3048" i="1"/>
  <c r="A3049" i="1"/>
  <c r="B3049" i="1"/>
  <c r="C3049" i="1"/>
  <c r="D3049" i="1"/>
  <c r="E3049" i="1"/>
  <c r="F3049" i="1"/>
  <c r="H3049" i="1"/>
  <c r="A3050" i="1"/>
  <c r="B3050" i="1"/>
  <c r="C3050" i="1"/>
  <c r="D3050" i="1"/>
  <c r="E3050" i="1"/>
  <c r="F3050" i="1"/>
  <c r="H3050" i="1"/>
  <c r="A3051" i="1"/>
  <c r="B3051" i="1"/>
  <c r="C3051" i="1"/>
  <c r="D3051" i="1"/>
  <c r="E3051" i="1"/>
  <c r="F3051" i="1"/>
  <c r="H3051" i="1"/>
  <c r="A3052" i="1"/>
  <c r="B3052" i="1"/>
  <c r="C3052" i="1"/>
  <c r="D3052" i="1"/>
  <c r="E3052" i="1"/>
  <c r="F3052" i="1"/>
  <c r="H3052" i="1"/>
  <c r="A3053" i="1"/>
  <c r="B3053" i="1"/>
  <c r="C3053" i="1"/>
  <c r="D3053" i="1"/>
  <c r="E3053" i="1"/>
  <c r="F3053" i="1"/>
  <c r="H3053" i="1"/>
  <c r="A3054" i="1"/>
  <c r="B3054" i="1"/>
  <c r="C3054" i="1"/>
  <c r="D3054" i="1"/>
  <c r="E3054" i="1"/>
  <c r="F3054" i="1"/>
  <c r="H3054" i="1"/>
  <c r="A3055" i="1"/>
  <c r="B3055" i="1"/>
  <c r="C3055" i="1"/>
  <c r="D3055" i="1"/>
  <c r="E3055" i="1"/>
  <c r="F3055" i="1"/>
  <c r="H3055" i="1"/>
  <c r="A3056" i="1"/>
  <c r="B3056" i="1"/>
  <c r="C3056" i="1"/>
  <c r="D3056" i="1"/>
  <c r="E3056" i="1"/>
  <c r="F3056" i="1"/>
  <c r="H3056" i="1"/>
  <c r="A3057" i="1"/>
  <c r="B3057" i="1"/>
  <c r="C3057" i="1"/>
  <c r="D3057" i="1"/>
  <c r="E3057" i="1"/>
  <c r="F3057" i="1"/>
  <c r="H3057" i="1"/>
  <c r="A3058" i="1"/>
  <c r="B3058" i="1"/>
  <c r="C3058" i="1"/>
  <c r="D3058" i="1"/>
  <c r="E3058" i="1"/>
  <c r="F3058" i="1"/>
  <c r="H3058" i="1"/>
  <c r="A3059" i="1"/>
  <c r="B3059" i="1"/>
  <c r="C3059" i="1"/>
  <c r="D3059" i="1"/>
  <c r="E3059" i="1"/>
  <c r="F3059" i="1"/>
  <c r="H3059" i="1"/>
  <c r="A3060" i="1"/>
  <c r="B3060" i="1"/>
  <c r="C3060" i="1"/>
  <c r="D3060" i="1"/>
  <c r="E3060" i="1"/>
  <c r="F3060" i="1"/>
  <c r="H3060" i="1"/>
  <c r="A3061" i="1"/>
  <c r="B3061" i="1"/>
  <c r="C3061" i="1"/>
  <c r="D3061" i="1"/>
  <c r="E3061" i="1"/>
  <c r="F3061" i="1"/>
  <c r="H3061" i="1"/>
  <c r="A3062" i="1"/>
  <c r="B3062" i="1"/>
  <c r="C3062" i="1"/>
  <c r="D3062" i="1"/>
  <c r="E3062" i="1"/>
  <c r="F3062" i="1"/>
  <c r="H3062" i="1"/>
  <c r="A3063" i="1"/>
  <c r="B3063" i="1"/>
  <c r="C3063" i="1"/>
  <c r="D3063" i="1"/>
  <c r="E3063" i="1"/>
  <c r="F3063" i="1"/>
  <c r="H3063" i="1"/>
  <c r="A3064" i="1"/>
  <c r="B3064" i="1"/>
  <c r="C3064" i="1"/>
  <c r="D3064" i="1"/>
  <c r="E3064" i="1"/>
  <c r="F3064" i="1"/>
  <c r="H3064" i="1"/>
  <c r="A3065" i="1"/>
  <c r="B3065" i="1"/>
  <c r="C3065" i="1"/>
  <c r="D3065" i="1"/>
  <c r="E3065" i="1"/>
  <c r="F3065" i="1"/>
  <c r="H3065" i="1"/>
  <c r="A3066" i="1"/>
  <c r="B3066" i="1"/>
  <c r="C3066" i="1"/>
  <c r="D3066" i="1"/>
  <c r="E3066" i="1"/>
  <c r="F3066" i="1"/>
  <c r="H3066" i="1"/>
  <c r="A3067" i="1"/>
  <c r="B3067" i="1"/>
  <c r="C3067" i="1"/>
  <c r="D3067" i="1"/>
  <c r="E3067" i="1"/>
  <c r="F3067" i="1"/>
  <c r="H3067" i="1"/>
  <c r="A3068" i="1"/>
  <c r="B3068" i="1"/>
  <c r="C3068" i="1"/>
  <c r="D3068" i="1"/>
  <c r="E3068" i="1"/>
  <c r="F3068" i="1"/>
  <c r="H3068" i="1"/>
  <c r="A3069" i="1"/>
  <c r="B3069" i="1"/>
  <c r="C3069" i="1"/>
  <c r="D3069" i="1"/>
  <c r="E3069" i="1"/>
  <c r="F3069" i="1"/>
  <c r="H3069" i="1"/>
  <c r="A3070" i="1"/>
  <c r="B3070" i="1"/>
  <c r="C3070" i="1"/>
  <c r="D3070" i="1"/>
  <c r="E3070" i="1"/>
  <c r="F3070" i="1"/>
  <c r="H3070" i="1"/>
  <c r="A3071" i="1"/>
  <c r="B3071" i="1"/>
  <c r="C3071" i="1"/>
  <c r="D3071" i="1"/>
  <c r="E3071" i="1"/>
  <c r="F3071" i="1"/>
  <c r="H3071" i="1"/>
  <c r="A3072" i="1"/>
  <c r="B3072" i="1"/>
  <c r="C3072" i="1"/>
  <c r="D3072" i="1"/>
  <c r="E3072" i="1"/>
  <c r="F3072" i="1"/>
  <c r="H3072" i="1"/>
  <c r="A3073" i="1"/>
  <c r="B3073" i="1"/>
  <c r="C3073" i="1"/>
  <c r="D3073" i="1"/>
  <c r="E3073" i="1"/>
  <c r="F3073" i="1"/>
  <c r="H3073" i="1"/>
  <c r="A3074" i="1"/>
  <c r="B3074" i="1"/>
  <c r="C3074" i="1"/>
  <c r="D3074" i="1"/>
  <c r="E3074" i="1"/>
  <c r="F3074" i="1"/>
  <c r="H3074" i="1"/>
  <c r="A3075" i="1"/>
  <c r="B3075" i="1"/>
  <c r="C3075" i="1"/>
  <c r="D3075" i="1"/>
  <c r="E3075" i="1"/>
  <c r="F3075" i="1"/>
  <c r="H3075" i="1"/>
  <c r="A3076" i="1"/>
  <c r="B3076" i="1"/>
  <c r="C3076" i="1"/>
  <c r="D3076" i="1"/>
  <c r="E3076" i="1"/>
  <c r="F3076" i="1"/>
  <c r="H3076" i="1"/>
  <c r="A3077" i="1"/>
  <c r="B3077" i="1"/>
  <c r="C3077" i="1"/>
  <c r="D3077" i="1"/>
  <c r="E3077" i="1"/>
  <c r="F3077" i="1"/>
  <c r="H3077" i="1"/>
  <c r="A3078" i="1"/>
  <c r="B3078" i="1"/>
  <c r="C3078" i="1"/>
  <c r="D3078" i="1"/>
  <c r="E3078" i="1"/>
  <c r="F3078" i="1"/>
  <c r="H3078" i="1"/>
  <c r="A3079" i="1"/>
  <c r="B3079" i="1"/>
  <c r="C3079" i="1"/>
  <c r="D3079" i="1"/>
  <c r="E3079" i="1"/>
  <c r="F3079" i="1"/>
  <c r="H3079" i="1"/>
  <c r="A3080" i="1"/>
  <c r="B3080" i="1"/>
  <c r="C3080" i="1"/>
  <c r="D3080" i="1"/>
  <c r="E3080" i="1"/>
  <c r="F3080" i="1"/>
  <c r="H3080" i="1"/>
  <c r="A3081" i="1"/>
  <c r="B3081" i="1"/>
  <c r="C3081" i="1"/>
  <c r="D3081" i="1"/>
  <c r="E3081" i="1"/>
  <c r="F3081" i="1"/>
  <c r="H3081" i="1"/>
  <c r="A3082" i="1"/>
  <c r="B3082" i="1"/>
  <c r="C3082" i="1"/>
  <c r="D3082" i="1"/>
  <c r="E3082" i="1"/>
  <c r="F3082" i="1"/>
  <c r="H3082" i="1"/>
  <c r="A3083" i="1"/>
  <c r="B3083" i="1"/>
  <c r="C3083" i="1"/>
  <c r="D3083" i="1"/>
  <c r="E3083" i="1"/>
  <c r="F3083" i="1"/>
  <c r="H3083" i="1"/>
  <c r="A3084" i="1"/>
  <c r="B3084" i="1"/>
  <c r="C3084" i="1"/>
  <c r="D3084" i="1"/>
  <c r="E3084" i="1"/>
  <c r="F3084" i="1"/>
  <c r="H3084" i="1"/>
  <c r="A3085" i="1"/>
  <c r="B3085" i="1"/>
  <c r="C3085" i="1"/>
  <c r="D3085" i="1"/>
  <c r="E3085" i="1"/>
  <c r="F3085" i="1"/>
  <c r="H3085" i="1"/>
  <c r="A3086" i="1"/>
  <c r="B3086" i="1"/>
  <c r="C3086" i="1"/>
  <c r="D3086" i="1"/>
  <c r="E3086" i="1"/>
  <c r="F3086" i="1"/>
  <c r="H3086" i="1"/>
  <c r="A3087" i="1"/>
  <c r="B3087" i="1"/>
  <c r="C3087" i="1"/>
  <c r="D3087" i="1"/>
  <c r="E3087" i="1"/>
  <c r="F3087" i="1"/>
  <c r="H3087" i="1"/>
  <c r="A3088" i="1"/>
  <c r="B3088" i="1"/>
  <c r="C3088" i="1"/>
  <c r="D3088" i="1"/>
  <c r="E3088" i="1"/>
  <c r="F3088" i="1"/>
  <c r="H3088" i="1"/>
  <c r="A3089" i="1"/>
  <c r="B3089" i="1"/>
  <c r="C3089" i="1"/>
  <c r="D3089" i="1"/>
  <c r="E3089" i="1"/>
  <c r="F3089" i="1"/>
  <c r="H3089" i="1"/>
  <c r="A3090" i="1"/>
  <c r="B3090" i="1"/>
  <c r="C3090" i="1"/>
  <c r="D3090" i="1"/>
  <c r="E3090" i="1"/>
  <c r="F3090" i="1"/>
  <c r="H3090" i="1"/>
  <c r="A3091" i="1"/>
  <c r="B3091" i="1"/>
  <c r="C3091" i="1"/>
  <c r="D3091" i="1"/>
  <c r="E3091" i="1"/>
  <c r="F3091" i="1"/>
  <c r="H3091" i="1"/>
  <c r="A3092" i="1"/>
  <c r="B3092" i="1"/>
  <c r="C3092" i="1"/>
  <c r="D3092" i="1"/>
  <c r="E3092" i="1"/>
  <c r="F3092" i="1"/>
  <c r="H3092" i="1"/>
  <c r="A3093" i="1"/>
  <c r="B3093" i="1"/>
  <c r="C3093" i="1"/>
  <c r="D3093" i="1"/>
  <c r="E3093" i="1"/>
  <c r="F3093" i="1"/>
  <c r="H3093" i="1"/>
  <c r="A3094" i="1"/>
  <c r="B3094" i="1"/>
  <c r="C3094" i="1"/>
  <c r="D3094" i="1"/>
  <c r="E3094" i="1"/>
  <c r="F3094" i="1"/>
  <c r="H3094" i="1"/>
  <c r="A3095" i="1"/>
  <c r="B3095" i="1"/>
  <c r="C3095" i="1"/>
  <c r="D3095" i="1"/>
  <c r="E3095" i="1"/>
  <c r="F3095" i="1"/>
  <c r="H3095" i="1"/>
  <c r="A3096" i="1"/>
  <c r="B3096" i="1"/>
  <c r="C3096" i="1"/>
  <c r="D3096" i="1"/>
  <c r="E3096" i="1"/>
  <c r="F3096" i="1"/>
  <c r="H3096" i="1"/>
  <c r="A3097" i="1"/>
  <c r="B3097" i="1"/>
  <c r="C3097" i="1"/>
  <c r="D3097" i="1"/>
  <c r="E3097" i="1"/>
  <c r="F3097" i="1"/>
  <c r="H3097" i="1"/>
  <c r="A3098" i="1"/>
  <c r="B3098" i="1"/>
  <c r="C3098" i="1"/>
  <c r="D3098" i="1"/>
  <c r="E3098" i="1"/>
  <c r="F3098" i="1"/>
  <c r="H3098" i="1"/>
  <c r="A3099" i="1"/>
  <c r="B3099" i="1"/>
  <c r="C3099" i="1"/>
  <c r="D3099" i="1"/>
  <c r="E3099" i="1"/>
  <c r="F3099" i="1"/>
  <c r="H3099" i="1"/>
  <c r="A3100" i="1"/>
  <c r="B3100" i="1"/>
  <c r="C3100" i="1"/>
  <c r="D3100" i="1"/>
  <c r="E3100" i="1"/>
  <c r="F3100" i="1"/>
  <c r="H3100" i="1"/>
  <c r="A3101" i="1"/>
  <c r="B3101" i="1"/>
  <c r="C3101" i="1"/>
  <c r="D3101" i="1"/>
  <c r="E3101" i="1"/>
  <c r="F3101" i="1"/>
  <c r="H3101" i="1"/>
  <c r="A3102" i="1"/>
  <c r="B3102" i="1"/>
  <c r="C3102" i="1"/>
  <c r="D3102" i="1"/>
  <c r="E3102" i="1"/>
  <c r="F3102" i="1"/>
  <c r="H3102" i="1"/>
  <c r="A3103" i="1"/>
  <c r="B3103" i="1"/>
  <c r="C3103" i="1"/>
  <c r="D3103" i="1"/>
  <c r="E3103" i="1"/>
  <c r="F3103" i="1"/>
  <c r="H3103" i="1"/>
  <c r="A3104" i="1"/>
  <c r="B3104" i="1"/>
  <c r="C3104" i="1"/>
  <c r="D3104" i="1"/>
  <c r="E3104" i="1"/>
  <c r="F3104" i="1"/>
  <c r="H3104" i="1"/>
  <c r="A3105" i="1"/>
  <c r="B3105" i="1"/>
  <c r="C3105" i="1"/>
  <c r="D3105" i="1"/>
  <c r="E3105" i="1"/>
  <c r="F3105" i="1"/>
  <c r="H3105" i="1"/>
  <c r="A3106" i="1"/>
  <c r="B3106" i="1"/>
  <c r="C3106" i="1"/>
  <c r="D3106" i="1"/>
  <c r="E3106" i="1"/>
  <c r="F3106" i="1"/>
  <c r="H3106" i="1"/>
  <c r="A3107" i="1"/>
  <c r="B3107" i="1"/>
  <c r="C3107" i="1"/>
  <c r="D3107" i="1"/>
  <c r="E3107" i="1"/>
  <c r="F3107" i="1"/>
  <c r="H3107" i="1"/>
  <c r="A3108" i="1"/>
  <c r="B3108" i="1"/>
  <c r="C3108" i="1"/>
  <c r="D3108" i="1"/>
  <c r="E3108" i="1"/>
  <c r="F3108" i="1"/>
  <c r="H3108" i="1"/>
  <c r="A3109" i="1"/>
  <c r="B3109" i="1"/>
  <c r="C3109" i="1"/>
  <c r="D3109" i="1"/>
  <c r="E3109" i="1"/>
  <c r="F3109" i="1"/>
  <c r="H3109" i="1"/>
  <c r="A3110" i="1"/>
  <c r="B3110" i="1"/>
  <c r="C3110" i="1"/>
  <c r="D3110" i="1"/>
  <c r="E3110" i="1"/>
  <c r="F3110" i="1"/>
  <c r="H3110" i="1"/>
  <c r="A3111" i="1"/>
  <c r="B3111" i="1"/>
  <c r="C3111" i="1"/>
  <c r="D3111" i="1"/>
  <c r="E3111" i="1"/>
  <c r="F3111" i="1"/>
  <c r="H3111" i="1"/>
  <c r="A3112" i="1"/>
  <c r="B3112" i="1"/>
  <c r="C3112" i="1"/>
  <c r="D3112" i="1"/>
  <c r="E3112" i="1"/>
  <c r="F3112" i="1"/>
  <c r="H3112" i="1"/>
  <c r="A3113" i="1"/>
  <c r="B3113" i="1"/>
  <c r="C3113" i="1"/>
  <c r="D3113" i="1"/>
  <c r="E3113" i="1"/>
  <c r="F3113" i="1"/>
  <c r="H3113" i="1"/>
  <c r="A3114" i="1"/>
  <c r="B3114" i="1"/>
  <c r="C3114" i="1"/>
  <c r="D3114" i="1"/>
  <c r="E3114" i="1"/>
  <c r="F3114" i="1"/>
  <c r="H3114" i="1"/>
  <c r="A3115" i="1"/>
  <c r="B3115" i="1"/>
  <c r="C3115" i="1"/>
  <c r="D3115" i="1"/>
  <c r="E3115" i="1"/>
  <c r="F3115" i="1"/>
  <c r="H3115" i="1"/>
  <c r="A3116" i="1"/>
  <c r="B3116" i="1"/>
  <c r="C3116" i="1"/>
  <c r="D3116" i="1"/>
  <c r="E3116" i="1"/>
  <c r="F3116" i="1"/>
  <c r="H3116" i="1"/>
  <c r="A3117" i="1"/>
  <c r="B3117" i="1"/>
  <c r="C3117" i="1"/>
  <c r="D3117" i="1"/>
  <c r="E3117" i="1"/>
  <c r="F3117" i="1"/>
  <c r="H3117" i="1"/>
  <c r="A3118" i="1"/>
  <c r="B3118" i="1"/>
  <c r="C3118" i="1"/>
  <c r="D3118" i="1"/>
  <c r="E3118" i="1"/>
  <c r="F3118" i="1"/>
  <c r="H3118" i="1"/>
  <c r="A3119" i="1"/>
  <c r="B3119" i="1"/>
  <c r="C3119" i="1"/>
  <c r="D3119" i="1"/>
  <c r="E3119" i="1"/>
  <c r="F3119" i="1"/>
  <c r="H3119" i="1"/>
  <c r="A3120" i="1"/>
  <c r="B3120" i="1"/>
  <c r="C3120" i="1"/>
  <c r="D3120" i="1"/>
  <c r="E3120" i="1"/>
  <c r="F3120" i="1"/>
  <c r="H3120" i="1"/>
  <c r="A3121" i="1"/>
  <c r="B3121" i="1"/>
  <c r="C3121" i="1"/>
  <c r="D3121" i="1"/>
  <c r="E3121" i="1"/>
  <c r="F3121" i="1"/>
  <c r="H3121" i="1"/>
  <c r="A3122" i="1"/>
  <c r="B3122" i="1"/>
  <c r="C3122" i="1"/>
  <c r="D3122" i="1"/>
  <c r="E3122" i="1"/>
  <c r="F3122" i="1"/>
  <c r="H3122" i="1"/>
  <c r="A3123" i="1"/>
  <c r="B3123" i="1"/>
  <c r="C3123" i="1"/>
  <c r="D3123" i="1"/>
  <c r="E3123" i="1"/>
  <c r="F3123" i="1"/>
  <c r="H3123" i="1"/>
  <c r="A3124" i="1"/>
  <c r="B3124" i="1"/>
  <c r="C3124" i="1"/>
  <c r="D3124" i="1"/>
  <c r="E3124" i="1"/>
  <c r="F3124" i="1"/>
  <c r="H3124" i="1"/>
  <c r="A3125" i="1"/>
  <c r="B3125" i="1"/>
  <c r="C3125" i="1"/>
  <c r="D3125" i="1"/>
  <c r="E3125" i="1"/>
  <c r="F3125" i="1"/>
  <c r="H3125" i="1"/>
  <c r="A3126" i="1"/>
  <c r="B3126" i="1"/>
  <c r="C3126" i="1"/>
  <c r="D3126" i="1"/>
  <c r="E3126" i="1"/>
  <c r="F3126" i="1"/>
  <c r="H3126" i="1"/>
  <c r="A3127" i="1"/>
  <c r="B3127" i="1"/>
  <c r="C3127" i="1"/>
  <c r="D3127" i="1"/>
  <c r="E3127" i="1"/>
  <c r="F3127" i="1"/>
  <c r="H3127" i="1"/>
  <c r="A3128" i="1"/>
  <c r="B3128" i="1"/>
  <c r="C3128" i="1"/>
  <c r="D3128" i="1"/>
  <c r="E3128" i="1"/>
  <c r="F3128" i="1"/>
  <c r="H3128" i="1"/>
  <c r="A3129" i="1"/>
  <c r="B3129" i="1"/>
  <c r="C3129" i="1"/>
  <c r="D3129" i="1"/>
  <c r="E3129" i="1"/>
  <c r="F3129" i="1"/>
  <c r="H3129" i="1"/>
  <c r="A3130" i="1"/>
  <c r="B3130" i="1"/>
  <c r="C3130" i="1"/>
  <c r="D3130" i="1"/>
  <c r="E3130" i="1"/>
  <c r="F3130" i="1"/>
  <c r="H3130" i="1"/>
  <c r="A3131" i="1"/>
  <c r="B3131" i="1"/>
  <c r="C3131" i="1"/>
  <c r="D3131" i="1"/>
  <c r="E3131" i="1"/>
  <c r="F3131" i="1"/>
  <c r="H3131" i="1"/>
  <c r="A3132" i="1"/>
  <c r="B3132" i="1"/>
  <c r="C3132" i="1"/>
  <c r="D3132" i="1"/>
  <c r="E3132" i="1"/>
  <c r="F3132" i="1"/>
  <c r="H3132" i="1"/>
  <c r="A3133" i="1"/>
  <c r="B3133" i="1"/>
  <c r="C3133" i="1"/>
  <c r="D3133" i="1"/>
  <c r="E3133" i="1"/>
  <c r="F3133" i="1"/>
  <c r="H3133" i="1"/>
  <c r="A3134" i="1"/>
  <c r="B3134" i="1"/>
  <c r="C3134" i="1"/>
  <c r="D3134" i="1"/>
  <c r="E3134" i="1"/>
  <c r="F3134" i="1"/>
  <c r="H3134" i="1"/>
  <c r="A3135" i="1"/>
  <c r="B3135" i="1"/>
  <c r="C3135" i="1"/>
  <c r="D3135" i="1"/>
  <c r="E3135" i="1"/>
  <c r="F3135" i="1"/>
  <c r="H3135" i="1"/>
  <c r="A3136" i="1"/>
  <c r="B3136" i="1"/>
  <c r="C3136" i="1"/>
  <c r="D3136" i="1"/>
  <c r="E3136" i="1"/>
  <c r="F3136" i="1"/>
  <c r="H3136" i="1"/>
  <c r="A3137" i="1"/>
  <c r="B3137" i="1"/>
  <c r="C3137" i="1"/>
  <c r="D3137" i="1"/>
  <c r="E3137" i="1"/>
  <c r="F3137" i="1"/>
  <c r="H3137" i="1"/>
  <c r="A3138" i="1"/>
  <c r="B3138" i="1"/>
  <c r="C3138" i="1"/>
  <c r="D3138" i="1"/>
  <c r="E3138" i="1"/>
  <c r="F3138" i="1"/>
  <c r="H3138" i="1"/>
  <c r="A3139" i="1"/>
  <c r="B3139" i="1"/>
  <c r="C3139" i="1"/>
  <c r="D3139" i="1"/>
  <c r="E3139" i="1"/>
  <c r="F3139" i="1"/>
  <c r="H3139" i="1"/>
  <c r="A3140" i="1"/>
  <c r="B3140" i="1"/>
  <c r="C3140" i="1"/>
  <c r="D3140" i="1"/>
  <c r="E3140" i="1"/>
  <c r="F3140" i="1"/>
  <c r="H3140" i="1"/>
  <c r="A3141" i="1"/>
  <c r="B3141" i="1"/>
  <c r="C3141" i="1"/>
  <c r="D3141" i="1"/>
  <c r="E3141" i="1"/>
  <c r="F3141" i="1"/>
  <c r="H3141" i="1"/>
  <c r="A3142" i="1"/>
  <c r="B3142" i="1"/>
  <c r="C3142" i="1"/>
  <c r="D3142" i="1"/>
  <c r="E3142" i="1"/>
  <c r="F3142" i="1"/>
  <c r="H3142" i="1"/>
  <c r="A3143" i="1"/>
  <c r="B3143" i="1"/>
  <c r="C3143" i="1"/>
  <c r="D3143" i="1"/>
  <c r="E3143" i="1"/>
  <c r="F3143" i="1"/>
  <c r="H3143" i="1"/>
  <c r="A3144" i="1"/>
  <c r="B3144" i="1"/>
  <c r="C3144" i="1"/>
  <c r="D3144" i="1"/>
  <c r="E3144" i="1"/>
  <c r="F3144" i="1"/>
  <c r="H3144" i="1"/>
  <c r="A3145" i="1"/>
  <c r="B3145" i="1"/>
  <c r="C3145" i="1"/>
  <c r="D3145" i="1"/>
  <c r="E3145" i="1"/>
  <c r="F3145" i="1"/>
  <c r="H3145" i="1"/>
  <c r="A3146" i="1"/>
  <c r="B3146" i="1"/>
  <c r="C3146" i="1"/>
  <c r="D3146" i="1"/>
  <c r="E3146" i="1"/>
  <c r="F3146" i="1"/>
  <c r="H3146" i="1"/>
  <c r="A3147" i="1"/>
  <c r="B3147" i="1"/>
  <c r="C3147" i="1"/>
  <c r="D3147" i="1"/>
  <c r="E3147" i="1"/>
  <c r="F3147" i="1"/>
  <c r="H3147" i="1"/>
  <c r="A3148" i="1"/>
  <c r="B3148" i="1"/>
  <c r="C3148" i="1"/>
  <c r="D3148" i="1"/>
  <c r="E3148" i="1"/>
  <c r="F3148" i="1"/>
  <c r="H3148" i="1"/>
  <c r="A3149" i="1"/>
  <c r="B3149" i="1"/>
  <c r="C3149" i="1"/>
  <c r="D3149" i="1"/>
  <c r="E3149" i="1"/>
  <c r="F3149" i="1"/>
  <c r="H3149" i="1"/>
  <c r="A3150" i="1"/>
  <c r="B3150" i="1"/>
  <c r="C3150" i="1"/>
  <c r="D3150" i="1"/>
  <c r="E3150" i="1"/>
  <c r="F3150" i="1"/>
  <c r="H3150" i="1"/>
  <c r="A3151" i="1"/>
  <c r="B3151" i="1"/>
  <c r="C3151" i="1"/>
  <c r="D3151" i="1"/>
  <c r="E3151" i="1"/>
  <c r="F3151" i="1"/>
  <c r="H3151" i="1"/>
  <c r="A3152" i="1"/>
  <c r="B3152" i="1"/>
  <c r="C3152" i="1"/>
  <c r="D3152" i="1"/>
  <c r="E3152" i="1"/>
  <c r="F3152" i="1"/>
  <c r="H3152" i="1"/>
  <c r="A3153" i="1"/>
  <c r="B3153" i="1"/>
  <c r="C3153" i="1"/>
  <c r="D3153" i="1"/>
  <c r="E3153" i="1"/>
  <c r="F3153" i="1"/>
  <c r="H3153" i="1"/>
  <c r="A3154" i="1"/>
  <c r="B3154" i="1"/>
  <c r="C3154" i="1"/>
  <c r="D3154" i="1"/>
  <c r="E3154" i="1"/>
  <c r="F3154" i="1"/>
  <c r="H3154" i="1"/>
  <c r="A3155" i="1"/>
  <c r="B3155" i="1"/>
  <c r="C3155" i="1"/>
  <c r="D3155" i="1"/>
  <c r="E3155" i="1"/>
  <c r="F3155" i="1"/>
  <c r="H3155" i="1"/>
  <c r="A3156" i="1"/>
  <c r="B3156" i="1"/>
  <c r="C3156" i="1"/>
  <c r="D3156" i="1"/>
  <c r="E3156" i="1"/>
  <c r="F3156" i="1"/>
  <c r="H3156" i="1"/>
  <c r="A3157" i="1"/>
  <c r="B3157" i="1"/>
  <c r="C3157" i="1"/>
  <c r="D3157" i="1"/>
  <c r="E3157" i="1"/>
  <c r="F3157" i="1"/>
  <c r="H3157" i="1"/>
  <c r="A3158" i="1"/>
  <c r="B3158" i="1"/>
  <c r="C3158" i="1"/>
  <c r="D3158" i="1"/>
  <c r="E3158" i="1"/>
  <c r="F3158" i="1"/>
  <c r="H3158" i="1"/>
  <c r="A3159" i="1"/>
  <c r="B3159" i="1"/>
  <c r="C3159" i="1"/>
  <c r="D3159" i="1"/>
  <c r="E3159" i="1"/>
  <c r="F3159" i="1"/>
  <c r="H3159" i="1"/>
  <c r="A3160" i="1"/>
  <c r="B3160" i="1"/>
  <c r="C3160" i="1"/>
  <c r="D3160" i="1"/>
  <c r="E3160" i="1"/>
  <c r="F3160" i="1"/>
  <c r="H3160" i="1"/>
  <c r="A3161" i="1"/>
  <c r="B3161" i="1"/>
  <c r="C3161" i="1"/>
  <c r="D3161" i="1"/>
  <c r="E3161" i="1"/>
  <c r="F3161" i="1"/>
  <c r="H3161" i="1"/>
  <c r="A3162" i="1"/>
  <c r="B3162" i="1"/>
  <c r="C3162" i="1"/>
  <c r="D3162" i="1"/>
  <c r="E3162" i="1"/>
  <c r="F3162" i="1"/>
  <c r="H3162" i="1"/>
  <c r="A3163" i="1"/>
  <c r="B3163" i="1"/>
  <c r="C3163" i="1"/>
  <c r="D3163" i="1"/>
  <c r="E3163" i="1"/>
  <c r="F3163" i="1"/>
  <c r="H3163" i="1"/>
  <c r="A3164" i="1"/>
  <c r="B3164" i="1"/>
  <c r="C3164" i="1"/>
  <c r="D3164" i="1"/>
  <c r="E3164" i="1"/>
  <c r="F3164" i="1"/>
  <c r="H3164" i="1"/>
  <c r="A3165" i="1"/>
  <c r="B3165" i="1"/>
  <c r="C3165" i="1"/>
  <c r="D3165" i="1"/>
  <c r="E3165" i="1"/>
  <c r="F3165" i="1"/>
  <c r="H3165" i="1"/>
  <c r="A3166" i="1"/>
  <c r="B3166" i="1"/>
  <c r="C3166" i="1"/>
  <c r="D3166" i="1"/>
  <c r="E3166" i="1"/>
  <c r="F3166" i="1"/>
  <c r="H3166" i="1"/>
  <c r="A3167" i="1"/>
  <c r="B3167" i="1"/>
  <c r="C3167" i="1"/>
  <c r="D3167" i="1"/>
  <c r="E3167" i="1"/>
  <c r="F3167" i="1"/>
  <c r="H3167" i="1"/>
  <c r="A3168" i="1"/>
  <c r="B3168" i="1"/>
  <c r="C3168" i="1"/>
  <c r="D3168" i="1"/>
  <c r="E3168" i="1"/>
  <c r="F3168" i="1"/>
  <c r="H3168" i="1"/>
  <c r="A3169" i="1"/>
  <c r="B3169" i="1"/>
  <c r="C3169" i="1"/>
  <c r="D3169" i="1"/>
  <c r="E3169" i="1"/>
  <c r="F3169" i="1"/>
  <c r="H3169" i="1"/>
  <c r="A3170" i="1"/>
  <c r="B3170" i="1"/>
  <c r="C3170" i="1"/>
  <c r="D3170" i="1"/>
  <c r="E3170" i="1"/>
  <c r="F3170" i="1"/>
  <c r="H3170" i="1"/>
  <c r="A3171" i="1"/>
  <c r="B3171" i="1"/>
  <c r="C3171" i="1"/>
  <c r="D3171" i="1"/>
  <c r="E3171" i="1"/>
  <c r="F3171" i="1"/>
  <c r="H3171" i="1"/>
  <c r="A3172" i="1"/>
  <c r="B3172" i="1"/>
  <c r="C3172" i="1"/>
  <c r="D3172" i="1"/>
  <c r="E3172" i="1"/>
  <c r="F3172" i="1"/>
  <c r="H3172" i="1"/>
  <c r="A3173" i="1"/>
  <c r="B3173" i="1"/>
  <c r="C3173" i="1"/>
  <c r="D3173" i="1"/>
  <c r="E3173" i="1"/>
  <c r="F3173" i="1"/>
  <c r="H3173" i="1"/>
  <c r="A3174" i="1"/>
  <c r="B3174" i="1"/>
  <c r="C3174" i="1"/>
  <c r="D3174" i="1"/>
  <c r="E3174" i="1"/>
  <c r="F3174" i="1"/>
  <c r="H3174" i="1"/>
  <c r="A3175" i="1"/>
  <c r="B3175" i="1"/>
  <c r="C3175" i="1"/>
  <c r="D3175" i="1"/>
  <c r="E3175" i="1"/>
  <c r="F3175" i="1"/>
  <c r="H3175" i="1"/>
  <c r="A3176" i="1"/>
  <c r="B3176" i="1"/>
  <c r="C3176" i="1"/>
  <c r="D3176" i="1"/>
  <c r="E3176" i="1"/>
  <c r="F3176" i="1"/>
  <c r="H3176" i="1"/>
  <c r="A3177" i="1"/>
  <c r="B3177" i="1"/>
  <c r="C3177" i="1"/>
  <c r="D3177" i="1"/>
  <c r="E3177" i="1"/>
  <c r="F3177" i="1"/>
  <c r="H3177" i="1"/>
  <c r="A3178" i="1"/>
  <c r="B3178" i="1"/>
  <c r="C3178" i="1"/>
  <c r="D3178" i="1"/>
  <c r="E3178" i="1"/>
  <c r="F3178" i="1"/>
  <c r="H3178" i="1"/>
  <c r="A3179" i="1"/>
  <c r="B3179" i="1"/>
  <c r="C3179" i="1"/>
  <c r="D3179" i="1"/>
  <c r="E3179" i="1"/>
  <c r="F3179" i="1"/>
  <c r="H3179" i="1"/>
  <c r="A3180" i="1"/>
  <c r="B3180" i="1"/>
  <c r="C3180" i="1"/>
  <c r="D3180" i="1"/>
  <c r="E3180" i="1"/>
  <c r="F3180" i="1"/>
  <c r="H3180" i="1"/>
  <c r="A3181" i="1"/>
  <c r="B3181" i="1"/>
  <c r="C3181" i="1"/>
  <c r="D3181" i="1"/>
  <c r="E3181" i="1"/>
  <c r="F3181" i="1"/>
  <c r="H3181" i="1"/>
  <c r="A3182" i="1"/>
  <c r="B3182" i="1"/>
  <c r="C3182" i="1"/>
  <c r="D3182" i="1"/>
  <c r="E3182" i="1"/>
  <c r="F3182" i="1"/>
  <c r="H3182" i="1"/>
  <c r="A3183" i="1"/>
  <c r="B3183" i="1"/>
  <c r="C3183" i="1"/>
  <c r="D3183" i="1"/>
  <c r="E3183" i="1"/>
  <c r="F3183" i="1"/>
  <c r="H3183" i="1"/>
  <c r="A3184" i="1"/>
  <c r="B3184" i="1"/>
  <c r="C3184" i="1"/>
  <c r="D3184" i="1"/>
  <c r="E3184" i="1"/>
  <c r="F3184" i="1"/>
  <c r="H3184" i="1"/>
  <c r="A3185" i="1"/>
  <c r="B3185" i="1"/>
  <c r="C3185" i="1"/>
  <c r="D3185" i="1"/>
  <c r="E3185" i="1"/>
  <c r="F3185" i="1"/>
  <c r="H3185" i="1"/>
  <c r="A3186" i="1"/>
  <c r="B3186" i="1"/>
  <c r="C3186" i="1"/>
  <c r="D3186" i="1"/>
  <c r="E3186" i="1"/>
  <c r="F3186" i="1"/>
  <c r="H3186" i="1"/>
  <c r="A3187" i="1"/>
  <c r="B3187" i="1"/>
  <c r="C3187" i="1"/>
  <c r="D3187" i="1"/>
  <c r="E3187" i="1"/>
  <c r="F3187" i="1"/>
  <c r="H3187" i="1"/>
  <c r="A3188" i="1"/>
  <c r="B3188" i="1"/>
  <c r="C3188" i="1"/>
  <c r="D3188" i="1"/>
  <c r="E3188" i="1"/>
  <c r="F3188" i="1"/>
  <c r="H3188" i="1"/>
  <c r="A3189" i="1"/>
  <c r="B3189" i="1"/>
  <c r="C3189" i="1"/>
  <c r="D3189" i="1"/>
  <c r="E3189" i="1"/>
  <c r="F3189" i="1"/>
  <c r="H3189" i="1"/>
  <c r="A3190" i="1"/>
  <c r="B3190" i="1"/>
  <c r="C3190" i="1"/>
  <c r="D3190" i="1"/>
  <c r="E3190" i="1"/>
  <c r="F3190" i="1"/>
  <c r="H3190" i="1"/>
  <c r="A3191" i="1"/>
  <c r="B3191" i="1"/>
  <c r="C3191" i="1"/>
  <c r="D3191" i="1"/>
  <c r="E3191" i="1"/>
  <c r="F3191" i="1"/>
  <c r="H3191" i="1"/>
  <c r="A3192" i="1"/>
  <c r="B3192" i="1"/>
  <c r="C3192" i="1"/>
  <c r="D3192" i="1"/>
  <c r="E3192" i="1"/>
  <c r="F3192" i="1"/>
  <c r="H3192" i="1"/>
  <c r="A3193" i="1"/>
  <c r="B3193" i="1"/>
  <c r="C3193" i="1"/>
  <c r="D3193" i="1"/>
  <c r="E3193" i="1"/>
  <c r="F3193" i="1"/>
  <c r="H3193" i="1"/>
  <c r="A3194" i="1"/>
  <c r="B3194" i="1"/>
  <c r="C3194" i="1"/>
  <c r="D3194" i="1"/>
  <c r="E3194" i="1"/>
  <c r="F3194" i="1"/>
  <c r="H3194" i="1"/>
  <c r="A3195" i="1"/>
  <c r="B3195" i="1"/>
  <c r="C3195" i="1"/>
  <c r="D3195" i="1"/>
  <c r="E3195" i="1"/>
  <c r="F3195" i="1"/>
  <c r="H3195" i="1"/>
  <c r="A3196" i="1"/>
  <c r="B3196" i="1"/>
  <c r="C3196" i="1"/>
  <c r="D3196" i="1"/>
  <c r="E3196" i="1"/>
  <c r="F3196" i="1"/>
  <c r="H3196" i="1"/>
  <c r="A3197" i="1"/>
  <c r="B3197" i="1"/>
  <c r="C3197" i="1"/>
  <c r="D3197" i="1"/>
  <c r="E3197" i="1"/>
  <c r="F3197" i="1"/>
  <c r="H3197" i="1"/>
  <c r="A3198" i="1"/>
  <c r="B3198" i="1"/>
  <c r="C3198" i="1"/>
  <c r="D3198" i="1"/>
  <c r="E3198" i="1"/>
  <c r="F3198" i="1"/>
  <c r="H3198" i="1"/>
  <c r="A3199" i="1"/>
  <c r="B3199" i="1"/>
  <c r="C3199" i="1"/>
  <c r="D3199" i="1"/>
  <c r="E3199" i="1"/>
  <c r="F3199" i="1"/>
  <c r="H3199" i="1"/>
  <c r="A3200" i="1"/>
  <c r="B3200" i="1"/>
  <c r="C3200" i="1"/>
  <c r="D3200" i="1"/>
  <c r="E3200" i="1"/>
  <c r="F3200" i="1"/>
  <c r="H3200" i="1"/>
  <c r="A3201" i="1"/>
  <c r="B3201" i="1"/>
  <c r="C3201" i="1"/>
  <c r="D3201" i="1"/>
  <c r="E3201" i="1"/>
  <c r="F3201" i="1"/>
  <c r="H3201" i="1"/>
  <c r="A3202" i="1"/>
  <c r="B3202" i="1"/>
  <c r="C3202" i="1"/>
  <c r="D3202" i="1"/>
  <c r="E3202" i="1"/>
  <c r="F3202" i="1"/>
  <c r="H3202" i="1"/>
  <c r="A3203" i="1"/>
  <c r="B3203" i="1"/>
  <c r="C3203" i="1"/>
  <c r="D3203" i="1"/>
  <c r="E3203" i="1"/>
  <c r="F3203" i="1"/>
  <c r="H3203" i="1"/>
  <c r="A3204" i="1"/>
  <c r="B3204" i="1"/>
  <c r="C3204" i="1"/>
  <c r="D3204" i="1"/>
  <c r="E3204" i="1"/>
  <c r="F3204" i="1"/>
  <c r="H3204" i="1"/>
  <c r="A3205" i="1"/>
  <c r="B3205" i="1"/>
  <c r="C3205" i="1"/>
  <c r="D3205" i="1"/>
  <c r="E3205" i="1"/>
  <c r="F3205" i="1"/>
  <c r="H3205" i="1"/>
  <c r="A3206" i="1"/>
  <c r="B3206" i="1"/>
  <c r="C3206" i="1"/>
  <c r="D3206" i="1"/>
  <c r="E3206" i="1"/>
  <c r="F3206" i="1"/>
  <c r="H3206" i="1"/>
  <c r="A3207" i="1"/>
  <c r="B3207" i="1"/>
  <c r="C3207" i="1"/>
  <c r="D3207" i="1"/>
  <c r="E3207" i="1"/>
  <c r="F3207" i="1"/>
  <c r="H3207" i="1"/>
  <c r="A3208" i="1"/>
  <c r="B3208" i="1"/>
  <c r="C3208" i="1"/>
  <c r="D3208" i="1"/>
  <c r="E3208" i="1"/>
  <c r="F3208" i="1"/>
  <c r="H3208" i="1"/>
  <c r="A3209" i="1"/>
  <c r="B3209" i="1"/>
  <c r="C3209" i="1"/>
  <c r="D3209" i="1"/>
  <c r="E3209" i="1"/>
  <c r="F3209" i="1"/>
  <c r="H3209" i="1"/>
  <c r="A3210" i="1"/>
  <c r="B3210" i="1"/>
  <c r="C3210" i="1"/>
  <c r="D3210" i="1"/>
  <c r="E3210" i="1"/>
  <c r="F3210" i="1"/>
  <c r="H3210" i="1"/>
  <c r="A3211" i="1"/>
  <c r="B3211" i="1"/>
  <c r="C3211" i="1"/>
  <c r="D3211" i="1"/>
  <c r="E3211" i="1"/>
  <c r="F3211" i="1"/>
  <c r="H3211" i="1"/>
  <c r="A3212" i="1"/>
  <c r="B3212" i="1"/>
  <c r="C3212" i="1"/>
  <c r="D3212" i="1"/>
  <c r="E3212" i="1"/>
  <c r="F3212" i="1"/>
  <c r="H3212" i="1"/>
  <c r="A3213" i="1"/>
  <c r="B3213" i="1"/>
  <c r="C3213" i="1"/>
  <c r="D3213" i="1"/>
  <c r="E3213" i="1"/>
  <c r="F3213" i="1"/>
  <c r="H3213" i="1"/>
  <c r="A3214" i="1"/>
  <c r="B3214" i="1"/>
  <c r="C3214" i="1"/>
  <c r="D3214" i="1"/>
  <c r="E3214" i="1"/>
  <c r="F3214" i="1"/>
  <c r="H3214" i="1"/>
  <c r="A3215" i="1"/>
  <c r="B3215" i="1"/>
  <c r="C3215" i="1"/>
  <c r="D3215" i="1"/>
  <c r="E3215" i="1"/>
  <c r="F3215" i="1"/>
  <c r="H3215" i="1"/>
  <c r="A3216" i="1"/>
  <c r="B3216" i="1"/>
  <c r="C3216" i="1"/>
  <c r="D3216" i="1"/>
  <c r="E3216" i="1"/>
  <c r="F3216" i="1"/>
  <c r="H3216" i="1"/>
  <c r="A3217" i="1"/>
  <c r="B3217" i="1"/>
  <c r="C3217" i="1"/>
  <c r="D3217" i="1"/>
  <c r="E3217" i="1"/>
  <c r="F3217" i="1"/>
  <c r="H3217" i="1"/>
  <c r="A3218" i="1"/>
  <c r="B3218" i="1"/>
  <c r="C3218" i="1"/>
  <c r="D3218" i="1"/>
  <c r="E3218" i="1"/>
  <c r="F3218" i="1"/>
  <c r="H3218" i="1"/>
  <c r="A3219" i="1"/>
  <c r="B3219" i="1"/>
  <c r="C3219" i="1"/>
  <c r="D3219" i="1"/>
  <c r="E3219" i="1"/>
  <c r="F3219" i="1"/>
  <c r="H3219" i="1"/>
  <c r="A3220" i="1"/>
  <c r="B3220" i="1"/>
  <c r="C3220" i="1"/>
  <c r="D3220" i="1"/>
  <c r="E3220" i="1"/>
  <c r="F3220" i="1"/>
  <c r="H3220" i="1"/>
  <c r="A3221" i="1"/>
  <c r="B3221" i="1"/>
  <c r="C3221" i="1"/>
  <c r="D3221" i="1"/>
  <c r="E3221" i="1"/>
  <c r="F3221" i="1"/>
  <c r="H3221" i="1"/>
  <c r="A3222" i="1"/>
  <c r="B3222" i="1"/>
  <c r="C3222" i="1"/>
  <c r="D3222" i="1"/>
  <c r="E3222" i="1"/>
  <c r="F3222" i="1"/>
  <c r="H3222" i="1"/>
  <c r="A3223" i="1"/>
  <c r="B3223" i="1"/>
  <c r="C3223" i="1"/>
  <c r="D3223" i="1"/>
  <c r="E3223" i="1"/>
  <c r="F3223" i="1"/>
  <c r="H3223" i="1"/>
  <c r="A3224" i="1"/>
  <c r="B3224" i="1"/>
  <c r="C3224" i="1"/>
  <c r="D3224" i="1"/>
  <c r="E3224" i="1"/>
  <c r="F3224" i="1"/>
  <c r="H3224" i="1"/>
  <c r="A3225" i="1"/>
  <c r="B3225" i="1"/>
  <c r="C3225" i="1"/>
  <c r="D3225" i="1"/>
  <c r="E3225" i="1"/>
  <c r="F3225" i="1"/>
  <c r="H3225" i="1"/>
  <c r="A3226" i="1"/>
  <c r="B3226" i="1"/>
  <c r="C3226" i="1"/>
  <c r="D3226" i="1"/>
  <c r="E3226" i="1"/>
  <c r="F3226" i="1"/>
  <c r="H3226" i="1"/>
  <c r="A3227" i="1"/>
  <c r="B3227" i="1"/>
  <c r="C3227" i="1"/>
  <c r="D3227" i="1"/>
  <c r="E3227" i="1"/>
  <c r="F3227" i="1"/>
  <c r="H3227" i="1"/>
  <c r="A3228" i="1"/>
  <c r="B3228" i="1"/>
  <c r="C3228" i="1"/>
  <c r="D3228" i="1"/>
  <c r="E3228" i="1"/>
  <c r="F3228" i="1"/>
  <c r="H3228" i="1"/>
  <c r="A3229" i="1"/>
  <c r="B3229" i="1"/>
  <c r="C3229" i="1"/>
  <c r="D3229" i="1"/>
  <c r="E3229" i="1"/>
  <c r="F3229" i="1"/>
  <c r="H3229" i="1"/>
  <c r="A3230" i="1"/>
  <c r="B3230" i="1"/>
  <c r="C3230" i="1"/>
  <c r="D3230" i="1"/>
  <c r="E3230" i="1"/>
  <c r="F3230" i="1"/>
  <c r="H3230" i="1"/>
  <c r="A3231" i="1"/>
  <c r="B3231" i="1"/>
  <c r="C3231" i="1"/>
  <c r="D3231" i="1"/>
  <c r="E3231" i="1"/>
  <c r="F3231" i="1"/>
  <c r="H3231" i="1"/>
  <c r="A3232" i="1"/>
  <c r="B3232" i="1"/>
  <c r="C3232" i="1"/>
  <c r="D3232" i="1"/>
  <c r="E3232" i="1"/>
  <c r="F3232" i="1"/>
  <c r="H3232" i="1"/>
  <c r="A3233" i="1"/>
  <c r="B3233" i="1"/>
  <c r="C3233" i="1"/>
  <c r="D3233" i="1"/>
  <c r="E3233" i="1"/>
  <c r="F3233" i="1"/>
  <c r="H3233" i="1"/>
  <c r="A3234" i="1"/>
  <c r="B3234" i="1"/>
  <c r="C3234" i="1"/>
  <c r="D3234" i="1"/>
  <c r="E3234" i="1"/>
  <c r="F3234" i="1"/>
  <c r="H3234" i="1"/>
  <c r="A3235" i="1"/>
  <c r="B3235" i="1"/>
  <c r="C3235" i="1"/>
  <c r="D3235" i="1"/>
  <c r="E3235" i="1"/>
  <c r="F3235" i="1"/>
  <c r="H3235" i="1"/>
  <c r="A3236" i="1"/>
  <c r="B3236" i="1"/>
  <c r="C3236" i="1"/>
  <c r="D3236" i="1"/>
  <c r="E3236" i="1"/>
  <c r="F3236" i="1"/>
  <c r="H3236" i="1"/>
  <c r="A3237" i="1"/>
  <c r="B3237" i="1"/>
  <c r="C3237" i="1"/>
  <c r="D3237" i="1"/>
  <c r="E3237" i="1"/>
  <c r="F3237" i="1"/>
  <c r="H3237" i="1"/>
  <c r="A3238" i="1"/>
  <c r="B3238" i="1"/>
  <c r="C3238" i="1"/>
  <c r="D3238" i="1"/>
  <c r="E3238" i="1"/>
  <c r="F3238" i="1"/>
  <c r="H3238" i="1"/>
  <c r="A3239" i="1"/>
  <c r="B3239" i="1"/>
  <c r="C3239" i="1"/>
  <c r="D3239" i="1"/>
  <c r="E3239" i="1"/>
  <c r="F3239" i="1"/>
  <c r="H3239" i="1"/>
  <c r="A3240" i="1"/>
  <c r="B3240" i="1"/>
  <c r="C3240" i="1"/>
  <c r="D3240" i="1"/>
  <c r="E3240" i="1"/>
  <c r="F3240" i="1"/>
  <c r="H3240" i="1"/>
  <c r="A3241" i="1"/>
  <c r="B3241" i="1"/>
  <c r="C3241" i="1"/>
  <c r="D3241" i="1"/>
  <c r="E3241" i="1"/>
  <c r="F3241" i="1"/>
  <c r="H3241" i="1"/>
  <c r="A3242" i="1"/>
  <c r="B3242" i="1"/>
  <c r="C3242" i="1"/>
  <c r="D3242" i="1"/>
  <c r="E3242" i="1"/>
  <c r="F3242" i="1"/>
  <c r="H3242" i="1"/>
  <c r="A3243" i="1"/>
  <c r="B3243" i="1"/>
  <c r="C3243" i="1"/>
  <c r="D3243" i="1"/>
  <c r="E3243" i="1"/>
  <c r="F3243" i="1"/>
  <c r="H3243" i="1"/>
  <c r="A3244" i="1"/>
  <c r="B3244" i="1"/>
  <c r="C3244" i="1"/>
  <c r="D3244" i="1"/>
  <c r="E3244" i="1"/>
  <c r="F3244" i="1"/>
  <c r="H3244" i="1"/>
  <c r="A3245" i="1"/>
  <c r="B3245" i="1"/>
  <c r="C3245" i="1"/>
  <c r="D3245" i="1"/>
  <c r="E3245" i="1"/>
  <c r="F3245" i="1"/>
  <c r="H3245" i="1"/>
  <c r="A3246" i="1"/>
  <c r="B3246" i="1"/>
  <c r="C3246" i="1"/>
  <c r="D3246" i="1"/>
  <c r="E3246" i="1"/>
  <c r="F3246" i="1"/>
  <c r="H3246" i="1"/>
  <c r="A3247" i="1"/>
  <c r="B3247" i="1"/>
  <c r="C3247" i="1"/>
  <c r="D3247" i="1"/>
  <c r="E3247" i="1"/>
  <c r="F3247" i="1"/>
  <c r="H3247" i="1"/>
  <c r="A3248" i="1"/>
  <c r="B3248" i="1"/>
  <c r="C3248" i="1"/>
  <c r="D3248" i="1"/>
  <c r="E3248" i="1"/>
  <c r="F3248" i="1"/>
  <c r="H3248" i="1"/>
  <c r="A3249" i="1"/>
  <c r="B3249" i="1"/>
  <c r="C3249" i="1"/>
  <c r="D3249" i="1"/>
  <c r="E3249" i="1"/>
  <c r="F3249" i="1"/>
  <c r="H3249" i="1"/>
  <c r="A3250" i="1"/>
  <c r="B3250" i="1"/>
  <c r="C3250" i="1"/>
  <c r="D3250" i="1"/>
  <c r="E3250" i="1"/>
  <c r="F3250" i="1"/>
  <c r="H3250" i="1"/>
  <c r="A3251" i="1"/>
  <c r="B3251" i="1"/>
  <c r="C3251" i="1"/>
  <c r="D3251" i="1"/>
  <c r="E3251" i="1"/>
  <c r="F3251" i="1"/>
  <c r="H3251" i="1"/>
  <c r="A3252" i="1"/>
  <c r="B3252" i="1"/>
  <c r="C3252" i="1"/>
  <c r="D3252" i="1"/>
  <c r="E3252" i="1"/>
  <c r="F3252" i="1"/>
  <c r="H3252" i="1"/>
  <c r="A3253" i="1"/>
  <c r="B3253" i="1"/>
  <c r="C3253" i="1"/>
  <c r="D3253" i="1"/>
  <c r="E3253" i="1"/>
  <c r="F3253" i="1"/>
  <c r="H3253" i="1"/>
  <c r="A3254" i="1"/>
  <c r="B3254" i="1"/>
  <c r="C3254" i="1"/>
  <c r="D3254" i="1"/>
  <c r="E3254" i="1"/>
  <c r="F3254" i="1"/>
  <c r="H3254" i="1"/>
  <c r="A3255" i="1"/>
  <c r="B3255" i="1"/>
  <c r="C3255" i="1"/>
  <c r="D3255" i="1"/>
  <c r="E3255" i="1"/>
  <c r="F3255" i="1"/>
  <c r="H3255" i="1"/>
  <c r="A3256" i="1"/>
  <c r="B3256" i="1"/>
  <c r="C3256" i="1"/>
  <c r="D3256" i="1"/>
  <c r="E3256" i="1"/>
  <c r="F3256" i="1"/>
  <c r="H3256" i="1"/>
  <c r="A3257" i="1"/>
  <c r="B3257" i="1"/>
  <c r="C3257" i="1"/>
  <c r="D3257" i="1"/>
  <c r="E3257" i="1"/>
  <c r="F3257" i="1"/>
  <c r="H3257" i="1"/>
  <c r="A3258" i="1"/>
  <c r="B3258" i="1"/>
  <c r="C3258" i="1"/>
  <c r="D3258" i="1"/>
  <c r="E3258" i="1"/>
  <c r="F3258" i="1"/>
  <c r="H3258" i="1"/>
  <c r="A3259" i="1"/>
  <c r="B3259" i="1"/>
  <c r="C3259" i="1"/>
  <c r="D3259" i="1"/>
  <c r="E3259" i="1"/>
  <c r="F3259" i="1"/>
  <c r="H3259" i="1"/>
  <c r="A3260" i="1"/>
  <c r="B3260" i="1"/>
  <c r="C3260" i="1"/>
  <c r="D3260" i="1"/>
  <c r="E3260" i="1"/>
  <c r="F3260" i="1"/>
  <c r="H3260" i="1"/>
  <c r="A3261" i="1"/>
  <c r="B3261" i="1"/>
  <c r="C3261" i="1"/>
  <c r="D3261" i="1"/>
  <c r="E3261" i="1"/>
  <c r="F3261" i="1"/>
  <c r="H3261" i="1"/>
  <c r="A3262" i="1"/>
  <c r="B3262" i="1"/>
  <c r="C3262" i="1"/>
  <c r="D3262" i="1"/>
  <c r="E3262" i="1"/>
  <c r="F3262" i="1"/>
  <c r="H3262" i="1"/>
  <c r="A3263" i="1"/>
  <c r="B3263" i="1"/>
  <c r="C3263" i="1"/>
  <c r="D3263" i="1"/>
  <c r="E3263" i="1"/>
  <c r="F3263" i="1"/>
  <c r="H3263" i="1"/>
  <c r="A3264" i="1"/>
  <c r="B3264" i="1"/>
  <c r="C3264" i="1"/>
  <c r="D3264" i="1"/>
  <c r="E3264" i="1"/>
  <c r="F3264" i="1"/>
  <c r="H3264" i="1"/>
  <c r="A3265" i="1"/>
  <c r="B3265" i="1"/>
  <c r="C3265" i="1"/>
  <c r="D3265" i="1"/>
  <c r="E3265" i="1"/>
  <c r="F3265" i="1"/>
  <c r="H3265" i="1"/>
  <c r="A3266" i="1"/>
  <c r="B3266" i="1"/>
  <c r="C3266" i="1"/>
  <c r="D3266" i="1"/>
  <c r="E3266" i="1"/>
  <c r="F3266" i="1"/>
  <c r="H3266" i="1"/>
  <c r="A3267" i="1"/>
  <c r="B3267" i="1"/>
  <c r="C3267" i="1"/>
  <c r="D3267" i="1"/>
  <c r="E3267" i="1"/>
  <c r="F3267" i="1"/>
  <c r="H3267" i="1"/>
  <c r="A3268" i="1"/>
  <c r="B3268" i="1"/>
  <c r="C3268" i="1"/>
  <c r="D3268" i="1"/>
  <c r="E3268" i="1"/>
  <c r="F3268" i="1"/>
  <c r="H3268" i="1"/>
  <c r="A3269" i="1"/>
  <c r="B3269" i="1"/>
  <c r="C3269" i="1"/>
  <c r="D3269" i="1"/>
  <c r="E3269" i="1"/>
  <c r="F3269" i="1"/>
  <c r="H3269" i="1"/>
  <c r="A3270" i="1"/>
  <c r="B3270" i="1"/>
  <c r="C3270" i="1"/>
  <c r="D3270" i="1"/>
  <c r="E3270" i="1"/>
  <c r="F3270" i="1"/>
  <c r="H3270" i="1"/>
  <c r="A3271" i="1"/>
  <c r="B3271" i="1"/>
  <c r="C3271" i="1"/>
  <c r="D3271" i="1"/>
  <c r="E3271" i="1"/>
  <c r="F3271" i="1"/>
  <c r="H3271" i="1"/>
  <c r="A3272" i="1"/>
  <c r="B3272" i="1"/>
  <c r="C3272" i="1"/>
  <c r="D3272" i="1"/>
  <c r="E3272" i="1"/>
  <c r="F3272" i="1"/>
  <c r="H3272" i="1"/>
  <c r="A3273" i="1"/>
  <c r="B3273" i="1"/>
  <c r="C3273" i="1"/>
  <c r="D3273" i="1"/>
  <c r="E3273" i="1"/>
  <c r="F3273" i="1"/>
  <c r="H3273" i="1"/>
  <c r="A3274" i="1"/>
  <c r="B3274" i="1"/>
  <c r="C3274" i="1"/>
  <c r="D3274" i="1"/>
  <c r="E3274" i="1"/>
  <c r="F3274" i="1"/>
  <c r="H3274" i="1"/>
  <c r="A3275" i="1"/>
  <c r="B3275" i="1"/>
  <c r="C3275" i="1"/>
  <c r="D3275" i="1"/>
  <c r="E3275" i="1"/>
  <c r="F3275" i="1"/>
  <c r="H3275" i="1"/>
  <c r="A3276" i="1"/>
  <c r="B3276" i="1"/>
  <c r="C3276" i="1"/>
  <c r="D3276" i="1"/>
  <c r="E3276" i="1"/>
  <c r="F3276" i="1"/>
  <c r="H3276" i="1"/>
  <c r="A3277" i="1"/>
  <c r="B3277" i="1"/>
  <c r="C3277" i="1"/>
  <c r="D3277" i="1"/>
  <c r="E3277" i="1"/>
  <c r="F3277" i="1"/>
  <c r="H3277" i="1"/>
  <c r="A3278" i="1"/>
  <c r="B3278" i="1"/>
  <c r="C3278" i="1"/>
  <c r="D3278" i="1"/>
  <c r="E3278" i="1"/>
  <c r="F3278" i="1"/>
  <c r="H3278" i="1"/>
  <c r="A3279" i="1"/>
  <c r="B3279" i="1"/>
  <c r="C3279" i="1"/>
  <c r="D3279" i="1"/>
  <c r="E3279" i="1"/>
  <c r="F3279" i="1"/>
  <c r="H3279" i="1"/>
  <c r="A3280" i="1"/>
  <c r="B3280" i="1"/>
  <c r="C3280" i="1"/>
  <c r="D3280" i="1"/>
  <c r="E3280" i="1"/>
  <c r="F3280" i="1"/>
  <c r="H3280" i="1"/>
  <c r="A3281" i="1"/>
  <c r="B3281" i="1"/>
  <c r="C3281" i="1"/>
  <c r="D3281" i="1"/>
  <c r="E3281" i="1"/>
  <c r="F3281" i="1"/>
  <c r="H3281" i="1"/>
  <c r="A3282" i="1"/>
  <c r="B3282" i="1"/>
  <c r="C3282" i="1"/>
  <c r="D3282" i="1"/>
  <c r="E3282" i="1"/>
  <c r="F3282" i="1"/>
  <c r="H3282" i="1"/>
  <c r="A3283" i="1"/>
  <c r="B3283" i="1"/>
  <c r="C3283" i="1"/>
  <c r="D3283" i="1"/>
  <c r="E3283" i="1"/>
  <c r="F3283" i="1"/>
  <c r="H3283" i="1"/>
  <c r="A3284" i="1"/>
  <c r="B3284" i="1"/>
  <c r="C3284" i="1"/>
  <c r="D3284" i="1"/>
  <c r="E3284" i="1"/>
  <c r="F3284" i="1"/>
  <c r="H3284" i="1"/>
  <c r="A3285" i="1"/>
  <c r="B3285" i="1"/>
  <c r="C3285" i="1"/>
  <c r="D3285" i="1"/>
  <c r="E3285" i="1"/>
  <c r="F3285" i="1"/>
  <c r="H3285" i="1"/>
  <c r="A3286" i="1"/>
  <c r="B3286" i="1"/>
  <c r="C3286" i="1"/>
  <c r="D3286" i="1"/>
  <c r="E3286" i="1"/>
  <c r="F3286" i="1"/>
  <c r="H3286" i="1"/>
  <c r="A3287" i="1"/>
  <c r="B3287" i="1"/>
  <c r="C3287" i="1"/>
  <c r="D3287" i="1"/>
  <c r="E3287" i="1"/>
  <c r="F3287" i="1"/>
  <c r="H3287" i="1"/>
  <c r="A3288" i="1"/>
  <c r="B3288" i="1"/>
  <c r="C3288" i="1"/>
  <c r="D3288" i="1"/>
  <c r="E3288" i="1"/>
  <c r="F3288" i="1"/>
  <c r="H3288" i="1"/>
  <c r="A3289" i="1"/>
  <c r="B3289" i="1"/>
  <c r="C3289" i="1"/>
  <c r="D3289" i="1"/>
  <c r="E3289" i="1"/>
  <c r="F3289" i="1"/>
  <c r="H3289" i="1"/>
  <c r="A3290" i="1"/>
  <c r="B3290" i="1"/>
  <c r="C3290" i="1"/>
  <c r="D3290" i="1"/>
  <c r="E3290" i="1"/>
  <c r="F3290" i="1"/>
  <c r="H3290" i="1"/>
  <c r="A3291" i="1"/>
  <c r="B3291" i="1"/>
  <c r="C3291" i="1"/>
  <c r="D3291" i="1"/>
  <c r="E3291" i="1"/>
  <c r="F3291" i="1"/>
  <c r="H3291" i="1"/>
  <c r="A3292" i="1"/>
  <c r="B3292" i="1"/>
  <c r="C3292" i="1"/>
  <c r="D3292" i="1"/>
  <c r="E3292" i="1"/>
  <c r="F3292" i="1"/>
  <c r="H3292" i="1"/>
  <c r="A3293" i="1"/>
  <c r="B3293" i="1"/>
  <c r="C3293" i="1"/>
  <c r="D3293" i="1"/>
  <c r="E3293" i="1"/>
  <c r="F3293" i="1"/>
  <c r="H3293" i="1"/>
  <c r="A3294" i="1"/>
  <c r="B3294" i="1"/>
  <c r="C3294" i="1"/>
  <c r="D3294" i="1"/>
  <c r="E3294" i="1"/>
  <c r="F3294" i="1"/>
  <c r="H3294" i="1"/>
  <c r="A3295" i="1"/>
  <c r="B3295" i="1"/>
  <c r="C3295" i="1"/>
  <c r="D3295" i="1"/>
  <c r="E3295" i="1"/>
  <c r="F3295" i="1"/>
  <c r="H3295" i="1"/>
  <c r="A3296" i="1"/>
  <c r="B3296" i="1"/>
  <c r="C3296" i="1"/>
  <c r="D3296" i="1"/>
  <c r="E3296" i="1"/>
  <c r="F3296" i="1"/>
  <c r="H3296" i="1"/>
  <c r="A3297" i="1"/>
  <c r="B3297" i="1"/>
  <c r="C3297" i="1"/>
  <c r="D3297" i="1"/>
  <c r="E3297" i="1"/>
  <c r="F3297" i="1"/>
  <c r="H3297" i="1"/>
  <c r="A3298" i="1"/>
  <c r="B3298" i="1"/>
  <c r="C3298" i="1"/>
  <c r="D3298" i="1"/>
  <c r="E3298" i="1"/>
  <c r="F3298" i="1"/>
  <c r="H3298" i="1"/>
  <c r="A3299" i="1"/>
  <c r="B3299" i="1"/>
  <c r="C3299" i="1"/>
  <c r="D3299" i="1"/>
  <c r="E3299" i="1"/>
  <c r="F3299" i="1"/>
  <c r="H3299" i="1"/>
  <c r="A3300" i="1"/>
  <c r="B3300" i="1"/>
  <c r="C3300" i="1"/>
  <c r="D3300" i="1"/>
  <c r="E3300" i="1"/>
  <c r="F3300" i="1"/>
  <c r="H3300" i="1"/>
  <c r="A3301" i="1"/>
  <c r="B3301" i="1"/>
  <c r="C3301" i="1"/>
  <c r="D3301" i="1"/>
  <c r="E3301" i="1"/>
  <c r="F3301" i="1"/>
  <c r="H3301" i="1"/>
  <c r="A3302" i="1"/>
  <c r="B3302" i="1"/>
  <c r="C3302" i="1"/>
  <c r="D3302" i="1"/>
  <c r="E3302" i="1"/>
  <c r="F3302" i="1"/>
  <c r="H3302" i="1"/>
  <c r="A3303" i="1"/>
  <c r="B3303" i="1"/>
  <c r="C3303" i="1"/>
  <c r="D3303" i="1"/>
  <c r="E3303" i="1"/>
  <c r="F3303" i="1"/>
  <c r="H3303" i="1"/>
  <c r="A3304" i="1"/>
  <c r="B3304" i="1"/>
  <c r="C3304" i="1"/>
  <c r="D3304" i="1"/>
  <c r="E3304" i="1"/>
  <c r="F3304" i="1"/>
  <c r="H3304" i="1"/>
  <c r="A3305" i="1"/>
  <c r="B3305" i="1"/>
  <c r="C3305" i="1"/>
  <c r="D3305" i="1"/>
  <c r="E3305" i="1"/>
  <c r="F3305" i="1"/>
  <c r="H3305" i="1"/>
  <c r="A3306" i="1"/>
  <c r="B3306" i="1"/>
  <c r="C3306" i="1"/>
  <c r="D3306" i="1"/>
  <c r="E3306" i="1"/>
  <c r="F3306" i="1"/>
  <c r="H3306" i="1"/>
  <c r="A3307" i="1"/>
  <c r="B3307" i="1"/>
  <c r="C3307" i="1"/>
  <c r="D3307" i="1"/>
  <c r="E3307" i="1"/>
  <c r="F3307" i="1"/>
  <c r="H3307" i="1"/>
  <c r="A3308" i="1"/>
  <c r="B3308" i="1"/>
  <c r="C3308" i="1"/>
  <c r="D3308" i="1"/>
  <c r="E3308" i="1"/>
  <c r="F3308" i="1"/>
  <c r="H3308" i="1"/>
  <c r="A3309" i="1"/>
  <c r="B3309" i="1"/>
  <c r="C3309" i="1"/>
  <c r="D3309" i="1"/>
  <c r="E3309" i="1"/>
  <c r="F3309" i="1"/>
  <c r="H3309" i="1"/>
  <c r="A3310" i="1"/>
  <c r="B3310" i="1"/>
  <c r="C3310" i="1"/>
  <c r="D3310" i="1"/>
  <c r="E3310" i="1"/>
  <c r="F3310" i="1"/>
  <c r="H3310" i="1"/>
  <c r="A3311" i="1"/>
  <c r="B3311" i="1"/>
  <c r="C3311" i="1"/>
  <c r="D3311" i="1"/>
  <c r="E3311" i="1"/>
  <c r="F3311" i="1"/>
  <c r="H3311" i="1"/>
  <c r="A3312" i="1"/>
  <c r="B3312" i="1"/>
  <c r="C3312" i="1"/>
  <c r="D3312" i="1"/>
  <c r="E3312" i="1"/>
  <c r="F3312" i="1"/>
  <c r="H3312" i="1"/>
  <c r="A3313" i="1"/>
  <c r="B3313" i="1"/>
  <c r="C3313" i="1"/>
  <c r="D3313" i="1"/>
  <c r="E3313" i="1"/>
  <c r="F3313" i="1"/>
  <c r="H3313" i="1"/>
  <c r="A3314" i="1"/>
  <c r="B3314" i="1"/>
  <c r="C3314" i="1"/>
  <c r="D3314" i="1"/>
  <c r="E3314" i="1"/>
  <c r="F3314" i="1"/>
  <c r="H3314" i="1"/>
  <c r="A3315" i="1"/>
  <c r="B3315" i="1"/>
  <c r="C3315" i="1"/>
  <c r="D3315" i="1"/>
  <c r="E3315" i="1"/>
  <c r="F3315" i="1"/>
  <c r="H3315" i="1"/>
  <c r="A3316" i="1"/>
  <c r="B3316" i="1"/>
  <c r="C3316" i="1"/>
  <c r="D3316" i="1"/>
  <c r="E3316" i="1"/>
  <c r="F3316" i="1"/>
  <c r="H3316" i="1"/>
  <c r="A3317" i="1"/>
  <c r="B3317" i="1"/>
  <c r="C3317" i="1"/>
  <c r="D3317" i="1"/>
  <c r="E3317" i="1"/>
  <c r="F3317" i="1"/>
  <c r="H3317" i="1"/>
  <c r="A3318" i="1"/>
  <c r="B3318" i="1"/>
  <c r="C3318" i="1"/>
  <c r="D3318" i="1"/>
  <c r="E3318" i="1"/>
  <c r="F3318" i="1"/>
  <c r="H3318" i="1"/>
  <c r="A3319" i="1"/>
  <c r="B3319" i="1"/>
  <c r="C3319" i="1"/>
  <c r="D3319" i="1"/>
  <c r="E3319" i="1"/>
  <c r="F3319" i="1"/>
  <c r="H3319" i="1"/>
  <c r="A3320" i="1"/>
  <c r="B3320" i="1"/>
  <c r="C3320" i="1"/>
  <c r="D3320" i="1"/>
  <c r="E3320" i="1"/>
  <c r="F3320" i="1"/>
  <c r="H3320" i="1"/>
  <c r="A3321" i="1"/>
  <c r="B3321" i="1"/>
  <c r="C3321" i="1"/>
  <c r="D3321" i="1"/>
  <c r="E3321" i="1"/>
  <c r="F3321" i="1"/>
  <c r="H3321" i="1"/>
  <c r="A3322" i="1"/>
  <c r="B3322" i="1"/>
  <c r="C3322" i="1"/>
  <c r="D3322" i="1"/>
  <c r="E3322" i="1"/>
  <c r="F3322" i="1"/>
  <c r="H3322" i="1"/>
  <c r="A3323" i="1"/>
  <c r="B3323" i="1"/>
  <c r="C3323" i="1"/>
  <c r="D3323" i="1"/>
  <c r="E3323" i="1"/>
  <c r="F3323" i="1"/>
  <c r="H3323" i="1"/>
  <c r="A3324" i="1"/>
  <c r="B3324" i="1"/>
  <c r="C3324" i="1"/>
  <c r="D3324" i="1"/>
  <c r="E3324" i="1"/>
  <c r="F3324" i="1"/>
  <c r="H3324" i="1"/>
  <c r="A3325" i="1"/>
  <c r="B3325" i="1"/>
  <c r="C3325" i="1"/>
  <c r="D3325" i="1"/>
  <c r="E3325" i="1"/>
  <c r="F3325" i="1"/>
  <c r="H3325" i="1"/>
  <c r="A3326" i="1"/>
  <c r="B3326" i="1"/>
  <c r="C3326" i="1"/>
  <c r="D3326" i="1"/>
  <c r="E3326" i="1"/>
  <c r="F3326" i="1"/>
  <c r="H3326" i="1"/>
  <c r="A3327" i="1"/>
  <c r="B3327" i="1"/>
  <c r="C3327" i="1"/>
  <c r="D3327" i="1"/>
  <c r="E3327" i="1"/>
  <c r="F3327" i="1"/>
  <c r="H3327" i="1"/>
  <c r="A3328" i="1"/>
  <c r="B3328" i="1"/>
  <c r="C3328" i="1"/>
  <c r="D3328" i="1"/>
  <c r="E3328" i="1"/>
  <c r="F3328" i="1"/>
  <c r="H3328" i="1"/>
  <c r="A3329" i="1"/>
  <c r="B3329" i="1"/>
  <c r="C3329" i="1"/>
  <c r="D3329" i="1"/>
  <c r="E3329" i="1"/>
  <c r="F3329" i="1"/>
  <c r="H3329" i="1"/>
  <c r="A3330" i="1"/>
  <c r="B3330" i="1"/>
  <c r="C3330" i="1"/>
  <c r="D3330" i="1"/>
  <c r="E3330" i="1"/>
  <c r="F3330" i="1"/>
  <c r="H3330" i="1"/>
  <c r="A3331" i="1"/>
  <c r="B3331" i="1"/>
  <c r="C3331" i="1"/>
  <c r="D3331" i="1"/>
  <c r="E3331" i="1"/>
  <c r="F3331" i="1"/>
  <c r="H3331" i="1"/>
  <c r="A3332" i="1"/>
  <c r="B3332" i="1"/>
  <c r="C3332" i="1"/>
  <c r="D3332" i="1"/>
  <c r="E3332" i="1"/>
  <c r="F3332" i="1"/>
  <c r="H3332" i="1"/>
  <c r="A3333" i="1"/>
  <c r="B3333" i="1"/>
  <c r="C3333" i="1"/>
  <c r="D3333" i="1"/>
  <c r="E3333" i="1"/>
  <c r="F3333" i="1"/>
  <c r="H3333" i="1"/>
  <c r="A3334" i="1"/>
  <c r="B3334" i="1"/>
  <c r="C3334" i="1"/>
  <c r="D3334" i="1"/>
  <c r="E3334" i="1"/>
  <c r="F3334" i="1"/>
  <c r="H3334" i="1"/>
  <c r="A3335" i="1"/>
  <c r="B3335" i="1"/>
  <c r="C3335" i="1"/>
  <c r="D3335" i="1"/>
  <c r="E3335" i="1"/>
  <c r="F3335" i="1"/>
  <c r="H3335" i="1"/>
  <c r="A3336" i="1"/>
  <c r="B3336" i="1"/>
  <c r="C3336" i="1"/>
  <c r="D3336" i="1"/>
  <c r="E3336" i="1"/>
  <c r="F3336" i="1"/>
  <c r="H3336" i="1"/>
  <c r="A3337" i="1"/>
  <c r="B3337" i="1"/>
  <c r="C3337" i="1"/>
  <c r="D3337" i="1"/>
  <c r="E3337" i="1"/>
  <c r="F3337" i="1"/>
  <c r="H3337" i="1"/>
  <c r="A3338" i="1"/>
  <c r="B3338" i="1"/>
  <c r="C3338" i="1"/>
  <c r="D3338" i="1"/>
  <c r="E3338" i="1"/>
  <c r="F3338" i="1"/>
  <c r="H3338" i="1"/>
  <c r="A3339" i="1"/>
  <c r="B3339" i="1"/>
  <c r="C3339" i="1"/>
  <c r="D3339" i="1"/>
  <c r="E3339" i="1"/>
  <c r="F3339" i="1"/>
  <c r="H3339" i="1"/>
  <c r="A3340" i="1"/>
  <c r="B3340" i="1"/>
  <c r="C3340" i="1"/>
  <c r="D3340" i="1"/>
  <c r="E3340" i="1"/>
  <c r="F3340" i="1"/>
  <c r="H3340" i="1"/>
  <c r="A3341" i="1"/>
  <c r="B3341" i="1"/>
  <c r="C3341" i="1"/>
  <c r="D3341" i="1"/>
  <c r="E3341" i="1"/>
  <c r="F3341" i="1"/>
  <c r="H3341" i="1"/>
  <c r="A3342" i="1"/>
  <c r="B3342" i="1"/>
  <c r="C3342" i="1"/>
  <c r="D3342" i="1"/>
  <c r="E3342" i="1"/>
  <c r="F3342" i="1"/>
  <c r="H3342" i="1"/>
  <c r="A3343" i="1"/>
  <c r="B3343" i="1"/>
  <c r="C3343" i="1"/>
  <c r="D3343" i="1"/>
  <c r="E3343" i="1"/>
  <c r="F3343" i="1"/>
  <c r="H3343" i="1"/>
  <c r="A3344" i="1"/>
  <c r="B3344" i="1"/>
  <c r="C3344" i="1"/>
  <c r="D3344" i="1"/>
  <c r="E3344" i="1"/>
  <c r="F3344" i="1"/>
  <c r="H3344" i="1"/>
  <c r="A3345" i="1"/>
  <c r="B3345" i="1"/>
  <c r="C3345" i="1"/>
  <c r="D3345" i="1"/>
  <c r="E3345" i="1"/>
  <c r="F3345" i="1"/>
  <c r="H3345" i="1"/>
  <c r="A3346" i="1"/>
  <c r="B3346" i="1"/>
  <c r="C3346" i="1"/>
  <c r="D3346" i="1"/>
  <c r="E3346" i="1"/>
  <c r="F3346" i="1"/>
  <c r="H3346" i="1"/>
  <c r="A3347" i="1"/>
  <c r="B3347" i="1"/>
  <c r="C3347" i="1"/>
  <c r="D3347" i="1"/>
  <c r="E3347" i="1"/>
  <c r="F3347" i="1"/>
  <c r="H3347" i="1"/>
  <c r="A3348" i="1"/>
  <c r="B3348" i="1"/>
  <c r="C3348" i="1"/>
  <c r="D3348" i="1"/>
  <c r="E3348" i="1"/>
  <c r="F3348" i="1"/>
  <c r="H3348" i="1"/>
  <c r="A3349" i="1"/>
  <c r="B3349" i="1"/>
  <c r="C3349" i="1"/>
  <c r="D3349" i="1"/>
  <c r="E3349" i="1"/>
  <c r="F3349" i="1"/>
  <c r="H3349" i="1"/>
  <c r="A3350" i="1"/>
  <c r="B3350" i="1"/>
  <c r="C3350" i="1"/>
  <c r="D3350" i="1"/>
  <c r="E3350" i="1"/>
  <c r="F3350" i="1"/>
  <c r="H3350" i="1"/>
  <c r="A3351" i="1"/>
  <c r="B3351" i="1"/>
  <c r="C3351" i="1"/>
  <c r="D3351" i="1"/>
  <c r="E3351" i="1"/>
  <c r="F3351" i="1"/>
  <c r="H3351" i="1"/>
  <c r="A3352" i="1"/>
  <c r="B3352" i="1"/>
  <c r="C3352" i="1"/>
  <c r="D3352" i="1"/>
  <c r="E3352" i="1"/>
  <c r="F3352" i="1"/>
  <c r="H3352" i="1"/>
  <c r="A3353" i="1"/>
  <c r="B3353" i="1"/>
  <c r="C3353" i="1"/>
  <c r="D3353" i="1"/>
  <c r="E3353" i="1"/>
  <c r="F3353" i="1"/>
  <c r="H3353" i="1"/>
  <c r="A3354" i="1"/>
  <c r="B3354" i="1"/>
  <c r="C3354" i="1"/>
  <c r="D3354" i="1"/>
  <c r="E3354" i="1"/>
  <c r="F3354" i="1"/>
  <c r="H3354" i="1"/>
  <c r="A3355" i="1"/>
  <c r="B3355" i="1"/>
  <c r="C3355" i="1"/>
  <c r="D3355" i="1"/>
  <c r="E3355" i="1"/>
  <c r="F3355" i="1"/>
  <c r="H3355" i="1"/>
  <c r="A3356" i="1"/>
  <c r="B3356" i="1"/>
  <c r="C3356" i="1"/>
  <c r="D3356" i="1"/>
  <c r="E3356" i="1"/>
  <c r="F3356" i="1"/>
  <c r="H3356" i="1"/>
  <c r="A3357" i="1"/>
  <c r="B3357" i="1"/>
  <c r="C3357" i="1"/>
  <c r="D3357" i="1"/>
  <c r="E3357" i="1"/>
  <c r="F3357" i="1"/>
  <c r="H3357" i="1"/>
  <c r="A3358" i="1"/>
  <c r="B3358" i="1"/>
  <c r="C3358" i="1"/>
  <c r="D3358" i="1"/>
  <c r="E3358" i="1"/>
  <c r="F3358" i="1"/>
  <c r="H3358" i="1"/>
  <c r="A3359" i="1"/>
  <c r="B3359" i="1"/>
  <c r="C3359" i="1"/>
  <c r="D3359" i="1"/>
  <c r="E3359" i="1"/>
  <c r="F3359" i="1"/>
  <c r="H3359" i="1"/>
  <c r="A3360" i="1"/>
  <c r="B3360" i="1"/>
  <c r="C3360" i="1"/>
  <c r="D3360" i="1"/>
  <c r="E3360" i="1"/>
  <c r="F3360" i="1"/>
  <c r="H3360" i="1"/>
  <c r="A3361" i="1"/>
  <c r="B3361" i="1"/>
  <c r="C3361" i="1"/>
  <c r="D3361" i="1"/>
  <c r="E3361" i="1"/>
  <c r="F3361" i="1"/>
  <c r="H3361" i="1"/>
  <c r="A3362" i="1"/>
  <c r="B3362" i="1"/>
  <c r="C3362" i="1"/>
  <c r="D3362" i="1"/>
  <c r="E3362" i="1"/>
  <c r="F3362" i="1"/>
  <c r="H3362" i="1"/>
  <c r="A3363" i="1"/>
  <c r="B3363" i="1"/>
  <c r="C3363" i="1"/>
  <c r="D3363" i="1"/>
  <c r="E3363" i="1"/>
  <c r="F3363" i="1"/>
  <c r="H3363" i="1"/>
  <c r="A3364" i="1"/>
  <c r="B3364" i="1"/>
  <c r="C3364" i="1"/>
  <c r="D3364" i="1"/>
  <c r="E3364" i="1"/>
  <c r="F3364" i="1"/>
  <c r="H3364" i="1"/>
  <c r="A3365" i="1"/>
  <c r="B3365" i="1"/>
  <c r="C3365" i="1"/>
  <c r="D3365" i="1"/>
  <c r="E3365" i="1"/>
  <c r="F3365" i="1"/>
  <c r="H3365" i="1"/>
  <c r="A3366" i="1"/>
  <c r="B3366" i="1"/>
  <c r="C3366" i="1"/>
  <c r="D3366" i="1"/>
  <c r="E3366" i="1"/>
  <c r="F3366" i="1"/>
  <c r="H3366" i="1"/>
  <c r="A3367" i="1"/>
  <c r="B3367" i="1"/>
  <c r="C3367" i="1"/>
  <c r="D3367" i="1"/>
  <c r="E3367" i="1"/>
  <c r="F3367" i="1"/>
  <c r="H3367" i="1"/>
  <c r="A3368" i="1"/>
  <c r="B3368" i="1"/>
  <c r="C3368" i="1"/>
  <c r="D3368" i="1"/>
  <c r="E3368" i="1"/>
  <c r="F3368" i="1"/>
  <c r="H3368" i="1"/>
  <c r="A3369" i="1"/>
  <c r="B3369" i="1"/>
  <c r="C3369" i="1"/>
  <c r="D3369" i="1"/>
  <c r="E3369" i="1"/>
  <c r="F3369" i="1"/>
  <c r="H3369" i="1"/>
  <c r="A3370" i="1"/>
  <c r="B3370" i="1"/>
  <c r="C3370" i="1"/>
  <c r="D3370" i="1"/>
  <c r="E3370" i="1"/>
  <c r="F3370" i="1"/>
  <c r="H3370" i="1"/>
  <c r="A3371" i="1"/>
  <c r="B3371" i="1"/>
  <c r="C3371" i="1"/>
  <c r="D3371" i="1"/>
  <c r="E3371" i="1"/>
  <c r="F3371" i="1"/>
  <c r="H3371" i="1"/>
  <c r="A3372" i="1"/>
  <c r="B3372" i="1"/>
  <c r="C3372" i="1"/>
  <c r="D3372" i="1"/>
  <c r="E3372" i="1"/>
  <c r="F3372" i="1"/>
  <c r="H3372" i="1"/>
  <c r="A3373" i="1"/>
  <c r="B3373" i="1"/>
  <c r="C3373" i="1"/>
  <c r="D3373" i="1"/>
  <c r="E3373" i="1"/>
  <c r="F3373" i="1"/>
  <c r="H3373" i="1"/>
  <c r="A3374" i="1"/>
  <c r="B3374" i="1"/>
  <c r="C3374" i="1"/>
  <c r="D3374" i="1"/>
  <c r="E3374" i="1"/>
  <c r="F3374" i="1"/>
  <c r="H3374" i="1"/>
  <c r="A3375" i="1"/>
  <c r="B3375" i="1"/>
  <c r="C3375" i="1"/>
  <c r="D3375" i="1"/>
  <c r="E3375" i="1"/>
  <c r="F3375" i="1"/>
  <c r="H3375" i="1"/>
  <c r="A3376" i="1"/>
  <c r="B3376" i="1"/>
  <c r="C3376" i="1"/>
  <c r="D3376" i="1"/>
  <c r="E3376" i="1"/>
  <c r="F3376" i="1"/>
  <c r="H3376" i="1"/>
  <c r="A3377" i="1"/>
  <c r="B3377" i="1"/>
  <c r="C3377" i="1"/>
  <c r="D3377" i="1"/>
  <c r="E3377" i="1"/>
  <c r="F3377" i="1"/>
  <c r="H3377" i="1"/>
  <c r="A3378" i="1"/>
  <c r="B3378" i="1"/>
  <c r="C3378" i="1"/>
  <c r="D3378" i="1"/>
  <c r="E3378" i="1"/>
  <c r="F3378" i="1"/>
  <c r="H3378" i="1"/>
  <c r="A3379" i="1"/>
  <c r="B3379" i="1"/>
  <c r="C3379" i="1"/>
  <c r="D3379" i="1"/>
  <c r="E3379" i="1"/>
  <c r="F3379" i="1"/>
  <c r="H3379" i="1"/>
  <c r="A3380" i="1"/>
  <c r="B3380" i="1"/>
  <c r="C3380" i="1"/>
  <c r="D3380" i="1"/>
  <c r="E3380" i="1"/>
  <c r="F3380" i="1"/>
  <c r="H3380" i="1"/>
  <c r="A3381" i="1"/>
  <c r="B3381" i="1"/>
  <c r="C3381" i="1"/>
  <c r="D3381" i="1"/>
  <c r="E3381" i="1"/>
  <c r="F3381" i="1"/>
  <c r="H3381" i="1"/>
  <c r="A3382" i="1"/>
  <c r="B3382" i="1"/>
  <c r="C3382" i="1"/>
  <c r="D3382" i="1"/>
  <c r="E3382" i="1"/>
  <c r="F3382" i="1"/>
  <c r="H3382" i="1"/>
  <c r="A3383" i="1"/>
  <c r="B3383" i="1"/>
  <c r="C3383" i="1"/>
  <c r="D3383" i="1"/>
  <c r="E3383" i="1"/>
  <c r="F3383" i="1"/>
  <c r="H3383" i="1"/>
  <c r="A3384" i="1"/>
  <c r="B3384" i="1"/>
  <c r="C3384" i="1"/>
  <c r="D3384" i="1"/>
  <c r="E3384" i="1"/>
  <c r="F3384" i="1"/>
  <c r="H3384" i="1"/>
  <c r="A3385" i="1"/>
  <c r="B3385" i="1"/>
  <c r="C3385" i="1"/>
  <c r="D3385" i="1"/>
  <c r="E3385" i="1"/>
  <c r="F3385" i="1"/>
  <c r="H3385" i="1"/>
  <c r="A3386" i="1"/>
  <c r="B3386" i="1"/>
  <c r="C3386" i="1"/>
  <c r="D3386" i="1"/>
  <c r="E3386" i="1"/>
  <c r="F3386" i="1"/>
  <c r="H3386" i="1"/>
  <c r="A3387" i="1"/>
  <c r="B3387" i="1"/>
  <c r="C3387" i="1"/>
  <c r="D3387" i="1"/>
  <c r="E3387" i="1"/>
  <c r="F3387" i="1"/>
  <c r="H3387" i="1"/>
  <c r="A3388" i="1"/>
  <c r="B3388" i="1"/>
  <c r="C3388" i="1"/>
  <c r="D3388" i="1"/>
  <c r="E3388" i="1"/>
  <c r="F3388" i="1"/>
  <c r="H3388" i="1"/>
  <c r="A3389" i="1"/>
  <c r="B3389" i="1"/>
  <c r="C3389" i="1"/>
  <c r="D3389" i="1"/>
  <c r="E3389" i="1"/>
  <c r="F3389" i="1"/>
  <c r="H3389" i="1"/>
  <c r="A3390" i="1"/>
  <c r="B3390" i="1"/>
  <c r="C3390" i="1"/>
  <c r="D3390" i="1"/>
  <c r="E3390" i="1"/>
  <c r="F3390" i="1"/>
  <c r="H3390" i="1"/>
  <c r="A3391" i="1"/>
  <c r="B3391" i="1"/>
  <c r="C3391" i="1"/>
  <c r="D3391" i="1"/>
  <c r="E3391" i="1"/>
  <c r="F3391" i="1"/>
  <c r="H3391" i="1"/>
  <c r="A3392" i="1"/>
  <c r="B3392" i="1"/>
  <c r="C3392" i="1"/>
  <c r="D3392" i="1"/>
  <c r="E3392" i="1"/>
  <c r="F3392" i="1"/>
  <c r="H3392" i="1"/>
  <c r="A3393" i="1"/>
  <c r="B3393" i="1"/>
  <c r="C3393" i="1"/>
  <c r="D3393" i="1"/>
  <c r="E3393" i="1"/>
  <c r="F3393" i="1"/>
  <c r="H3393" i="1"/>
  <c r="A3394" i="1"/>
  <c r="B3394" i="1"/>
  <c r="C3394" i="1"/>
  <c r="D3394" i="1"/>
  <c r="E3394" i="1"/>
  <c r="F3394" i="1"/>
  <c r="H3394" i="1"/>
  <c r="A3395" i="1"/>
  <c r="B3395" i="1"/>
  <c r="C3395" i="1"/>
  <c r="D3395" i="1"/>
  <c r="E3395" i="1"/>
  <c r="F3395" i="1"/>
  <c r="H3395" i="1"/>
  <c r="A3396" i="1"/>
  <c r="B3396" i="1"/>
  <c r="C3396" i="1"/>
  <c r="D3396" i="1"/>
  <c r="E3396" i="1"/>
  <c r="F3396" i="1"/>
  <c r="H3396" i="1"/>
  <c r="A3397" i="1"/>
  <c r="B3397" i="1"/>
  <c r="C3397" i="1"/>
  <c r="D3397" i="1"/>
  <c r="E3397" i="1"/>
  <c r="F3397" i="1"/>
  <c r="H3397" i="1"/>
  <c r="A3398" i="1"/>
  <c r="B3398" i="1"/>
  <c r="C3398" i="1"/>
  <c r="D3398" i="1"/>
  <c r="E3398" i="1"/>
  <c r="F3398" i="1"/>
  <c r="H3398" i="1"/>
  <c r="A3399" i="1"/>
  <c r="B3399" i="1"/>
  <c r="C3399" i="1"/>
  <c r="D3399" i="1"/>
  <c r="E3399" i="1"/>
  <c r="F3399" i="1"/>
  <c r="H3399" i="1"/>
  <c r="A3400" i="1"/>
  <c r="B3400" i="1"/>
  <c r="C3400" i="1"/>
  <c r="D3400" i="1"/>
  <c r="E3400" i="1"/>
  <c r="F3400" i="1"/>
  <c r="H3400" i="1"/>
  <c r="A3401" i="1"/>
  <c r="B3401" i="1"/>
  <c r="C3401" i="1"/>
  <c r="D3401" i="1"/>
  <c r="E3401" i="1"/>
  <c r="F3401" i="1"/>
  <c r="H3401" i="1"/>
  <c r="A3402" i="1"/>
  <c r="B3402" i="1"/>
  <c r="C3402" i="1"/>
  <c r="D3402" i="1"/>
  <c r="E3402" i="1"/>
  <c r="F3402" i="1"/>
  <c r="H3402" i="1"/>
  <c r="A3403" i="1"/>
  <c r="B3403" i="1"/>
  <c r="C3403" i="1"/>
  <c r="D3403" i="1"/>
  <c r="E3403" i="1"/>
  <c r="F3403" i="1"/>
  <c r="H3403" i="1"/>
  <c r="A3404" i="1"/>
  <c r="B3404" i="1"/>
  <c r="C3404" i="1"/>
  <c r="D3404" i="1"/>
  <c r="E3404" i="1"/>
  <c r="F3404" i="1"/>
  <c r="H3404" i="1"/>
  <c r="A3405" i="1"/>
  <c r="B3405" i="1"/>
  <c r="C3405" i="1"/>
  <c r="D3405" i="1"/>
  <c r="E3405" i="1"/>
  <c r="F3405" i="1"/>
  <c r="H3405" i="1"/>
  <c r="A3406" i="1"/>
  <c r="B3406" i="1"/>
  <c r="C3406" i="1"/>
  <c r="D3406" i="1"/>
  <c r="E3406" i="1"/>
  <c r="F3406" i="1"/>
  <c r="H3406" i="1"/>
  <c r="A3407" i="1"/>
  <c r="B3407" i="1"/>
  <c r="C3407" i="1"/>
  <c r="D3407" i="1"/>
  <c r="E3407" i="1"/>
  <c r="F3407" i="1"/>
  <c r="H3407" i="1"/>
  <c r="A3408" i="1"/>
  <c r="B3408" i="1"/>
  <c r="C3408" i="1"/>
  <c r="D3408" i="1"/>
  <c r="E3408" i="1"/>
  <c r="F3408" i="1"/>
  <c r="H3408" i="1"/>
  <c r="A3409" i="1"/>
  <c r="B3409" i="1"/>
  <c r="C3409" i="1"/>
  <c r="D3409" i="1"/>
  <c r="E3409" i="1"/>
  <c r="F3409" i="1"/>
  <c r="H3409" i="1"/>
  <c r="A3410" i="1"/>
  <c r="B3410" i="1"/>
  <c r="C3410" i="1"/>
  <c r="D3410" i="1"/>
  <c r="E3410" i="1"/>
  <c r="F3410" i="1"/>
  <c r="H3410" i="1"/>
  <c r="A3411" i="1"/>
  <c r="B3411" i="1"/>
  <c r="C3411" i="1"/>
  <c r="D3411" i="1"/>
  <c r="E3411" i="1"/>
  <c r="F3411" i="1"/>
  <c r="H3411" i="1"/>
  <c r="A3412" i="1"/>
  <c r="B3412" i="1"/>
  <c r="C3412" i="1"/>
  <c r="D3412" i="1"/>
  <c r="E3412" i="1"/>
  <c r="F3412" i="1"/>
  <c r="H3412" i="1"/>
  <c r="A3413" i="1"/>
  <c r="B3413" i="1"/>
  <c r="C3413" i="1"/>
  <c r="D3413" i="1"/>
  <c r="E3413" i="1"/>
  <c r="F3413" i="1"/>
  <c r="H3413" i="1"/>
  <c r="A3414" i="1"/>
  <c r="B3414" i="1"/>
  <c r="C3414" i="1"/>
  <c r="D3414" i="1"/>
  <c r="E3414" i="1"/>
  <c r="F3414" i="1"/>
  <c r="H3414" i="1"/>
  <c r="A3415" i="1"/>
  <c r="B3415" i="1"/>
  <c r="C3415" i="1"/>
  <c r="D3415" i="1"/>
  <c r="E3415" i="1"/>
  <c r="F3415" i="1"/>
  <c r="H3415" i="1"/>
  <c r="A3416" i="1"/>
  <c r="B3416" i="1"/>
  <c r="C3416" i="1"/>
  <c r="D3416" i="1"/>
  <c r="E3416" i="1"/>
  <c r="F3416" i="1"/>
  <c r="H3416" i="1"/>
  <c r="A3417" i="1"/>
  <c r="B3417" i="1"/>
  <c r="C3417" i="1"/>
  <c r="D3417" i="1"/>
  <c r="E3417" i="1"/>
  <c r="F3417" i="1"/>
  <c r="H3417" i="1"/>
  <c r="A3418" i="1"/>
  <c r="B3418" i="1"/>
  <c r="C3418" i="1"/>
  <c r="D3418" i="1"/>
  <c r="E3418" i="1"/>
  <c r="F3418" i="1"/>
  <c r="H3418" i="1"/>
  <c r="A3419" i="1"/>
  <c r="B3419" i="1"/>
  <c r="C3419" i="1"/>
  <c r="D3419" i="1"/>
  <c r="E3419" i="1"/>
  <c r="F3419" i="1"/>
  <c r="H3419" i="1"/>
  <c r="A3420" i="1"/>
  <c r="B3420" i="1"/>
  <c r="C3420" i="1"/>
  <c r="D3420" i="1"/>
  <c r="E3420" i="1"/>
  <c r="F3420" i="1"/>
  <c r="H3420" i="1"/>
  <c r="A3421" i="1"/>
  <c r="B3421" i="1"/>
  <c r="C3421" i="1"/>
  <c r="D3421" i="1"/>
  <c r="E3421" i="1"/>
  <c r="F3421" i="1"/>
  <c r="H3421" i="1"/>
  <c r="A3422" i="1"/>
  <c r="B3422" i="1"/>
  <c r="C3422" i="1"/>
  <c r="D3422" i="1"/>
  <c r="E3422" i="1"/>
  <c r="F3422" i="1"/>
  <c r="H3422" i="1"/>
  <c r="A3423" i="1"/>
  <c r="B3423" i="1"/>
  <c r="C3423" i="1"/>
  <c r="D3423" i="1"/>
  <c r="E3423" i="1"/>
  <c r="F3423" i="1"/>
  <c r="H3423" i="1"/>
  <c r="A3424" i="1"/>
  <c r="B3424" i="1"/>
  <c r="C3424" i="1"/>
  <c r="D3424" i="1"/>
  <c r="E3424" i="1"/>
  <c r="F3424" i="1"/>
  <c r="H3424" i="1"/>
  <c r="A3425" i="1"/>
  <c r="B3425" i="1"/>
  <c r="C3425" i="1"/>
  <c r="D3425" i="1"/>
  <c r="E3425" i="1"/>
  <c r="F3425" i="1"/>
  <c r="H3425" i="1"/>
  <c r="A3426" i="1"/>
  <c r="B3426" i="1"/>
  <c r="C3426" i="1"/>
  <c r="D3426" i="1"/>
  <c r="E3426" i="1"/>
  <c r="F3426" i="1"/>
  <c r="H3426" i="1"/>
  <c r="A3427" i="1"/>
  <c r="B3427" i="1"/>
  <c r="C3427" i="1"/>
  <c r="D3427" i="1"/>
  <c r="E3427" i="1"/>
  <c r="F3427" i="1"/>
  <c r="H3427" i="1"/>
  <c r="A3428" i="1"/>
  <c r="B3428" i="1"/>
  <c r="C3428" i="1"/>
  <c r="D3428" i="1"/>
  <c r="E3428" i="1"/>
  <c r="F3428" i="1"/>
  <c r="H3428" i="1"/>
  <c r="A3429" i="1"/>
  <c r="B3429" i="1"/>
  <c r="C3429" i="1"/>
  <c r="D3429" i="1"/>
  <c r="E3429" i="1"/>
  <c r="F3429" i="1"/>
  <c r="H3429" i="1"/>
  <c r="A3430" i="1"/>
  <c r="B3430" i="1"/>
  <c r="C3430" i="1"/>
  <c r="D3430" i="1"/>
  <c r="E3430" i="1"/>
  <c r="F3430" i="1"/>
  <c r="H3430" i="1"/>
  <c r="A3431" i="1"/>
  <c r="B3431" i="1"/>
  <c r="C3431" i="1"/>
  <c r="D3431" i="1"/>
  <c r="E3431" i="1"/>
  <c r="F3431" i="1"/>
  <c r="H3431" i="1"/>
  <c r="A3432" i="1"/>
  <c r="B3432" i="1"/>
  <c r="C3432" i="1"/>
  <c r="D3432" i="1"/>
  <c r="E3432" i="1"/>
  <c r="F3432" i="1"/>
  <c r="H3432" i="1"/>
  <c r="A3433" i="1"/>
  <c r="B3433" i="1"/>
  <c r="C3433" i="1"/>
  <c r="D3433" i="1"/>
  <c r="E3433" i="1"/>
  <c r="F3433" i="1"/>
  <c r="H3433" i="1"/>
  <c r="A3434" i="1"/>
  <c r="B3434" i="1"/>
  <c r="C3434" i="1"/>
  <c r="D3434" i="1"/>
  <c r="E3434" i="1"/>
  <c r="F3434" i="1"/>
  <c r="H3434" i="1"/>
  <c r="A3435" i="1"/>
  <c r="B3435" i="1"/>
  <c r="C3435" i="1"/>
  <c r="D3435" i="1"/>
  <c r="E3435" i="1"/>
  <c r="F3435" i="1"/>
  <c r="H3435" i="1"/>
  <c r="A3436" i="1"/>
  <c r="B3436" i="1"/>
  <c r="C3436" i="1"/>
  <c r="D3436" i="1"/>
  <c r="E3436" i="1"/>
  <c r="F3436" i="1"/>
  <c r="H3436" i="1"/>
  <c r="A3437" i="1"/>
  <c r="B3437" i="1"/>
  <c r="C3437" i="1"/>
  <c r="D3437" i="1"/>
  <c r="E3437" i="1"/>
  <c r="F3437" i="1"/>
  <c r="H3437" i="1"/>
  <c r="A3438" i="1"/>
  <c r="B3438" i="1"/>
  <c r="C3438" i="1"/>
  <c r="D3438" i="1"/>
  <c r="E3438" i="1"/>
  <c r="F3438" i="1"/>
  <c r="H3438" i="1"/>
  <c r="A3439" i="1"/>
  <c r="B3439" i="1"/>
  <c r="C3439" i="1"/>
  <c r="D3439" i="1"/>
  <c r="E3439" i="1"/>
  <c r="F3439" i="1"/>
  <c r="H3439" i="1"/>
  <c r="A3440" i="1"/>
  <c r="B3440" i="1"/>
  <c r="C3440" i="1"/>
  <c r="D3440" i="1"/>
  <c r="E3440" i="1"/>
  <c r="F3440" i="1"/>
  <c r="H3440" i="1"/>
  <c r="A3441" i="1"/>
  <c r="B3441" i="1"/>
  <c r="C3441" i="1"/>
  <c r="D3441" i="1"/>
  <c r="E3441" i="1"/>
  <c r="F3441" i="1"/>
  <c r="H3441" i="1"/>
  <c r="A3442" i="1"/>
  <c r="B3442" i="1"/>
  <c r="C3442" i="1"/>
  <c r="D3442" i="1"/>
  <c r="E3442" i="1"/>
  <c r="F3442" i="1"/>
  <c r="H3442" i="1"/>
  <c r="A3443" i="1"/>
  <c r="B3443" i="1"/>
  <c r="C3443" i="1"/>
  <c r="D3443" i="1"/>
  <c r="E3443" i="1"/>
  <c r="F3443" i="1"/>
  <c r="H3443" i="1"/>
  <c r="A3444" i="1"/>
  <c r="B3444" i="1"/>
  <c r="C3444" i="1"/>
  <c r="D3444" i="1"/>
  <c r="E3444" i="1"/>
  <c r="F3444" i="1"/>
  <c r="H3444" i="1"/>
  <c r="A3445" i="1"/>
  <c r="B3445" i="1"/>
  <c r="C3445" i="1"/>
  <c r="D3445" i="1"/>
  <c r="E3445" i="1"/>
  <c r="F3445" i="1"/>
  <c r="H3445" i="1"/>
  <c r="A3446" i="1"/>
  <c r="B3446" i="1"/>
  <c r="C3446" i="1"/>
  <c r="D3446" i="1"/>
  <c r="E3446" i="1"/>
  <c r="F3446" i="1"/>
  <c r="H3446" i="1"/>
  <c r="A3447" i="1"/>
  <c r="B3447" i="1"/>
  <c r="C3447" i="1"/>
  <c r="D3447" i="1"/>
  <c r="E3447" i="1"/>
  <c r="F3447" i="1"/>
  <c r="H3447" i="1"/>
  <c r="A3448" i="1"/>
  <c r="B3448" i="1"/>
  <c r="C3448" i="1"/>
  <c r="D3448" i="1"/>
  <c r="E3448" i="1"/>
  <c r="F3448" i="1"/>
  <c r="H3448" i="1"/>
  <c r="A3449" i="1"/>
  <c r="B3449" i="1"/>
  <c r="C3449" i="1"/>
  <c r="D3449" i="1"/>
  <c r="E3449" i="1"/>
  <c r="F3449" i="1"/>
  <c r="H3449" i="1"/>
  <c r="A3450" i="1"/>
  <c r="B3450" i="1"/>
  <c r="C3450" i="1"/>
  <c r="D3450" i="1"/>
  <c r="E3450" i="1"/>
  <c r="F3450" i="1"/>
  <c r="H3450" i="1"/>
  <c r="A3451" i="1"/>
  <c r="B3451" i="1"/>
  <c r="C3451" i="1"/>
  <c r="D3451" i="1"/>
  <c r="E3451" i="1"/>
  <c r="F3451" i="1"/>
  <c r="H3451" i="1"/>
  <c r="A3452" i="1"/>
  <c r="B3452" i="1"/>
  <c r="C3452" i="1"/>
  <c r="D3452" i="1"/>
  <c r="E3452" i="1"/>
  <c r="F3452" i="1"/>
  <c r="H3452" i="1"/>
  <c r="A3453" i="1"/>
  <c r="B3453" i="1"/>
  <c r="C3453" i="1"/>
  <c r="D3453" i="1"/>
  <c r="E3453" i="1"/>
  <c r="F3453" i="1"/>
  <c r="H3453" i="1"/>
  <c r="A3454" i="1"/>
  <c r="B3454" i="1"/>
  <c r="C3454" i="1"/>
  <c r="D3454" i="1"/>
  <c r="E3454" i="1"/>
  <c r="F3454" i="1"/>
  <c r="H3454" i="1"/>
  <c r="A3455" i="1"/>
  <c r="B3455" i="1"/>
  <c r="C3455" i="1"/>
  <c r="D3455" i="1"/>
  <c r="E3455" i="1"/>
  <c r="F3455" i="1"/>
  <c r="H3455" i="1"/>
  <c r="A3456" i="1"/>
  <c r="B3456" i="1"/>
  <c r="C3456" i="1"/>
  <c r="D3456" i="1"/>
  <c r="E3456" i="1"/>
  <c r="F3456" i="1"/>
  <c r="H3456" i="1"/>
  <c r="A3457" i="1"/>
  <c r="B3457" i="1"/>
  <c r="C3457" i="1"/>
  <c r="D3457" i="1"/>
  <c r="E3457" i="1"/>
  <c r="F3457" i="1"/>
  <c r="H3457" i="1"/>
  <c r="A3458" i="1"/>
  <c r="B3458" i="1"/>
  <c r="C3458" i="1"/>
  <c r="D3458" i="1"/>
  <c r="E3458" i="1"/>
  <c r="F3458" i="1"/>
  <c r="H3458" i="1"/>
  <c r="A3459" i="1"/>
  <c r="B3459" i="1"/>
  <c r="C3459" i="1"/>
  <c r="D3459" i="1"/>
  <c r="E3459" i="1"/>
  <c r="F3459" i="1"/>
  <c r="H3459" i="1"/>
  <c r="A3460" i="1"/>
  <c r="B3460" i="1"/>
  <c r="C3460" i="1"/>
  <c r="D3460" i="1"/>
  <c r="E3460" i="1"/>
  <c r="F3460" i="1"/>
  <c r="H3460" i="1"/>
  <c r="A3461" i="1"/>
  <c r="B3461" i="1"/>
  <c r="C3461" i="1"/>
  <c r="D3461" i="1"/>
  <c r="E3461" i="1"/>
  <c r="F3461" i="1"/>
  <c r="H3461" i="1"/>
  <c r="A3462" i="1"/>
  <c r="B3462" i="1"/>
  <c r="C3462" i="1"/>
  <c r="D3462" i="1"/>
  <c r="E3462" i="1"/>
  <c r="F3462" i="1"/>
  <c r="H3462" i="1"/>
  <c r="A3463" i="1"/>
  <c r="B3463" i="1"/>
  <c r="C3463" i="1"/>
  <c r="D3463" i="1"/>
  <c r="E3463" i="1"/>
  <c r="F3463" i="1"/>
  <c r="H3463" i="1"/>
  <c r="A3464" i="1"/>
  <c r="B3464" i="1"/>
  <c r="C3464" i="1"/>
  <c r="D3464" i="1"/>
  <c r="E3464" i="1"/>
  <c r="F3464" i="1"/>
  <c r="H3464" i="1"/>
  <c r="A3465" i="1"/>
  <c r="B3465" i="1"/>
  <c r="C3465" i="1"/>
  <c r="D3465" i="1"/>
  <c r="E3465" i="1"/>
  <c r="F3465" i="1"/>
  <c r="H3465" i="1"/>
  <c r="A3466" i="1"/>
  <c r="B3466" i="1"/>
  <c r="C3466" i="1"/>
  <c r="D3466" i="1"/>
  <c r="E3466" i="1"/>
  <c r="F3466" i="1"/>
  <c r="H3466" i="1"/>
  <c r="A3467" i="1"/>
  <c r="B3467" i="1"/>
  <c r="C3467" i="1"/>
  <c r="D3467" i="1"/>
  <c r="E3467" i="1"/>
  <c r="F3467" i="1"/>
  <c r="H3467" i="1"/>
  <c r="A3468" i="1"/>
  <c r="B3468" i="1"/>
  <c r="C3468" i="1"/>
  <c r="D3468" i="1"/>
  <c r="E3468" i="1"/>
  <c r="F3468" i="1"/>
  <c r="H3468" i="1"/>
  <c r="A3469" i="1"/>
  <c r="B3469" i="1"/>
  <c r="C3469" i="1"/>
  <c r="D3469" i="1"/>
  <c r="E3469" i="1"/>
  <c r="F3469" i="1"/>
  <c r="H3469" i="1"/>
  <c r="A3470" i="1"/>
  <c r="B3470" i="1"/>
  <c r="C3470" i="1"/>
  <c r="D3470" i="1"/>
  <c r="E3470" i="1"/>
  <c r="F3470" i="1"/>
  <c r="H3470" i="1"/>
  <c r="A3471" i="1"/>
  <c r="B3471" i="1"/>
  <c r="C3471" i="1"/>
  <c r="D3471" i="1"/>
  <c r="E3471" i="1"/>
  <c r="F3471" i="1"/>
  <c r="H3471" i="1"/>
  <c r="A3472" i="1"/>
  <c r="B3472" i="1"/>
  <c r="C3472" i="1"/>
  <c r="D3472" i="1"/>
  <c r="E3472" i="1"/>
  <c r="F3472" i="1"/>
  <c r="H3472" i="1"/>
  <c r="A3473" i="1"/>
  <c r="B3473" i="1"/>
  <c r="C3473" i="1"/>
  <c r="D3473" i="1"/>
  <c r="E3473" i="1"/>
  <c r="F3473" i="1"/>
  <c r="H3473" i="1"/>
  <c r="A3474" i="1"/>
  <c r="B3474" i="1"/>
  <c r="C3474" i="1"/>
  <c r="D3474" i="1"/>
  <c r="E3474" i="1"/>
  <c r="F3474" i="1"/>
  <c r="H3474" i="1"/>
  <c r="A3475" i="1"/>
  <c r="B3475" i="1"/>
  <c r="C3475" i="1"/>
  <c r="D3475" i="1"/>
  <c r="E3475" i="1"/>
  <c r="F3475" i="1"/>
  <c r="H3475" i="1"/>
  <c r="A3476" i="1"/>
  <c r="B3476" i="1"/>
  <c r="C3476" i="1"/>
  <c r="D3476" i="1"/>
  <c r="E3476" i="1"/>
  <c r="F3476" i="1"/>
  <c r="H3476" i="1"/>
  <c r="A3477" i="1"/>
  <c r="B3477" i="1"/>
  <c r="C3477" i="1"/>
  <c r="D3477" i="1"/>
  <c r="E3477" i="1"/>
  <c r="F3477" i="1"/>
  <c r="H3477" i="1"/>
  <c r="A3478" i="1"/>
  <c r="B3478" i="1"/>
  <c r="C3478" i="1"/>
  <c r="D3478" i="1"/>
  <c r="E3478" i="1"/>
  <c r="F3478" i="1"/>
  <c r="H3478" i="1"/>
  <c r="A3479" i="1"/>
  <c r="B3479" i="1"/>
  <c r="C3479" i="1"/>
  <c r="D3479" i="1"/>
  <c r="E3479" i="1"/>
  <c r="F3479" i="1"/>
  <c r="H3479" i="1"/>
  <c r="A3480" i="1"/>
  <c r="B3480" i="1"/>
  <c r="C3480" i="1"/>
  <c r="D3480" i="1"/>
  <c r="E3480" i="1"/>
  <c r="F3480" i="1"/>
  <c r="H3480" i="1"/>
  <c r="A3481" i="1"/>
  <c r="B3481" i="1"/>
  <c r="C3481" i="1"/>
  <c r="D3481" i="1"/>
  <c r="E3481" i="1"/>
  <c r="F3481" i="1"/>
  <c r="H3481" i="1"/>
  <c r="A3482" i="1"/>
  <c r="B3482" i="1"/>
  <c r="C3482" i="1"/>
  <c r="D3482" i="1"/>
  <c r="E3482" i="1"/>
  <c r="F3482" i="1"/>
  <c r="H3482" i="1"/>
  <c r="A3483" i="1"/>
  <c r="B3483" i="1"/>
  <c r="C3483" i="1"/>
  <c r="D3483" i="1"/>
  <c r="E3483" i="1"/>
  <c r="F3483" i="1"/>
  <c r="H3483" i="1"/>
  <c r="A3484" i="1"/>
  <c r="B3484" i="1"/>
  <c r="C3484" i="1"/>
  <c r="D3484" i="1"/>
  <c r="E3484" i="1"/>
  <c r="F3484" i="1"/>
  <c r="H3484" i="1"/>
  <c r="A3485" i="1"/>
  <c r="B3485" i="1"/>
  <c r="C3485" i="1"/>
  <c r="D3485" i="1"/>
  <c r="E3485" i="1"/>
  <c r="F3485" i="1"/>
  <c r="H3485" i="1"/>
  <c r="A3486" i="1"/>
  <c r="B3486" i="1"/>
  <c r="C3486" i="1"/>
  <c r="D3486" i="1"/>
  <c r="E3486" i="1"/>
  <c r="F3486" i="1"/>
  <c r="H3486" i="1"/>
  <c r="A3487" i="1"/>
  <c r="B3487" i="1"/>
  <c r="C3487" i="1"/>
  <c r="D3487" i="1"/>
  <c r="E3487" i="1"/>
  <c r="F3487" i="1"/>
  <c r="H3487" i="1"/>
  <c r="A3488" i="1"/>
  <c r="B3488" i="1"/>
  <c r="C3488" i="1"/>
  <c r="D3488" i="1"/>
  <c r="E3488" i="1"/>
  <c r="F3488" i="1"/>
  <c r="H3488" i="1"/>
  <c r="A3489" i="1"/>
  <c r="B3489" i="1"/>
  <c r="C3489" i="1"/>
  <c r="D3489" i="1"/>
  <c r="E3489" i="1"/>
  <c r="F3489" i="1"/>
  <c r="H3489" i="1"/>
  <c r="A3490" i="1"/>
  <c r="B3490" i="1"/>
  <c r="C3490" i="1"/>
  <c r="D3490" i="1"/>
  <c r="E3490" i="1"/>
  <c r="F3490" i="1"/>
  <c r="H3490" i="1"/>
  <c r="A3491" i="1"/>
  <c r="B3491" i="1"/>
  <c r="C3491" i="1"/>
  <c r="D3491" i="1"/>
  <c r="E3491" i="1"/>
  <c r="F3491" i="1"/>
  <c r="H3491" i="1"/>
  <c r="A3492" i="1"/>
  <c r="B3492" i="1"/>
  <c r="C3492" i="1"/>
  <c r="D3492" i="1"/>
  <c r="E3492" i="1"/>
  <c r="F3492" i="1"/>
  <c r="H3492" i="1"/>
  <c r="A3493" i="1"/>
  <c r="B3493" i="1"/>
  <c r="C3493" i="1"/>
  <c r="D3493" i="1"/>
  <c r="E3493" i="1"/>
  <c r="F3493" i="1"/>
  <c r="H3493" i="1"/>
  <c r="A3494" i="1"/>
  <c r="B3494" i="1"/>
  <c r="C3494" i="1"/>
  <c r="D3494" i="1"/>
  <c r="E3494" i="1"/>
  <c r="F3494" i="1"/>
  <c r="H3494" i="1"/>
  <c r="A3495" i="1"/>
  <c r="B3495" i="1"/>
  <c r="C3495" i="1"/>
  <c r="D3495" i="1"/>
  <c r="E3495" i="1"/>
  <c r="F3495" i="1"/>
  <c r="H3495" i="1"/>
  <c r="A3496" i="1"/>
  <c r="B3496" i="1"/>
  <c r="C3496" i="1"/>
  <c r="D3496" i="1"/>
  <c r="E3496" i="1"/>
  <c r="F3496" i="1"/>
  <c r="H3496" i="1"/>
  <c r="A3497" i="1"/>
  <c r="B3497" i="1"/>
  <c r="C3497" i="1"/>
  <c r="D3497" i="1"/>
  <c r="E3497" i="1"/>
  <c r="F3497" i="1"/>
  <c r="H3497" i="1"/>
  <c r="A3498" i="1"/>
  <c r="B3498" i="1"/>
  <c r="C3498" i="1"/>
  <c r="D3498" i="1"/>
  <c r="E3498" i="1"/>
  <c r="F3498" i="1"/>
  <c r="H3498" i="1"/>
  <c r="A3499" i="1"/>
  <c r="B3499" i="1"/>
  <c r="C3499" i="1"/>
  <c r="D3499" i="1"/>
  <c r="E3499" i="1"/>
  <c r="F3499" i="1"/>
  <c r="H3499" i="1"/>
  <c r="A3500" i="1"/>
  <c r="B3500" i="1"/>
  <c r="C3500" i="1"/>
  <c r="D3500" i="1"/>
  <c r="E3500" i="1"/>
  <c r="F3500" i="1"/>
  <c r="H3500" i="1"/>
  <c r="A3501" i="1"/>
  <c r="B3501" i="1"/>
  <c r="C3501" i="1"/>
  <c r="D3501" i="1"/>
  <c r="E3501" i="1"/>
  <c r="F3501" i="1"/>
  <c r="H3501" i="1"/>
  <c r="A3502" i="1"/>
  <c r="B3502" i="1"/>
  <c r="C3502" i="1"/>
  <c r="D3502" i="1"/>
  <c r="E3502" i="1"/>
  <c r="F3502" i="1"/>
  <c r="H3502" i="1"/>
  <c r="A3503" i="1"/>
  <c r="B3503" i="1"/>
  <c r="C3503" i="1"/>
  <c r="D3503" i="1"/>
  <c r="E3503" i="1"/>
  <c r="F3503" i="1"/>
  <c r="H3503" i="1"/>
  <c r="A3504" i="1"/>
  <c r="B3504" i="1"/>
  <c r="C3504" i="1"/>
  <c r="D3504" i="1"/>
  <c r="E3504" i="1"/>
  <c r="F3504" i="1"/>
  <c r="H3504" i="1"/>
  <c r="A3505" i="1"/>
  <c r="B3505" i="1"/>
  <c r="C3505" i="1"/>
  <c r="D3505" i="1"/>
  <c r="E3505" i="1"/>
  <c r="F3505" i="1"/>
  <c r="H3505" i="1"/>
  <c r="A3506" i="1"/>
  <c r="B3506" i="1"/>
  <c r="C3506" i="1"/>
  <c r="D3506" i="1"/>
  <c r="E3506" i="1"/>
  <c r="F3506" i="1"/>
  <c r="H3506" i="1"/>
  <c r="A3507" i="1"/>
  <c r="B3507" i="1"/>
  <c r="C3507" i="1"/>
  <c r="D3507" i="1"/>
  <c r="E3507" i="1"/>
  <c r="F3507" i="1"/>
  <c r="H3507" i="1"/>
  <c r="A3508" i="1"/>
  <c r="B3508" i="1"/>
  <c r="C3508" i="1"/>
  <c r="D3508" i="1"/>
  <c r="E3508" i="1"/>
  <c r="F3508" i="1"/>
  <c r="H3508" i="1"/>
  <c r="A3509" i="1"/>
  <c r="B3509" i="1"/>
  <c r="C3509" i="1"/>
  <c r="D3509" i="1"/>
  <c r="E3509" i="1"/>
  <c r="F3509" i="1"/>
  <c r="H3509" i="1"/>
  <c r="A3510" i="1"/>
  <c r="B3510" i="1"/>
  <c r="C3510" i="1"/>
  <c r="D3510" i="1"/>
  <c r="E3510" i="1"/>
  <c r="F3510" i="1"/>
  <c r="H3510" i="1"/>
  <c r="A3511" i="1"/>
  <c r="B3511" i="1"/>
  <c r="C3511" i="1"/>
  <c r="D3511" i="1"/>
  <c r="E3511" i="1"/>
  <c r="F3511" i="1"/>
  <c r="H3511" i="1"/>
  <c r="A3512" i="1"/>
  <c r="B3512" i="1"/>
  <c r="C3512" i="1"/>
  <c r="D3512" i="1"/>
  <c r="E3512" i="1"/>
  <c r="F3512" i="1"/>
  <c r="H3512" i="1"/>
  <c r="A3513" i="1"/>
  <c r="B3513" i="1"/>
  <c r="C3513" i="1"/>
  <c r="D3513" i="1"/>
  <c r="E3513" i="1"/>
  <c r="F3513" i="1"/>
  <c r="H3513" i="1"/>
  <c r="A3514" i="1"/>
  <c r="B3514" i="1"/>
  <c r="C3514" i="1"/>
  <c r="D3514" i="1"/>
  <c r="E3514" i="1"/>
  <c r="F3514" i="1"/>
  <c r="H3514" i="1"/>
  <c r="A3515" i="1"/>
  <c r="B3515" i="1"/>
  <c r="C3515" i="1"/>
  <c r="D3515" i="1"/>
  <c r="E3515" i="1"/>
  <c r="F3515" i="1"/>
  <c r="H3515" i="1"/>
  <c r="A3516" i="1"/>
  <c r="B3516" i="1"/>
  <c r="C3516" i="1"/>
  <c r="D3516" i="1"/>
  <c r="E3516" i="1"/>
  <c r="F3516" i="1"/>
  <c r="H3516" i="1"/>
  <c r="A3517" i="1"/>
  <c r="B3517" i="1"/>
  <c r="C3517" i="1"/>
  <c r="D3517" i="1"/>
  <c r="E3517" i="1"/>
  <c r="F3517" i="1"/>
  <c r="H3517" i="1"/>
  <c r="A3518" i="1"/>
  <c r="B3518" i="1"/>
  <c r="C3518" i="1"/>
  <c r="D3518" i="1"/>
  <c r="E3518" i="1"/>
  <c r="F3518" i="1"/>
  <c r="H3518" i="1"/>
  <c r="A3519" i="1"/>
  <c r="B3519" i="1"/>
  <c r="C3519" i="1"/>
  <c r="D3519" i="1"/>
  <c r="E3519" i="1"/>
  <c r="F3519" i="1"/>
  <c r="H3519" i="1"/>
  <c r="A3520" i="1"/>
  <c r="B3520" i="1"/>
  <c r="C3520" i="1"/>
  <c r="D3520" i="1"/>
  <c r="E3520" i="1"/>
  <c r="F3520" i="1"/>
  <c r="H3520" i="1"/>
  <c r="A3521" i="1"/>
  <c r="B3521" i="1"/>
  <c r="C3521" i="1"/>
  <c r="D3521" i="1"/>
  <c r="E3521" i="1"/>
  <c r="F3521" i="1"/>
  <c r="H3521" i="1"/>
  <c r="A3522" i="1"/>
  <c r="B3522" i="1"/>
  <c r="C3522" i="1"/>
  <c r="D3522" i="1"/>
  <c r="E3522" i="1"/>
  <c r="F3522" i="1"/>
  <c r="H3522" i="1"/>
  <c r="A3523" i="1"/>
  <c r="B3523" i="1"/>
  <c r="C3523" i="1"/>
  <c r="D3523" i="1"/>
  <c r="E3523" i="1"/>
  <c r="F3523" i="1"/>
  <c r="H3523" i="1"/>
  <c r="A3524" i="1"/>
  <c r="B3524" i="1"/>
  <c r="C3524" i="1"/>
  <c r="D3524" i="1"/>
  <c r="E3524" i="1"/>
  <c r="F3524" i="1"/>
  <c r="H3524" i="1"/>
  <c r="A3525" i="1"/>
  <c r="B3525" i="1"/>
  <c r="C3525" i="1"/>
  <c r="D3525" i="1"/>
  <c r="E3525" i="1"/>
  <c r="F3525" i="1"/>
  <c r="H3525" i="1"/>
  <c r="A3526" i="1"/>
  <c r="B3526" i="1"/>
  <c r="C3526" i="1"/>
  <c r="D3526" i="1"/>
  <c r="E3526" i="1"/>
  <c r="F3526" i="1"/>
  <c r="H3526" i="1"/>
  <c r="A3527" i="1"/>
  <c r="B3527" i="1"/>
  <c r="C3527" i="1"/>
  <c r="D3527" i="1"/>
  <c r="E3527" i="1"/>
  <c r="F3527" i="1"/>
  <c r="H3527" i="1"/>
  <c r="A3528" i="1"/>
  <c r="B3528" i="1"/>
  <c r="C3528" i="1"/>
  <c r="D3528" i="1"/>
  <c r="E3528" i="1"/>
  <c r="F3528" i="1"/>
  <c r="H3528" i="1"/>
  <c r="A3529" i="1"/>
  <c r="B3529" i="1"/>
  <c r="C3529" i="1"/>
  <c r="D3529" i="1"/>
  <c r="E3529" i="1"/>
  <c r="F3529" i="1"/>
  <c r="H3529" i="1"/>
  <c r="A3530" i="1"/>
  <c r="B3530" i="1"/>
  <c r="C3530" i="1"/>
  <c r="D3530" i="1"/>
  <c r="E3530" i="1"/>
  <c r="F3530" i="1"/>
  <c r="H3530" i="1"/>
  <c r="A3531" i="1"/>
  <c r="B3531" i="1"/>
  <c r="C3531" i="1"/>
  <c r="D3531" i="1"/>
  <c r="E3531" i="1"/>
  <c r="F3531" i="1"/>
  <c r="H3531" i="1"/>
  <c r="A3532" i="1"/>
  <c r="B3532" i="1"/>
  <c r="C3532" i="1"/>
  <c r="D3532" i="1"/>
  <c r="E3532" i="1"/>
  <c r="F3532" i="1"/>
  <c r="H3532" i="1"/>
  <c r="A3533" i="1"/>
  <c r="B3533" i="1"/>
  <c r="C3533" i="1"/>
  <c r="D3533" i="1"/>
  <c r="E3533" i="1"/>
  <c r="F3533" i="1"/>
  <c r="H3533" i="1"/>
  <c r="A3534" i="1"/>
  <c r="B3534" i="1"/>
  <c r="C3534" i="1"/>
  <c r="D3534" i="1"/>
  <c r="E3534" i="1"/>
  <c r="F3534" i="1"/>
  <c r="H3534" i="1"/>
  <c r="A3535" i="1"/>
  <c r="B3535" i="1"/>
  <c r="C3535" i="1"/>
  <c r="D3535" i="1"/>
  <c r="E3535" i="1"/>
  <c r="F3535" i="1"/>
  <c r="H3535" i="1"/>
  <c r="A3536" i="1"/>
  <c r="B3536" i="1"/>
  <c r="C3536" i="1"/>
  <c r="D3536" i="1"/>
  <c r="E3536" i="1"/>
  <c r="F3536" i="1"/>
  <c r="H3536" i="1"/>
  <c r="A3537" i="1"/>
  <c r="B3537" i="1"/>
  <c r="C3537" i="1"/>
  <c r="D3537" i="1"/>
  <c r="E3537" i="1"/>
  <c r="F3537" i="1"/>
  <c r="H3537" i="1"/>
  <c r="A3538" i="1"/>
  <c r="B3538" i="1"/>
  <c r="C3538" i="1"/>
  <c r="D3538" i="1"/>
  <c r="E3538" i="1"/>
  <c r="F3538" i="1"/>
  <c r="H3538" i="1"/>
  <c r="A3539" i="1"/>
  <c r="B3539" i="1"/>
  <c r="C3539" i="1"/>
  <c r="D3539" i="1"/>
  <c r="E3539" i="1"/>
  <c r="F3539" i="1"/>
  <c r="H3539" i="1"/>
  <c r="A3540" i="1"/>
  <c r="B3540" i="1"/>
  <c r="C3540" i="1"/>
  <c r="D3540" i="1"/>
  <c r="E3540" i="1"/>
  <c r="F3540" i="1"/>
  <c r="H3540" i="1"/>
  <c r="A3541" i="1"/>
  <c r="B3541" i="1"/>
  <c r="C3541" i="1"/>
  <c r="D3541" i="1"/>
  <c r="E3541" i="1"/>
  <c r="F3541" i="1"/>
  <c r="H3541" i="1"/>
  <c r="A3542" i="1"/>
  <c r="B3542" i="1"/>
  <c r="C3542" i="1"/>
  <c r="D3542" i="1"/>
  <c r="E3542" i="1"/>
  <c r="F3542" i="1"/>
  <c r="H3542" i="1"/>
  <c r="A3543" i="1"/>
  <c r="B3543" i="1"/>
  <c r="C3543" i="1"/>
  <c r="D3543" i="1"/>
  <c r="E3543" i="1"/>
  <c r="F3543" i="1"/>
  <c r="H3543" i="1"/>
  <c r="A3544" i="1"/>
  <c r="B3544" i="1"/>
  <c r="C3544" i="1"/>
  <c r="D3544" i="1"/>
  <c r="E3544" i="1"/>
  <c r="F3544" i="1"/>
  <c r="H3544" i="1"/>
  <c r="A3545" i="1"/>
  <c r="B3545" i="1"/>
  <c r="C3545" i="1"/>
  <c r="D3545" i="1"/>
  <c r="E3545" i="1"/>
  <c r="F3545" i="1"/>
  <c r="H3545" i="1"/>
  <c r="A3546" i="1"/>
  <c r="B3546" i="1"/>
  <c r="C3546" i="1"/>
  <c r="D3546" i="1"/>
  <c r="E3546" i="1"/>
  <c r="F3546" i="1"/>
  <c r="H3546" i="1"/>
  <c r="A3547" i="1"/>
  <c r="B3547" i="1"/>
  <c r="C3547" i="1"/>
  <c r="D3547" i="1"/>
  <c r="E3547" i="1"/>
  <c r="F3547" i="1"/>
  <c r="H3547" i="1"/>
  <c r="A3548" i="1"/>
  <c r="B3548" i="1"/>
  <c r="C3548" i="1"/>
  <c r="D3548" i="1"/>
  <c r="E3548" i="1"/>
  <c r="F3548" i="1"/>
  <c r="H3548" i="1"/>
  <c r="A3549" i="1"/>
  <c r="B3549" i="1"/>
  <c r="C3549" i="1"/>
  <c r="D3549" i="1"/>
  <c r="E3549" i="1"/>
  <c r="F3549" i="1"/>
  <c r="H3549" i="1"/>
  <c r="A3550" i="1"/>
  <c r="B3550" i="1"/>
  <c r="C3550" i="1"/>
  <c r="D3550" i="1"/>
  <c r="E3550" i="1"/>
  <c r="F3550" i="1"/>
  <c r="H3550" i="1"/>
  <c r="A3551" i="1"/>
  <c r="B3551" i="1"/>
  <c r="C3551" i="1"/>
  <c r="D3551" i="1"/>
  <c r="E3551" i="1"/>
  <c r="F3551" i="1"/>
  <c r="H3551" i="1"/>
  <c r="A3552" i="1"/>
  <c r="B3552" i="1"/>
  <c r="C3552" i="1"/>
  <c r="D3552" i="1"/>
  <c r="E3552" i="1"/>
  <c r="F3552" i="1"/>
  <c r="H3552" i="1"/>
  <c r="A3553" i="1"/>
  <c r="B3553" i="1"/>
  <c r="C3553" i="1"/>
  <c r="D3553" i="1"/>
  <c r="E3553" i="1"/>
  <c r="F3553" i="1"/>
  <c r="H3553" i="1"/>
  <c r="A3554" i="1"/>
  <c r="B3554" i="1"/>
  <c r="C3554" i="1"/>
  <c r="D3554" i="1"/>
  <c r="E3554" i="1"/>
  <c r="F3554" i="1"/>
  <c r="H3554" i="1"/>
  <c r="A3555" i="1"/>
  <c r="B3555" i="1"/>
  <c r="C3555" i="1"/>
  <c r="D3555" i="1"/>
  <c r="E3555" i="1"/>
  <c r="F3555" i="1"/>
  <c r="H3555" i="1"/>
  <c r="A3556" i="1"/>
  <c r="B3556" i="1"/>
  <c r="C3556" i="1"/>
  <c r="D3556" i="1"/>
  <c r="E3556" i="1"/>
  <c r="F3556" i="1"/>
  <c r="H3556" i="1"/>
  <c r="A3557" i="1"/>
  <c r="B3557" i="1"/>
  <c r="C3557" i="1"/>
  <c r="D3557" i="1"/>
  <c r="E3557" i="1"/>
  <c r="F3557" i="1"/>
  <c r="H3557" i="1"/>
  <c r="A3558" i="1"/>
  <c r="B3558" i="1"/>
  <c r="C3558" i="1"/>
  <c r="D3558" i="1"/>
  <c r="E3558" i="1"/>
  <c r="F3558" i="1"/>
  <c r="H3558" i="1"/>
  <c r="A3559" i="1"/>
  <c r="B3559" i="1"/>
  <c r="C3559" i="1"/>
  <c r="D3559" i="1"/>
  <c r="E3559" i="1"/>
  <c r="F3559" i="1"/>
  <c r="H3559" i="1"/>
  <c r="A3560" i="1"/>
  <c r="B3560" i="1"/>
  <c r="C3560" i="1"/>
  <c r="D3560" i="1"/>
  <c r="E3560" i="1"/>
  <c r="F3560" i="1"/>
  <c r="H3560" i="1"/>
  <c r="A3561" i="1"/>
  <c r="B3561" i="1"/>
  <c r="C3561" i="1"/>
  <c r="D3561" i="1"/>
  <c r="E3561" i="1"/>
  <c r="F3561" i="1"/>
  <c r="H3561" i="1"/>
  <c r="A3562" i="1"/>
  <c r="B3562" i="1"/>
  <c r="C3562" i="1"/>
  <c r="D3562" i="1"/>
  <c r="E3562" i="1"/>
  <c r="F3562" i="1"/>
  <c r="H3562" i="1"/>
  <c r="A3563" i="1"/>
  <c r="B3563" i="1"/>
  <c r="C3563" i="1"/>
  <c r="D3563" i="1"/>
  <c r="E3563" i="1"/>
  <c r="F3563" i="1"/>
  <c r="H3563" i="1"/>
  <c r="A3564" i="1"/>
  <c r="B3564" i="1"/>
  <c r="C3564" i="1"/>
  <c r="D3564" i="1"/>
  <c r="E3564" i="1"/>
  <c r="F3564" i="1"/>
  <c r="H3564" i="1"/>
  <c r="A3565" i="1"/>
  <c r="B3565" i="1"/>
  <c r="C3565" i="1"/>
  <c r="D3565" i="1"/>
  <c r="E3565" i="1"/>
  <c r="F3565" i="1"/>
  <c r="H3565" i="1"/>
  <c r="A3566" i="1"/>
  <c r="B3566" i="1"/>
  <c r="C3566" i="1"/>
  <c r="D3566" i="1"/>
  <c r="E3566" i="1"/>
  <c r="F3566" i="1"/>
  <c r="H3566" i="1"/>
  <c r="A3567" i="1"/>
  <c r="B3567" i="1"/>
  <c r="C3567" i="1"/>
  <c r="D3567" i="1"/>
  <c r="E3567" i="1"/>
  <c r="F3567" i="1"/>
  <c r="H3567" i="1"/>
  <c r="A3568" i="1"/>
  <c r="B3568" i="1"/>
  <c r="C3568" i="1"/>
  <c r="D3568" i="1"/>
  <c r="E3568" i="1"/>
  <c r="F3568" i="1"/>
  <c r="H3568" i="1"/>
  <c r="A3569" i="1"/>
  <c r="B3569" i="1"/>
  <c r="C3569" i="1"/>
  <c r="D3569" i="1"/>
  <c r="E3569" i="1"/>
  <c r="F3569" i="1"/>
  <c r="H3569" i="1"/>
  <c r="A3570" i="1"/>
  <c r="B3570" i="1"/>
  <c r="C3570" i="1"/>
  <c r="D3570" i="1"/>
  <c r="E3570" i="1"/>
  <c r="F3570" i="1"/>
  <c r="H3570" i="1"/>
  <c r="A3571" i="1"/>
  <c r="B3571" i="1"/>
  <c r="C3571" i="1"/>
  <c r="D3571" i="1"/>
  <c r="E3571" i="1"/>
  <c r="F3571" i="1"/>
  <c r="H3571" i="1"/>
  <c r="A3572" i="1"/>
  <c r="B3572" i="1"/>
  <c r="C3572" i="1"/>
  <c r="D3572" i="1"/>
  <c r="E3572" i="1"/>
  <c r="F3572" i="1"/>
  <c r="H3572" i="1"/>
  <c r="A3573" i="1"/>
  <c r="B3573" i="1"/>
  <c r="C3573" i="1"/>
  <c r="D3573" i="1"/>
  <c r="E3573" i="1"/>
  <c r="F3573" i="1"/>
  <c r="H3573" i="1"/>
  <c r="A3574" i="1"/>
  <c r="B3574" i="1"/>
  <c r="C3574" i="1"/>
  <c r="D3574" i="1"/>
  <c r="E3574" i="1"/>
  <c r="F3574" i="1"/>
  <c r="H3574" i="1"/>
  <c r="A3575" i="1"/>
  <c r="B3575" i="1"/>
  <c r="C3575" i="1"/>
  <c r="D3575" i="1"/>
  <c r="E3575" i="1"/>
  <c r="F3575" i="1"/>
  <c r="H3575" i="1"/>
  <c r="A3576" i="1"/>
  <c r="B3576" i="1"/>
  <c r="C3576" i="1"/>
  <c r="D3576" i="1"/>
  <c r="E3576" i="1"/>
  <c r="F3576" i="1"/>
  <c r="H3576" i="1"/>
  <c r="A3577" i="1"/>
  <c r="B3577" i="1"/>
  <c r="C3577" i="1"/>
  <c r="D3577" i="1"/>
  <c r="E3577" i="1"/>
  <c r="F3577" i="1"/>
  <c r="H3577" i="1"/>
  <c r="A3578" i="1"/>
  <c r="B3578" i="1"/>
  <c r="C3578" i="1"/>
  <c r="D3578" i="1"/>
  <c r="E3578" i="1"/>
  <c r="F3578" i="1"/>
  <c r="H3578" i="1"/>
  <c r="A3579" i="1"/>
  <c r="B3579" i="1"/>
  <c r="C3579" i="1"/>
  <c r="D3579" i="1"/>
  <c r="E3579" i="1"/>
  <c r="F3579" i="1"/>
  <c r="H3579" i="1"/>
  <c r="A3580" i="1"/>
  <c r="B3580" i="1"/>
  <c r="C3580" i="1"/>
  <c r="D3580" i="1"/>
  <c r="E3580" i="1"/>
  <c r="F3580" i="1"/>
  <c r="H3580" i="1"/>
  <c r="A3581" i="1"/>
  <c r="B3581" i="1"/>
  <c r="C3581" i="1"/>
  <c r="D3581" i="1"/>
  <c r="E3581" i="1"/>
  <c r="F3581" i="1"/>
  <c r="H3581" i="1"/>
  <c r="A3582" i="1"/>
  <c r="B3582" i="1"/>
  <c r="C3582" i="1"/>
  <c r="D3582" i="1"/>
  <c r="E3582" i="1"/>
  <c r="F3582" i="1"/>
  <c r="H3582" i="1"/>
  <c r="A3583" i="1"/>
  <c r="B3583" i="1"/>
  <c r="C3583" i="1"/>
  <c r="D3583" i="1"/>
  <c r="E3583" i="1"/>
  <c r="F3583" i="1"/>
  <c r="H3583" i="1"/>
  <c r="A3584" i="1"/>
  <c r="B3584" i="1"/>
  <c r="C3584" i="1"/>
  <c r="D3584" i="1"/>
  <c r="E3584" i="1"/>
  <c r="F3584" i="1"/>
  <c r="H3584" i="1"/>
  <c r="A3585" i="1"/>
  <c r="B3585" i="1"/>
  <c r="C3585" i="1"/>
  <c r="D3585" i="1"/>
  <c r="E3585" i="1"/>
  <c r="F3585" i="1"/>
  <c r="H3585" i="1"/>
  <c r="A3586" i="1"/>
  <c r="B3586" i="1"/>
  <c r="C3586" i="1"/>
  <c r="D3586" i="1"/>
  <c r="E3586" i="1"/>
  <c r="F3586" i="1"/>
  <c r="H3586" i="1"/>
  <c r="A3587" i="1"/>
  <c r="B3587" i="1"/>
  <c r="C3587" i="1"/>
  <c r="D3587" i="1"/>
  <c r="E3587" i="1"/>
  <c r="F3587" i="1"/>
  <c r="H3587" i="1"/>
  <c r="A3588" i="1"/>
  <c r="B3588" i="1"/>
  <c r="C3588" i="1"/>
  <c r="D3588" i="1"/>
  <c r="E3588" i="1"/>
  <c r="F3588" i="1"/>
  <c r="H3588" i="1"/>
  <c r="A3589" i="1"/>
  <c r="B3589" i="1"/>
  <c r="C3589" i="1"/>
  <c r="D3589" i="1"/>
  <c r="E3589" i="1"/>
  <c r="F3589" i="1"/>
  <c r="H3589" i="1"/>
  <c r="A3590" i="1"/>
  <c r="B3590" i="1"/>
  <c r="C3590" i="1"/>
  <c r="D3590" i="1"/>
  <c r="E3590" i="1"/>
  <c r="F3590" i="1"/>
  <c r="H3590" i="1"/>
  <c r="A3591" i="1"/>
  <c r="B3591" i="1"/>
  <c r="C3591" i="1"/>
  <c r="D3591" i="1"/>
  <c r="E3591" i="1"/>
  <c r="F3591" i="1"/>
  <c r="H3591" i="1"/>
  <c r="A3592" i="1"/>
  <c r="B3592" i="1"/>
  <c r="C3592" i="1"/>
  <c r="D3592" i="1"/>
  <c r="E3592" i="1"/>
  <c r="F3592" i="1"/>
  <c r="H3592" i="1"/>
  <c r="A3593" i="1"/>
  <c r="B3593" i="1"/>
  <c r="C3593" i="1"/>
  <c r="D3593" i="1"/>
  <c r="E3593" i="1"/>
  <c r="F3593" i="1"/>
  <c r="H3593" i="1"/>
  <c r="A3594" i="1"/>
  <c r="B3594" i="1"/>
  <c r="C3594" i="1"/>
  <c r="D3594" i="1"/>
  <c r="E3594" i="1"/>
  <c r="F3594" i="1"/>
  <c r="H3594" i="1"/>
  <c r="A3595" i="1"/>
  <c r="B3595" i="1"/>
  <c r="C3595" i="1"/>
  <c r="D3595" i="1"/>
  <c r="E3595" i="1"/>
  <c r="F3595" i="1"/>
  <c r="H3595" i="1"/>
  <c r="A3596" i="1"/>
  <c r="B3596" i="1"/>
  <c r="C3596" i="1"/>
  <c r="D3596" i="1"/>
  <c r="E3596" i="1"/>
  <c r="F3596" i="1"/>
  <c r="H3596" i="1"/>
  <c r="A3597" i="1"/>
  <c r="B3597" i="1"/>
  <c r="C3597" i="1"/>
  <c r="D3597" i="1"/>
  <c r="E3597" i="1"/>
  <c r="F3597" i="1"/>
  <c r="H3597" i="1"/>
  <c r="A3598" i="1"/>
  <c r="B3598" i="1"/>
  <c r="C3598" i="1"/>
  <c r="D3598" i="1"/>
  <c r="E3598" i="1"/>
  <c r="F3598" i="1"/>
  <c r="H3598" i="1"/>
  <c r="A3599" i="1"/>
  <c r="B3599" i="1"/>
  <c r="C3599" i="1"/>
  <c r="D3599" i="1"/>
  <c r="E3599" i="1"/>
  <c r="F3599" i="1"/>
  <c r="H3599" i="1"/>
  <c r="A3600" i="1"/>
  <c r="B3600" i="1"/>
  <c r="C3600" i="1"/>
  <c r="D3600" i="1"/>
  <c r="E3600" i="1"/>
  <c r="F3600" i="1"/>
  <c r="H3600" i="1"/>
  <c r="A3601" i="1"/>
  <c r="B3601" i="1"/>
  <c r="C3601" i="1"/>
  <c r="D3601" i="1"/>
  <c r="E3601" i="1"/>
  <c r="F3601" i="1"/>
  <c r="H3601" i="1"/>
  <c r="A3602" i="1"/>
  <c r="B3602" i="1"/>
  <c r="C3602" i="1"/>
  <c r="D3602" i="1"/>
  <c r="E3602" i="1"/>
  <c r="F3602" i="1"/>
  <c r="H3602" i="1"/>
  <c r="A3603" i="1"/>
  <c r="B3603" i="1"/>
  <c r="C3603" i="1"/>
  <c r="D3603" i="1"/>
  <c r="E3603" i="1"/>
  <c r="F3603" i="1"/>
  <c r="H3603" i="1"/>
  <c r="A3604" i="1"/>
  <c r="B3604" i="1"/>
  <c r="C3604" i="1"/>
  <c r="D3604" i="1"/>
  <c r="E3604" i="1"/>
  <c r="F3604" i="1"/>
  <c r="H3604" i="1"/>
  <c r="A3605" i="1"/>
  <c r="B3605" i="1"/>
  <c r="C3605" i="1"/>
  <c r="D3605" i="1"/>
  <c r="E3605" i="1"/>
  <c r="F3605" i="1"/>
  <c r="H3605" i="1"/>
  <c r="A3606" i="1"/>
  <c r="B3606" i="1"/>
  <c r="C3606" i="1"/>
  <c r="D3606" i="1"/>
  <c r="E3606" i="1"/>
  <c r="F3606" i="1"/>
  <c r="H3606" i="1"/>
  <c r="A3607" i="1"/>
  <c r="B3607" i="1"/>
  <c r="C3607" i="1"/>
  <c r="D3607" i="1"/>
  <c r="E3607" i="1"/>
  <c r="F3607" i="1"/>
  <c r="H3607" i="1"/>
  <c r="A3608" i="1"/>
  <c r="B3608" i="1"/>
  <c r="C3608" i="1"/>
  <c r="D3608" i="1"/>
  <c r="E3608" i="1"/>
  <c r="F3608" i="1"/>
  <c r="H3608" i="1"/>
  <c r="A3609" i="1"/>
  <c r="B3609" i="1"/>
  <c r="C3609" i="1"/>
  <c r="D3609" i="1"/>
  <c r="E3609" i="1"/>
  <c r="F3609" i="1"/>
  <c r="H3609" i="1"/>
  <c r="A3610" i="1"/>
  <c r="B3610" i="1"/>
  <c r="C3610" i="1"/>
  <c r="D3610" i="1"/>
  <c r="E3610" i="1"/>
  <c r="F3610" i="1"/>
  <c r="H3610" i="1"/>
  <c r="A3611" i="1"/>
  <c r="B3611" i="1"/>
  <c r="C3611" i="1"/>
  <c r="D3611" i="1"/>
  <c r="E3611" i="1"/>
  <c r="F3611" i="1"/>
  <c r="H3611" i="1"/>
  <c r="A3612" i="1"/>
  <c r="B3612" i="1"/>
  <c r="C3612" i="1"/>
  <c r="D3612" i="1"/>
  <c r="E3612" i="1"/>
  <c r="F3612" i="1"/>
  <c r="H3612" i="1"/>
  <c r="A3613" i="1"/>
  <c r="B3613" i="1"/>
  <c r="C3613" i="1"/>
  <c r="D3613" i="1"/>
  <c r="E3613" i="1"/>
  <c r="F3613" i="1"/>
  <c r="H3613" i="1"/>
  <c r="A3614" i="1"/>
  <c r="B3614" i="1"/>
  <c r="C3614" i="1"/>
  <c r="D3614" i="1"/>
  <c r="E3614" i="1"/>
  <c r="F3614" i="1"/>
  <c r="H3614" i="1"/>
  <c r="A3615" i="1"/>
  <c r="B3615" i="1"/>
  <c r="C3615" i="1"/>
  <c r="D3615" i="1"/>
  <c r="E3615" i="1"/>
  <c r="F3615" i="1"/>
  <c r="H3615" i="1"/>
  <c r="A3616" i="1"/>
  <c r="B3616" i="1"/>
  <c r="C3616" i="1"/>
  <c r="D3616" i="1"/>
  <c r="E3616" i="1"/>
  <c r="F3616" i="1"/>
  <c r="H3616" i="1"/>
  <c r="A3617" i="1"/>
  <c r="B3617" i="1"/>
  <c r="C3617" i="1"/>
  <c r="D3617" i="1"/>
  <c r="E3617" i="1"/>
  <c r="F3617" i="1"/>
  <c r="H3617" i="1"/>
  <c r="A3618" i="1"/>
  <c r="B3618" i="1"/>
  <c r="C3618" i="1"/>
  <c r="D3618" i="1"/>
  <c r="E3618" i="1"/>
  <c r="F3618" i="1"/>
  <c r="H3618" i="1"/>
  <c r="A3619" i="1"/>
  <c r="B3619" i="1"/>
  <c r="C3619" i="1"/>
  <c r="D3619" i="1"/>
  <c r="E3619" i="1"/>
  <c r="F3619" i="1"/>
  <c r="H3619" i="1"/>
  <c r="A3620" i="1"/>
  <c r="B3620" i="1"/>
  <c r="C3620" i="1"/>
  <c r="D3620" i="1"/>
  <c r="E3620" i="1"/>
  <c r="F3620" i="1"/>
  <c r="H3620" i="1"/>
  <c r="A3621" i="1"/>
  <c r="B3621" i="1"/>
  <c r="C3621" i="1"/>
  <c r="D3621" i="1"/>
  <c r="E3621" i="1"/>
  <c r="F3621" i="1"/>
  <c r="H3621" i="1"/>
  <c r="A3622" i="1"/>
  <c r="B3622" i="1"/>
  <c r="C3622" i="1"/>
  <c r="D3622" i="1"/>
  <c r="E3622" i="1"/>
  <c r="F3622" i="1"/>
  <c r="H3622" i="1"/>
  <c r="A3623" i="1"/>
  <c r="B3623" i="1"/>
  <c r="C3623" i="1"/>
  <c r="D3623" i="1"/>
  <c r="E3623" i="1"/>
  <c r="F3623" i="1"/>
  <c r="H3623" i="1"/>
  <c r="A3624" i="1"/>
  <c r="B3624" i="1"/>
  <c r="C3624" i="1"/>
  <c r="D3624" i="1"/>
  <c r="E3624" i="1"/>
  <c r="F3624" i="1"/>
  <c r="H3624" i="1"/>
  <c r="A3625" i="1"/>
  <c r="B3625" i="1"/>
  <c r="C3625" i="1"/>
  <c r="D3625" i="1"/>
  <c r="E3625" i="1"/>
  <c r="F3625" i="1"/>
  <c r="H3625" i="1"/>
  <c r="A3626" i="1"/>
  <c r="B3626" i="1"/>
  <c r="C3626" i="1"/>
  <c r="D3626" i="1"/>
  <c r="E3626" i="1"/>
  <c r="F3626" i="1"/>
  <c r="H3626" i="1"/>
  <c r="A3627" i="1"/>
  <c r="B3627" i="1"/>
  <c r="C3627" i="1"/>
  <c r="D3627" i="1"/>
  <c r="E3627" i="1"/>
  <c r="F3627" i="1"/>
  <c r="H3627" i="1"/>
  <c r="A3628" i="1"/>
  <c r="B3628" i="1"/>
  <c r="C3628" i="1"/>
  <c r="D3628" i="1"/>
  <c r="E3628" i="1"/>
  <c r="F3628" i="1"/>
  <c r="H3628" i="1"/>
  <c r="A3629" i="1"/>
  <c r="B3629" i="1"/>
  <c r="C3629" i="1"/>
  <c r="D3629" i="1"/>
  <c r="E3629" i="1"/>
  <c r="F3629" i="1"/>
  <c r="H3629" i="1"/>
  <c r="A3630" i="1"/>
  <c r="B3630" i="1"/>
  <c r="C3630" i="1"/>
  <c r="D3630" i="1"/>
  <c r="E3630" i="1"/>
  <c r="F3630" i="1"/>
  <c r="H3630" i="1"/>
  <c r="A3631" i="1"/>
  <c r="B3631" i="1"/>
  <c r="C3631" i="1"/>
  <c r="D3631" i="1"/>
  <c r="E3631" i="1"/>
  <c r="F3631" i="1"/>
  <c r="H3631" i="1"/>
  <c r="A3632" i="1"/>
  <c r="B3632" i="1"/>
  <c r="C3632" i="1"/>
  <c r="D3632" i="1"/>
  <c r="E3632" i="1"/>
  <c r="F3632" i="1"/>
  <c r="H3632" i="1"/>
  <c r="A3633" i="1"/>
  <c r="B3633" i="1"/>
  <c r="C3633" i="1"/>
  <c r="D3633" i="1"/>
  <c r="E3633" i="1"/>
  <c r="F3633" i="1"/>
  <c r="H3633" i="1"/>
  <c r="A3634" i="1"/>
  <c r="B3634" i="1"/>
  <c r="C3634" i="1"/>
  <c r="D3634" i="1"/>
  <c r="E3634" i="1"/>
  <c r="F3634" i="1"/>
  <c r="H3634" i="1"/>
  <c r="A3635" i="1"/>
  <c r="B3635" i="1"/>
  <c r="C3635" i="1"/>
  <c r="D3635" i="1"/>
  <c r="E3635" i="1"/>
  <c r="F3635" i="1"/>
  <c r="H3635" i="1"/>
  <c r="A3636" i="1"/>
  <c r="B3636" i="1"/>
  <c r="C3636" i="1"/>
  <c r="D3636" i="1"/>
  <c r="E3636" i="1"/>
  <c r="F3636" i="1"/>
  <c r="H3636" i="1"/>
  <c r="A3637" i="1"/>
  <c r="B3637" i="1"/>
  <c r="C3637" i="1"/>
  <c r="D3637" i="1"/>
  <c r="E3637" i="1"/>
  <c r="F3637" i="1"/>
  <c r="H3637" i="1"/>
  <c r="A3638" i="1"/>
  <c r="B3638" i="1"/>
  <c r="C3638" i="1"/>
  <c r="D3638" i="1"/>
  <c r="E3638" i="1"/>
  <c r="F3638" i="1"/>
  <c r="H3638" i="1"/>
  <c r="A3639" i="1"/>
  <c r="B3639" i="1"/>
  <c r="C3639" i="1"/>
  <c r="D3639" i="1"/>
  <c r="E3639" i="1"/>
  <c r="F3639" i="1"/>
  <c r="H3639" i="1"/>
  <c r="A3640" i="1"/>
  <c r="B3640" i="1"/>
  <c r="C3640" i="1"/>
  <c r="D3640" i="1"/>
  <c r="E3640" i="1"/>
  <c r="F3640" i="1"/>
  <c r="H3640" i="1"/>
  <c r="A3641" i="1"/>
  <c r="B3641" i="1"/>
  <c r="C3641" i="1"/>
  <c r="D3641" i="1"/>
  <c r="E3641" i="1"/>
  <c r="F3641" i="1"/>
  <c r="H3641" i="1"/>
  <c r="A3642" i="1"/>
  <c r="B3642" i="1"/>
  <c r="C3642" i="1"/>
  <c r="D3642" i="1"/>
  <c r="E3642" i="1"/>
  <c r="F3642" i="1"/>
  <c r="H3642" i="1"/>
  <c r="A3643" i="1"/>
  <c r="B3643" i="1"/>
  <c r="C3643" i="1"/>
  <c r="D3643" i="1"/>
  <c r="E3643" i="1"/>
  <c r="F3643" i="1"/>
  <c r="H3643" i="1"/>
  <c r="A3644" i="1"/>
  <c r="B3644" i="1"/>
  <c r="C3644" i="1"/>
  <c r="D3644" i="1"/>
  <c r="E3644" i="1"/>
  <c r="F3644" i="1"/>
  <c r="H3644" i="1"/>
  <c r="A3645" i="1"/>
  <c r="B3645" i="1"/>
  <c r="C3645" i="1"/>
  <c r="D3645" i="1"/>
  <c r="E3645" i="1"/>
  <c r="F3645" i="1"/>
  <c r="H3645" i="1"/>
  <c r="A3646" i="1"/>
  <c r="B3646" i="1"/>
  <c r="C3646" i="1"/>
  <c r="D3646" i="1"/>
  <c r="E3646" i="1"/>
  <c r="F3646" i="1"/>
  <c r="H3646" i="1"/>
  <c r="A3647" i="1"/>
  <c r="B3647" i="1"/>
  <c r="C3647" i="1"/>
  <c r="D3647" i="1"/>
  <c r="E3647" i="1"/>
  <c r="F3647" i="1"/>
  <c r="H3647" i="1"/>
  <c r="A3648" i="1"/>
  <c r="B3648" i="1"/>
  <c r="C3648" i="1"/>
  <c r="D3648" i="1"/>
  <c r="E3648" i="1"/>
  <c r="F3648" i="1"/>
  <c r="H3648" i="1"/>
  <c r="A3649" i="1"/>
  <c r="B3649" i="1"/>
  <c r="C3649" i="1"/>
  <c r="D3649" i="1"/>
  <c r="E3649" i="1"/>
  <c r="F3649" i="1"/>
  <c r="H3649" i="1"/>
  <c r="A3650" i="1"/>
  <c r="B3650" i="1"/>
  <c r="C3650" i="1"/>
  <c r="D3650" i="1"/>
  <c r="E3650" i="1"/>
  <c r="F3650" i="1"/>
  <c r="H3650" i="1"/>
  <c r="A3651" i="1"/>
  <c r="B3651" i="1"/>
  <c r="C3651" i="1"/>
  <c r="D3651" i="1"/>
  <c r="E3651" i="1"/>
  <c r="F3651" i="1"/>
  <c r="H3651" i="1"/>
  <c r="A3652" i="1"/>
  <c r="B3652" i="1"/>
  <c r="C3652" i="1"/>
  <c r="D3652" i="1"/>
  <c r="E3652" i="1"/>
  <c r="F3652" i="1"/>
  <c r="H3652" i="1"/>
  <c r="A3653" i="1"/>
  <c r="B3653" i="1"/>
  <c r="C3653" i="1"/>
  <c r="D3653" i="1"/>
  <c r="E3653" i="1"/>
  <c r="F3653" i="1"/>
  <c r="H3653" i="1"/>
  <c r="A3654" i="1"/>
  <c r="B3654" i="1"/>
  <c r="C3654" i="1"/>
  <c r="D3654" i="1"/>
  <c r="E3654" i="1"/>
  <c r="F3654" i="1"/>
  <c r="H3654" i="1"/>
  <c r="A3655" i="1"/>
  <c r="B3655" i="1"/>
  <c r="C3655" i="1"/>
  <c r="D3655" i="1"/>
  <c r="E3655" i="1"/>
  <c r="F3655" i="1"/>
  <c r="H3655" i="1"/>
  <c r="A3656" i="1"/>
  <c r="B3656" i="1"/>
  <c r="C3656" i="1"/>
  <c r="D3656" i="1"/>
  <c r="E3656" i="1"/>
  <c r="F3656" i="1"/>
  <c r="H3656" i="1"/>
  <c r="A3657" i="1"/>
  <c r="B3657" i="1"/>
  <c r="C3657" i="1"/>
  <c r="D3657" i="1"/>
  <c r="E3657" i="1"/>
  <c r="F3657" i="1"/>
  <c r="H3657" i="1"/>
  <c r="A3658" i="1"/>
  <c r="B3658" i="1"/>
  <c r="C3658" i="1"/>
  <c r="D3658" i="1"/>
  <c r="E3658" i="1"/>
  <c r="F3658" i="1"/>
  <c r="H3658" i="1"/>
  <c r="A3659" i="1"/>
  <c r="B3659" i="1"/>
  <c r="C3659" i="1"/>
  <c r="D3659" i="1"/>
  <c r="E3659" i="1"/>
  <c r="F3659" i="1"/>
  <c r="H3659" i="1"/>
  <c r="A3660" i="1"/>
  <c r="B3660" i="1"/>
  <c r="C3660" i="1"/>
  <c r="D3660" i="1"/>
  <c r="E3660" i="1"/>
  <c r="F3660" i="1"/>
  <c r="H3660" i="1"/>
  <c r="A3661" i="1"/>
  <c r="B3661" i="1"/>
  <c r="C3661" i="1"/>
  <c r="D3661" i="1"/>
  <c r="E3661" i="1"/>
  <c r="F3661" i="1"/>
  <c r="H3661" i="1"/>
  <c r="A3662" i="1"/>
  <c r="B3662" i="1"/>
  <c r="C3662" i="1"/>
  <c r="D3662" i="1"/>
  <c r="E3662" i="1"/>
  <c r="F3662" i="1"/>
  <c r="H3662" i="1"/>
  <c r="A3663" i="1"/>
  <c r="B3663" i="1"/>
  <c r="C3663" i="1"/>
  <c r="D3663" i="1"/>
  <c r="E3663" i="1"/>
  <c r="F3663" i="1"/>
  <c r="H3663" i="1"/>
  <c r="A3664" i="1"/>
  <c r="B3664" i="1"/>
  <c r="C3664" i="1"/>
  <c r="D3664" i="1"/>
  <c r="E3664" i="1"/>
  <c r="F3664" i="1"/>
  <c r="H3664" i="1"/>
  <c r="A3665" i="1"/>
  <c r="B3665" i="1"/>
  <c r="C3665" i="1"/>
  <c r="D3665" i="1"/>
  <c r="E3665" i="1"/>
  <c r="F3665" i="1"/>
  <c r="H3665" i="1"/>
  <c r="A3666" i="1"/>
  <c r="B3666" i="1"/>
  <c r="C3666" i="1"/>
  <c r="D3666" i="1"/>
  <c r="E3666" i="1"/>
  <c r="F3666" i="1"/>
  <c r="H3666" i="1"/>
  <c r="A3667" i="1"/>
  <c r="B3667" i="1"/>
  <c r="C3667" i="1"/>
  <c r="D3667" i="1"/>
  <c r="E3667" i="1"/>
  <c r="F3667" i="1"/>
  <c r="H3667" i="1"/>
  <c r="A3668" i="1"/>
  <c r="B3668" i="1"/>
  <c r="C3668" i="1"/>
  <c r="D3668" i="1"/>
  <c r="E3668" i="1"/>
  <c r="F3668" i="1"/>
  <c r="H3668" i="1"/>
  <c r="A3669" i="1"/>
  <c r="B3669" i="1"/>
  <c r="C3669" i="1"/>
  <c r="D3669" i="1"/>
  <c r="E3669" i="1"/>
  <c r="F3669" i="1"/>
  <c r="H3669" i="1"/>
  <c r="A3670" i="1"/>
  <c r="B3670" i="1"/>
  <c r="C3670" i="1"/>
  <c r="D3670" i="1"/>
  <c r="E3670" i="1"/>
  <c r="F3670" i="1"/>
  <c r="H3670" i="1"/>
  <c r="A3671" i="1"/>
  <c r="B3671" i="1"/>
  <c r="C3671" i="1"/>
  <c r="D3671" i="1"/>
  <c r="E3671" i="1"/>
  <c r="F3671" i="1"/>
  <c r="H3671" i="1"/>
  <c r="A3672" i="1"/>
  <c r="B3672" i="1"/>
  <c r="C3672" i="1"/>
  <c r="D3672" i="1"/>
  <c r="E3672" i="1"/>
  <c r="F3672" i="1"/>
  <c r="H3672" i="1"/>
  <c r="A3673" i="1"/>
  <c r="B3673" i="1"/>
  <c r="C3673" i="1"/>
  <c r="D3673" i="1"/>
  <c r="E3673" i="1"/>
  <c r="F3673" i="1"/>
  <c r="H3673" i="1"/>
  <c r="A3674" i="1"/>
  <c r="B3674" i="1"/>
  <c r="C3674" i="1"/>
  <c r="D3674" i="1"/>
  <c r="E3674" i="1"/>
  <c r="F3674" i="1"/>
  <c r="H3674" i="1"/>
  <c r="A3675" i="1"/>
  <c r="B3675" i="1"/>
  <c r="C3675" i="1"/>
  <c r="D3675" i="1"/>
  <c r="E3675" i="1"/>
  <c r="F3675" i="1"/>
  <c r="H3675" i="1"/>
  <c r="A3676" i="1"/>
  <c r="B3676" i="1"/>
  <c r="C3676" i="1"/>
  <c r="D3676" i="1"/>
  <c r="E3676" i="1"/>
  <c r="F3676" i="1"/>
  <c r="H3676" i="1"/>
  <c r="A3677" i="1"/>
  <c r="B3677" i="1"/>
  <c r="C3677" i="1"/>
  <c r="D3677" i="1"/>
  <c r="E3677" i="1"/>
  <c r="F3677" i="1"/>
  <c r="H3677" i="1"/>
  <c r="A3678" i="1"/>
  <c r="B3678" i="1"/>
  <c r="C3678" i="1"/>
  <c r="D3678" i="1"/>
  <c r="E3678" i="1"/>
  <c r="F3678" i="1"/>
  <c r="H3678" i="1"/>
  <c r="A3679" i="1"/>
  <c r="B3679" i="1"/>
  <c r="C3679" i="1"/>
  <c r="D3679" i="1"/>
  <c r="E3679" i="1"/>
  <c r="F3679" i="1"/>
  <c r="H3679" i="1"/>
  <c r="A3680" i="1"/>
  <c r="B3680" i="1"/>
  <c r="C3680" i="1"/>
  <c r="D3680" i="1"/>
  <c r="E3680" i="1"/>
  <c r="F3680" i="1"/>
  <c r="H3680" i="1"/>
  <c r="A3681" i="1"/>
  <c r="B3681" i="1"/>
  <c r="C3681" i="1"/>
  <c r="D3681" i="1"/>
  <c r="E3681" i="1"/>
  <c r="F3681" i="1"/>
  <c r="H3681" i="1"/>
  <c r="A3682" i="1"/>
  <c r="B3682" i="1"/>
  <c r="C3682" i="1"/>
  <c r="D3682" i="1"/>
  <c r="E3682" i="1"/>
  <c r="F3682" i="1"/>
  <c r="H3682" i="1"/>
  <c r="A3683" i="1"/>
  <c r="B3683" i="1"/>
  <c r="C3683" i="1"/>
  <c r="D3683" i="1"/>
  <c r="E3683" i="1"/>
  <c r="F3683" i="1"/>
  <c r="H3683" i="1"/>
  <c r="A3684" i="1"/>
  <c r="B3684" i="1"/>
  <c r="C3684" i="1"/>
  <c r="D3684" i="1"/>
  <c r="E3684" i="1"/>
  <c r="F3684" i="1"/>
  <c r="H3684" i="1"/>
  <c r="A3685" i="1"/>
  <c r="B3685" i="1"/>
  <c r="C3685" i="1"/>
  <c r="D3685" i="1"/>
  <c r="E3685" i="1"/>
  <c r="F3685" i="1"/>
  <c r="H3685" i="1"/>
  <c r="A3686" i="1"/>
  <c r="B3686" i="1"/>
  <c r="C3686" i="1"/>
  <c r="D3686" i="1"/>
  <c r="E3686" i="1"/>
  <c r="F3686" i="1"/>
  <c r="H3686" i="1"/>
  <c r="A3687" i="1"/>
  <c r="B3687" i="1"/>
  <c r="C3687" i="1"/>
  <c r="D3687" i="1"/>
  <c r="E3687" i="1"/>
  <c r="F3687" i="1"/>
  <c r="H3687" i="1"/>
  <c r="A3688" i="1"/>
  <c r="B3688" i="1"/>
  <c r="C3688" i="1"/>
  <c r="D3688" i="1"/>
  <c r="E3688" i="1"/>
  <c r="F3688" i="1"/>
  <c r="H3688" i="1"/>
  <c r="A3689" i="1"/>
  <c r="B3689" i="1"/>
  <c r="C3689" i="1"/>
  <c r="D3689" i="1"/>
  <c r="E3689" i="1"/>
  <c r="F3689" i="1"/>
  <c r="H3689" i="1"/>
  <c r="A3690" i="1"/>
  <c r="B3690" i="1"/>
  <c r="C3690" i="1"/>
  <c r="D3690" i="1"/>
  <c r="E3690" i="1"/>
  <c r="F3690" i="1"/>
  <c r="H3690" i="1"/>
  <c r="A3691" i="1"/>
  <c r="B3691" i="1"/>
  <c r="C3691" i="1"/>
  <c r="D3691" i="1"/>
  <c r="E3691" i="1"/>
  <c r="F3691" i="1"/>
  <c r="H3691" i="1"/>
  <c r="A3692" i="1"/>
  <c r="B3692" i="1"/>
  <c r="C3692" i="1"/>
  <c r="D3692" i="1"/>
  <c r="E3692" i="1"/>
  <c r="F3692" i="1"/>
  <c r="H3692" i="1"/>
  <c r="A3693" i="1"/>
  <c r="B3693" i="1"/>
  <c r="C3693" i="1"/>
  <c r="D3693" i="1"/>
  <c r="E3693" i="1"/>
  <c r="F3693" i="1"/>
  <c r="H3693" i="1"/>
  <c r="A3694" i="1"/>
  <c r="B3694" i="1"/>
  <c r="C3694" i="1"/>
  <c r="D3694" i="1"/>
  <c r="E3694" i="1"/>
  <c r="F3694" i="1"/>
  <c r="H3694" i="1"/>
  <c r="A3695" i="1"/>
  <c r="B3695" i="1"/>
  <c r="C3695" i="1"/>
  <c r="D3695" i="1"/>
  <c r="E3695" i="1"/>
  <c r="F3695" i="1"/>
  <c r="H3695" i="1"/>
  <c r="A3696" i="1"/>
  <c r="B3696" i="1"/>
  <c r="C3696" i="1"/>
  <c r="D3696" i="1"/>
  <c r="E3696" i="1"/>
  <c r="F3696" i="1"/>
  <c r="H3696" i="1"/>
  <c r="A3697" i="1"/>
  <c r="B3697" i="1"/>
  <c r="C3697" i="1"/>
  <c r="D3697" i="1"/>
  <c r="E3697" i="1"/>
  <c r="F3697" i="1"/>
  <c r="H3697" i="1"/>
  <c r="A3698" i="1"/>
  <c r="B3698" i="1"/>
  <c r="C3698" i="1"/>
  <c r="D3698" i="1"/>
  <c r="E3698" i="1"/>
  <c r="F3698" i="1"/>
  <c r="H3698" i="1"/>
  <c r="A3699" i="1"/>
  <c r="B3699" i="1"/>
  <c r="C3699" i="1"/>
  <c r="D3699" i="1"/>
  <c r="E3699" i="1"/>
  <c r="F3699" i="1"/>
  <c r="H3699" i="1"/>
  <c r="A3700" i="1"/>
  <c r="B3700" i="1"/>
  <c r="C3700" i="1"/>
  <c r="D3700" i="1"/>
  <c r="E3700" i="1"/>
  <c r="F3700" i="1"/>
  <c r="H3700" i="1"/>
  <c r="A3701" i="1"/>
  <c r="B3701" i="1"/>
  <c r="C3701" i="1"/>
  <c r="D3701" i="1"/>
  <c r="E3701" i="1"/>
  <c r="F3701" i="1"/>
  <c r="H3701" i="1"/>
  <c r="A3702" i="1"/>
  <c r="B3702" i="1"/>
  <c r="C3702" i="1"/>
  <c r="D3702" i="1"/>
  <c r="E3702" i="1"/>
  <c r="F3702" i="1"/>
  <c r="H3702" i="1"/>
  <c r="A3703" i="1"/>
  <c r="B3703" i="1"/>
  <c r="C3703" i="1"/>
  <c r="D3703" i="1"/>
  <c r="E3703" i="1"/>
  <c r="F3703" i="1"/>
  <c r="H3703" i="1"/>
  <c r="A3704" i="1"/>
  <c r="B3704" i="1"/>
  <c r="C3704" i="1"/>
  <c r="D3704" i="1"/>
  <c r="E3704" i="1"/>
  <c r="F3704" i="1"/>
  <c r="H3704" i="1"/>
  <c r="A3705" i="1"/>
  <c r="B3705" i="1"/>
  <c r="C3705" i="1"/>
  <c r="D3705" i="1"/>
  <c r="E3705" i="1"/>
  <c r="F3705" i="1"/>
  <c r="H3705" i="1"/>
  <c r="A3706" i="1"/>
  <c r="B3706" i="1"/>
  <c r="C3706" i="1"/>
  <c r="D3706" i="1"/>
  <c r="E3706" i="1"/>
  <c r="F3706" i="1"/>
  <c r="H3706" i="1"/>
  <c r="A3707" i="1"/>
  <c r="B3707" i="1"/>
  <c r="C3707" i="1"/>
  <c r="D3707" i="1"/>
  <c r="E3707" i="1"/>
  <c r="F3707" i="1"/>
  <c r="H3707" i="1"/>
  <c r="A3708" i="1"/>
  <c r="B3708" i="1"/>
  <c r="C3708" i="1"/>
  <c r="D3708" i="1"/>
  <c r="E3708" i="1"/>
  <c r="F3708" i="1"/>
  <c r="H3708" i="1"/>
  <c r="A3709" i="1"/>
  <c r="B3709" i="1"/>
  <c r="C3709" i="1"/>
  <c r="D3709" i="1"/>
  <c r="E3709" i="1"/>
  <c r="F3709" i="1"/>
  <c r="H3709" i="1"/>
  <c r="A3710" i="1"/>
  <c r="B3710" i="1"/>
  <c r="C3710" i="1"/>
  <c r="D3710" i="1"/>
  <c r="E3710" i="1"/>
  <c r="F3710" i="1"/>
  <c r="H3710" i="1"/>
  <c r="A3711" i="1"/>
  <c r="B3711" i="1"/>
  <c r="C3711" i="1"/>
  <c r="D3711" i="1"/>
  <c r="E3711" i="1"/>
  <c r="F3711" i="1"/>
  <c r="H3711" i="1"/>
  <c r="A3712" i="1"/>
  <c r="B3712" i="1"/>
  <c r="C3712" i="1"/>
  <c r="D3712" i="1"/>
  <c r="E3712" i="1"/>
  <c r="F3712" i="1"/>
  <c r="H3712" i="1"/>
  <c r="A3713" i="1"/>
  <c r="B3713" i="1"/>
  <c r="C3713" i="1"/>
  <c r="D3713" i="1"/>
  <c r="E3713" i="1"/>
  <c r="F3713" i="1"/>
  <c r="H3713" i="1"/>
  <c r="A3714" i="1"/>
  <c r="B3714" i="1"/>
  <c r="C3714" i="1"/>
  <c r="D3714" i="1"/>
  <c r="E3714" i="1"/>
  <c r="F3714" i="1"/>
  <c r="H3714" i="1"/>
  <c r="A3715" i="1"/>
  <c r="B3715" i="1"/>
  <c r="C3715" i="1"/>
  <c r="D3715" i="1"/>
  <c r="E3715" i="1"/>
  <c r="F3715" i="1"/>
  <c r="H3715" i="1"/>
  <c r="A3716" i="1"/>
  <c r="B3716" i="1"/>
  <c r="C3716" i="1"/>
  <c r="D3716" i="1"/>
  <c r="E3716" i="1"/>
  <c r="F3716" i="1"/>
  <c r="H3716" i="1"/>
  <c r="A3717" i="1"/>
  <c r="B3717" i="1"/>
  <c r="C3717" i="1"/>
  <c r="D3717" i="1"/>
  <c r="E3717" i="1"/>
  <c r="F3717" i="1"/>
  <c r="H3717" i="1"/>
  <c r="A3718" i="1"/>
  <c r="B3718" i="1"/>
  <c r="C3718" i="1"/>
  <c r="D3718" i="1"/>
  <c r="E3718" i="1"/>
  <c r="F3718" i="1"/>
  <c r="H3718" i="1"/>
  <c r="A3719" i="1"/>
  <c r="B3719" i="1"/>
  <c r="C3719" i="1"/>
  <c r="D3719" i="1"/>
  <c r="E3719" i="1"/>
  <c r="F3719" i="1"/>
  <c r="H3719" i="1"/>
  <c r="A3720" i="1"/>
  <c r="B3720" i="1"/>
  <c r="C3720" i="1"/>
  <c r="D3720" i="1"/>
  <c r="E3720" i="1"/>
  <c r="F3720" i="1"/>
  <c r="H3720" i="1"/>
  <c r="A3721" i="1"/>
  <c r="B3721" i="1"/>
  <c r="C3721" i="1"/>
  <c r="D3721" i="1"/>
  <c r="E3721" i="1"/>
  <c r="F3721" i="1"/>
  <c r="H3721" i="1"/>
  <c r="A3722" i="1"/>
  <c r="B3722" i="1"/>
  <c r="C3722" i="1"/>
  <c r="D3722" i="1"/>
  <c r="E3722" i="1"/>
  <c r="F3722" i="1"/>
  <c r="H3722" i="1"/>
  <c r="A3723" i="1"/>
  <c r="B3723" i="1"/>
  <c r="C3723" i="1"/>
  <c r="D3723" i="1"/>
  <c r="E3723" i="1"/>
  <c r="F3723" i="1"/>
  <c r="H3723" i="1"/>
  <c r="A3724" i="1"/>
  <c r="B3724" i="1"/>
  <c r="C3724" i="1"/>
  <c r="D3724" i="1"/>
  <c r="E3724" i="1"/>
  <c r="F3724" i="1"/>
  <c r="H3724" i="1"/>
  <c r="A3725" i="1"/>
  <c r="B3725" i="1"/>
  <c r="C3725" i="1"/>
  <c r="D3725" i="1"/>
  <c r="E3725" i="1"/>
  <c r="F3725" i="1"/>
  <c r="H3725" i="1"/>
  <c r="A3726" i="1"/>
  <c r="B3726" i="1"/>
  <c r="C3726" i="1"/>
  <c r="D3726" i="1"/>
  <c r="E3726" i="1"/>
  <c r="F3726" i="1"/>
  <c r="H3726" i="1"/>
  <c r="A3727" i="1"/>
  <c r="B3727" i="1"/>
  <c r="C3727" i="1"/>
  <c r="D3727" i="1"/>
  <c r="E3727" i="1"/>
  <c r="F3727" i="1"/>
  <c r="H3727" i="1"/>
  <c r="A3728" i="1"/>
  <c r="B3728" i="1"/>
  <c r="C3728" i="1"/>
  <c r="D3728" i="1"/>
  <c r="E3728" i="1"/>
  <c r="F3728" i="1"/>
  <c r="H3728" i="1"/>
  <c r="A3729" i="1"/>
  <c r="B3729" i="1"/>
  <c r="C3729" i="1"/>
  <c r="D3729" i="1"/>
  <c r="E3729" i="1"/>
  <c r="F3729" i="1"/>
  <c r="H3729" i="1"/>
  <c r="A3730" i="1"/>
  <c r="B3730" i="1"/>
  <c r="C3730" i="1"/>
  <c r="D3730" i="1"/>
  <c r="E3730" i="1"/>
  <c r="F3730" i="1"/>
  <c r="H3730" i="1"/>
  <c r="A3731" i="1"/>
  <c r="B3731" i="1"/>
  <c r="C3731" i="1"/>
  <c r="D3731" i="1"/>
  <c r="E3731" i="1"/>
  <c r="F3731" i="1"/>
  <c r="H3731" i="1"/>
  <c r="A3732" i="1"/>
  <c r="B3732" i="1"/>
  <c r="C3732" i="1"/>
  <c r="D3732" i="1"/>
  <c r="E3732" i="1"/>
  <c r="F3732" i="1"/>
  <c r="H3732" i="1"/>
  <c r="A3733" i="1"/>
  <c r="B3733" i="1"/>
  <c r="C3733" i="1"/>
  <c r="D3733" i="1"/>
  <c r="E3733" i="1"/>
  <c r="F3733" i="1"/>
  <c r="H3733" i="1"/>
  <c r="A3734" i="1"/>
  <c r="B3734" i="1"/>
  <c r="C3734" i="1"/>
  <c r="D3734" i="1"/>
  <c r="E3734" i="1"/>
  <c r="F3734" i="1"/>
  <c r="H3734" i="1"/>
  <c r="A3735" i="1"/>
  <c r="B3735" i="1"/>
  <c r="C3735" i="1"/>
  <c r="D3735" i="1"/>
  <c r="E3735" i="1"/>
  <c r="F3735" i="1"/>
  <c r="H3735" i="1"/>
  <c r="A3736" i="1"/>
  <c r="B3736" i="1"/>
  <c r="C3736" i="1"/>
  <c r="D3736" i="1"/>
  <c r="E3736" i="1"/>
  <c r="F3736" i="1"/>
  <c r="H3736" i="1"/>
  <c r="A3737" i="1"/>
  <c r="B3737" i="1"/>
  <c r="C3737" i="1"/>
  <c r="D3737" i="1"/>
  <c r="E3737" i="1"/>
  <c r="F3737" i="1"/>
  <c r="H3737" i="1"/>
  <c r="A3738" i="1"/>
  <c r="B3738" i="1"/>
  <c r="C3738" i="1"/>
  <c r="D3738" i="1"/>
  <c r="E3738" i="1"/>
  <c r="F3738" i="1"/>
  <c r="H3738" i="1"/>
  <c r="A3739" i="1"/>
  <c r="B3739" i="1"/>
  <c r="C3739" i="1"/>
  <c r="D3739" i="1"/>
  <c r="E3739" i="1"/>
  <c r="F3739" i="1"/>
  <c r="H3739" i="1"/>
  <c r="A3740" i="1"/>
  <c r="B3740" i="1"/>
  <c r="C3740" i="1"/>
  <c r="D3740" i="1"/>
  <c r="E3740" i="1"/>
  <c r="F3740" i="1"/>
  <c r="H3740" i="1"/>
  <c r="A3741" i="1"/>
  <c r="B3741" i="1"/>
  <c r="C3741" i="1"/>
  <c r="D3741" i="1"/>
  <c r="E3741" i="1"/>
  <c r="F3741" i="1"/>
  <c r="H3741" i="1"/>
  <c r="A3742" i="1"/>
  <c r="B3742" i="1"/>
  <c r="C3742" i="1"/>
  <c r="D3742" i="1"/>
  <c r="E3742" i="1"/>
  <c r="F3742" i="1"/>
  <c r="H3742" i="1"/>
  <c r="A3743" i="1"/>
  <c r="B3743" i="1"/>
  <c r="C3743" i="1"/>
  <c r="D3743" i="1"/>
  <c r="E3743" i="1"/>
  <c r="F3743" i="1"/>
  <c r="H3743" i="1"/>
  <c r="A3744" i="1"/>
  <c r="B3744" i="1"/>
  <c r="C3744" i="1"/>
  <c r="D3744" i="1"/>
  <c r="E3744" i="1"/>
  <c r="F3744" i="1"/>
  <c r="H3744" i="1"/>
  <c r="A3745" i="1"/>
  <c r="B3745" i="1"/>
  <c r="C3745" i="1"/>
  <c r="D3745" i="1"/>
  <c r="E3745" i="1"/>
  <c r="F3745" i="1"/>
  <c r="H3745" i="1"/>
  <c r="A3746" i="1"/>
  <c r="B3746" i="1"/>
  <c r="C3746" i="1"/>
  <c r="D3746" i="1"/>
  <c r="E3746" i="1"/>
  <c r="F3746" i="1"/>
  <c r="H3746" i="1"/>
  <c r="A3747" i="1"/>
  <c r="B3747" i="1"/>
  <c r="C3747" i="1"/>
  <c r="D3747" i="1"/>
  <c r="E3747" i="1"/>
  <c r="F3747" i="1"/>
  <c r="H3747" i="1"/>
  <c r="A3748" i="1"/>
  <c r="B3748" i="1"/>
  <c r="C3748" i="1"/>
  <c r="D3748" i="1"/>
  <c r="E3748" i="1"/>
  <c r="F3748" i="1"/>
  <c r="H3748" i="1"/>
  <c r="A3749" i="1"/>
  <c r="B3749" i="1"/>
  <c r="C3749" i="1"/>
  <c r="D3749" i="1"/>
  <c r="E3749" i="1"/>
  <c r="F3749" i="1"/>
  <c r="H3749" i="1"/>
  <c r="A3750" i="1"/>
  <c r="B3750" i="1"/>
  <c r="C3750" i="1"/>
  <c r="D3750" i="1"/>
  <c r="E3750" i="1"/>
  <c r="F3750" i="1"/>
  <c r="H3750" i="1"/>
  <c r="A3751" i="1"/>
  <c r="B3751" i="1"/>
  <c r="C3751" i="1"/>
  <c r="D3751" i="1"/>
  <c r="E3751" i="1"/>
  <c r="F3751" i="1"/>
  <c r="H3751" i="1"/>
  <c r="A3752" i="1"/>
  <c r="B3752" i="1"/>
  <c r="C3752" i="1"/>
  <c r="D3752" i="1"/>
  <c r="E3752" i="1"/>
  <c r="F3752" i="1"/>
  <c r="H3752" i="1"/>
  <c r="A3753" i="1"/>
  <c r="B3753" i="1"/>
  <c r="C3753" i="1"/>
  <c r="D3753" i="1"/>
  <c r="E3753" i="1"/>
  <c r="F3753" i="1"/>
  <c r="H3753" i="1"/>
  <c r="A3754" i="1"/>
  <c r="B3754" i="1"/>
  <c r="C3754" i="1"/>
  <c r="D3754" i="1"/>
  <c r="E3754" i="1"/>
  <c r="F3754" i="1"/>
  <c r="H3754" i="1"/>
  <c r="A3755" i="1"/>
  <c r="B3755" i="1"/>
  <c r="C3755" i="1"/>
  <c r="D3755" i="1"/>
  <c r="E3755" i="1"/>
  <c r="F3755" i="1"/>
  <c r="H3755" i="1"/>
  <c r="A3756" i="1"/>
  <c r="B3756" i="1"/>
  <c r="C3756" i="1"/>
  <c r="D3756" i="1"/>
  <c r="E3756" i="1"/>
  <c r="F3756" i="1"/>
  <c r="H3756" i="1"/>
  <c r="A3757" i="1"/>
  <c r="B3757" i="1"/>
  <c r="C3757" i="1"/>
  <c r="D3757" i="1"/>
  <c r="E3757" i="1"/>
  <c r="F3757" i="1"/>
  <c r="H3757" i="1"/>
  <c r="A3758" i="1"/>
  <c r="B3758" i="1"/>
  <c r="C3758" i="1"/>
  <c r="D3758" i="1"/>
  <c r="E3758" i="1"/>
  <c r="F3758" i="1"/>
  <c r="H3758" i="1"/>
  <c r="A3759" i="1"/>
  <c r="B3759" i="1"/>
  <c r="C3759" i="1"/>
  <c r="D3759" i="1"/>
  <c r="E3759" i="1"/>
  <c r="F3759" i="1"/>
  <c r="H3759" i="1"/>
  <c r="A3760" i="1"/>
  <c r="B3760" i="1"/>
  <c r="C3760" i="1"/>
  <c r="D3760" i="1"/>
  <c r="E3760" i="1"/>
  <c r="F3760" i="1"/>
  <c r="H3760" i="1"/>
  <c r="A3761" i="1"/>
  <c r="B3761" i="1"/>
  <c r="C3761" i="1"/>
  <c r="D3761" i="1"/>
  <c r="E3761" i="1"/>
  <c r="F3761" i="1"/>
  <c r="H3761" i="1"/>
  <c r="A3762" i="1"/>
  <c r="B3762" i="1"/>
  <c r="C3762" i="1"/>
  <c r="D3762" i="1"/>
  <c r="E3762" i="1"/>
  <c r="F3762" i="1"/>
  <c r="H3762" i="1"/>
  <c r="A3763" i="1"/>
  <c r="B3763" i="1"/>
  <c r="C3763" i="1"/>
  <c r="D3763" i="1"/>
  <c r="E3763" i="1"/>
  <c r="F3763" i="1"/>
  <c r="H3763" i="1"/>
  <c r="A3764" i="1"/>
  <c r="B3764" i="1"/>
  <c r="C3764" i="1"/>
  <c r="D3764" i="1"/>
  <c r="E3764" i="1"/>
  <c r="F3764" i="1"/>
  <c r="H3764" i="1"/>
  <c r="A3765" i="1"/>
  <c r="B3765" i="1"/>
  <c r="C3765" i="1"/>
  <c r="D3765" i="1"/>
  <c r="E3765" i="1"/>
  <c r="F3765" i="1"/>
  <c r="H3765" i="1"/>
  <c r="A3766" i="1"/>
  <c r="B3766" i="1"/>
  <c r="C3766" i="1"/>
  <c r="D3766" i="1"/>
  <c r="E3766" i="1"/>
  <c r="F3766" i="1"/>
  <c r="H3766" i="1"/>
  <c r="A3767" i="1"/>
  <c r="B3767" i="1"/>
  <c r="C3767" i="1"/>
  <c r="D3767" i="1"/>
  <c r="E3767" i="1"/>
  <c r="F3767" i="1"/>
  <c r="H3767" i="1"/>
  <c r="A3768" i="1"/>
  <c r="B3768" i="1"/>
  <c r="C3768" i="1"/>
  <c r="D3768" i="1"/>
  <c r="E3768" i="1"/>
  <c r="F3768" i="1"/>
  <c r="H3768" i="1"/>
  <c r="A3769" i="1"/>
  <c r="B3769" i="1"/>
  <c r="C3769" i="1"/>
  <c r="D3769" i="1"/>
  <c r="E3769" i="1"/>
  <c r="F3769" i="1"/>
  <c r="H3769" i="1"/>
  <c r="A3770" i="1"/>
  <c r="B3770" i="1"/>
  <c r="C3770" i="1"/>
  <c r="D3770" i="1"/>
  <c r="E3770" i="1"/>
  <c r="F3770" i="1"/>
  <c r="H3770" i="1"/>
  <c r="A3771" i="1"/>
  <c r="B3771" i="1"/>
  <c r="C3771" i="1"/>
  <c r="D3771" i="1"/>
  <c r="E3771" i="1"/>
  <c r="F3771" i="1"/>
  <c r="H3771" i="1"/>
  <c r="A3772" i="1"/>
  <c r="B3772" i="1"/>
  <c r="C3772" i="1"/>
  <c r="D3772" i="1"/>
  <c r="E3772" i="1"/>
  <c r="F3772" i="1"/>
  <c r="H3772" i="1"/>
  <c r="A3773" i="1"/>
  <c r="B3773" i="1"/>
  <c r="C3773" i="1"/>
  <c r="D3773" i="1"/>
  <c r="E3773" i="1"/>
  <c r="F3773" i="1"/>
  <c r="H3773" i="1"/>
  <c r="A3774" i="1"/>
  <c r="B3774" i="1"/>
  <c r="C3774" i="1"/>
  <c r="D3774" i="1"/>
  <c r="E3774" i="1"/>
  <c r="F3774" i="1"/>
  <c r="H3774" i="1"/>
  <c r="A3775" i="1"/>
  <c r="B3775" i="1"/>
  <c r="C3775" i="1"/>
  <c r="D3775" i="1"/>
  <c r="E3775" i="1"/>
  <c r="F3775" i="1"/>
  <c r="H3775" i="1"/>
  <c r="A3776" i="1"/>
  <c r="B3776" i="1"/>
  <c r="C3776" i="1"/>
  <c r="D3776" i="1"/>
  <c r="E3776" i="1"/>
  <c r="F3776" i="1"/>
  <c r="H3776" i="1"/>
  <c r="A3777" i="1"/>
  <c r="B3777" i="1"/>
  <c r="C3777" i="1"/>
  <c r="D3777" i="1"/>
  <c r="E3777" i="1"/>
  <c r="F3777" i="1"/>
  <c r="H3777" i="1"/>
  <c r="A3778" i="1"/>
  <c r="B3778" i="1"/>
  <c r="C3778" i="1"/>
  <c r="D3778" i="1"/>
  <c r="E3778" i="1"/>
  <c r="F3778" i="1"/>
  <c r="H3778" i="1"/>
  <c r="A3779" i="1"/>
  <c r="B3779" i="1"/>
  <c r="C3779" i="1"/>
  <c r="D3779" i="1"/>
  <c r="E3779" i="1"/>
  <c r="F3779" i="1"/>
  <c r="H3779" i="1"/>
  <c r="A3780" i="1"/>
  <c r="B3780" i="1"/>
  <c r="C3780" i="1"/>
  <c r="D3780" i="1"/>
  <c r="E3780" i="1"/>
  <c r="F3780" i="1"/>
  <c r="H3780" i="1"/>
  <c r="A3781" i="1"/>
  <c r="B3781" i="1"/>
  <c r="C3781" i="1"/>
  <c r="D3781" i="1"/>
  <c r="E3781" i="1"/>
  <c r="F3781" i="1"/>
  <c r="H3781" i="1"/>
  <c r="A3782" i="1"/>
  <c r="B3782" i="1"/>
  <c r="C3782" i="1"/>
  <c r="D3782" i="1"/>
  <c r="E3782" i="1"/>
  <c r="F3782" i="1"/>
  <c r="H3782" i="1"/>
  <c r="A3783" i="1"/>
  <c r="B3783" i="1"/>
  <c r="C3783" i="1"/>
  <c r="D3783" i="1"/>
  <c r="E3783" i="1"/>
  <c r="F3783" i="1"/>
  <c r="H3783" i="1"/>
  <c r="A3784" i="1"/>
  <c r="B3784" i="1"/>
  <c r="C3784" i="1"/>
  <c r="D3784" i="1"/>
  <c r="E3784" i="1"/>
  <c r="F3784" i="1"/>
  <c r="H3784" i="1"/>
  <c r="A3785" i="1"/>
  <c r="B3785" i="1"/>
  <c r="C3785" i="1"/>
  <c r="D3785" i="1"/>
  <c r="E3785" i="1"/>
  <c r="F3785" i="1"/>
  <c r="H3785" i="1"/>
  <c r="A3786" i="1"/>
  <c r="B3786" i="1"/>
  <c r="C3786" i="1"/>
  <c r="D3786" i="1"/>
  <c r="E3786" i="1"/>
  <c r="F3786" i="1"/>
  <c r="H3786" i="1"/>
  <c r="A3787" i="1"/>
  <c r="B3787" i="1"/>
  <c r="C3787" i="1"/>
  <c r="D3787" i="1"/>
  <c r="E3787" i="1"/>
  <c r="F3787" i="1"/>
  <c r="H3787" i="1"/>
  <c r="A3788" i="1"/>
  <c r="B3788" i="1"/>
  <c r="C3788" i="1"/>
  <c r="D3788" i="1"/>
  <c r="E3788" i="1"/>
  <c r="F3788" i="1"/>
  <c r="H3788" i="1"/>
  <c r="A3789" i="1"/>
  <c r="B3789" i="1"/>
  <c r="C3789" i="1"/>
  <c r="D3789" i="1"/>
  <c r="E3789" i="1"/>
  <c r="F3789" i="1"/>
  <c r="H3789" i="1"/>
  <c r="A3790" i="1"/>
  <c r="B3790" i="1"/>
  <c r="C3790" i="1"/>
  <c r="D3790" i="1"/>
  <c r="E3790" i="1"/>
  <c r="F3790" i="1"/>
  <c r="H3790" i="1"/>
  <c r="A3791" i="1"/>
  <c r="B3791" i="1"/>
  <c r="C3791" i="1"/>
  <c r="D3791" i="1"/>
  <c r="E3791" i="1"/>
  <c r="F3791" i="1"/>
  <c r="H3791" i="1"/>
  <c r="A3792" i="1"/>
  <c r="B3792" i="1"/>
  <c r="C3792" i="1"/>
  <c r="D3792" i="1"/>
  <c r="E3792" i="1"/>
  <c r="F3792" i="1"/>
  <c r="H3792" i="1"/>
  <c r="A3793" i="1"/>
  <c r="B3793" i="1"/>
  <c r="C3793" i="1"/>
  <c r="D3793" i="1"/>
  <c r="E3793" i="1"/>
  <c r="F3793" i="1"/>
  <c r="H3793" i="1"/>
  <c r="A3794" i="1"/>
  <c r="B3794" i="1"/>
  <c r="C3794" i="1"/>
  <c r="D3794" i="1"/>
  <c r="E3794" i="1"/>
  <c r="F3794" i="1"/>
  <c r="H3794" i="1"/>
  <c r="A3795" i="1"/>
  <c r="B3795" i="1"/>
  <c r="C3795" i="1"/>
  <c r="D3795" i="1"/>
  <c r="E3795" i="1"/>
  <c r="F3795" i="1"/>
  <c r="H3795" i="1"/>
  <c r="A3796" i="1"/>
  <c r="B3796" i="1"/>
  <c r="C3796" i="1"/>
  <c r="D3796" i="1"/>
  <c r="E3796" i="1"/>
  <c r="F3796" i="1"/>
  <c r="H3796" i="1"/>
  <c r="A3797" i="1"/>
  <c r="B3797" i="1"/>
  <c r="C3797" i="1"/>
  <c r="D3797" i="1"/>
  <c r="E3797" i="1"/>
  <c r="F3797" i="1"/>
  <c r="H3797" i="1"/>
  <c r="A3798" i="1"/>
  <c r="B3798" i="1"/>
  <c r="C3798" i="1"/>
  <c r="D3798" i="1"/>
  <c r="E3798" i="1"/>
  <c r="F3798" i="1"/>
  <c r="H3798" i="1"/>
  <c r="A3799" i="1"/>
  <c r="B3799" i="1"/>
  <c r="C3799" i="1"/>
  <c r="D3799" i="1"/>
  <c r="E3799" i="1"/>
  <c r="F3799" i="1"/>
  <c r="H3799" i="1"/>
  <c r="A3800" i="1"/>
  <c r="B3800" i="1"/>
  <c r="C3800" i="1"/>
  <c r="D3800" i="1"/>
  <c r="E3800" i="1"/>
  <c r="F3800" i="1"/>
  <c r="H3800" i="1"/>
  <c r="A3801" i="1"/>
  <c r="B3801" i="1"/>
  <c r="C3801" i="1"/>
  <c r="D3801" i="1"/>
  <c r="E3801" i="1"/>
  <c r="F3801" i="1"/>
  <c r="H3801" i="1"/>
  <c r="A3802" i="1"/>
  <c r="B3802" i="1"/>
  <c r="C3802" i="1"/>
  <c r="D3802" i="1"/>
  <c r="E3802" i="1"/>
  <c r="F3802" i="1"/>
  <c r="H3802" i="1"/>
  <c r="A3803" i="1"/>
  <c r="B3803" i="1"/>
  <c r="C3803" i="1"/>
  <c r="D3803" i="1"/>
  <c r="E3803" i="1"/>
  <c r="F3803" i="1"/>
  <c r="H3803" i="1"/>
  <c r="A3804" i="1"/>
  <c r="B3804" i="1"/>
  <c r="C3804" i="1"/>
  <c r="D3804" i="1"/>
  <c r="E3804" i="1"/>
  <c r="F3804" i="1"/>
  <c r="H3804" i="1"/>
  <c r="A3805" i="1"/>
  <c r="B3805" i="1"/>
  <c r="C3805" i="1"/>
  <c r="D3805" i="1"/>
  <c r="E3805" i="1"/>
  <c r="F3805" i="1"/>
  <c r="H3805" i="1"/>
  <c r="A3806" i="1"/>
  <c r="B3806" i="1"/>
  <c r="C3806" i="1"/>
  <c r="D3806" i="1"/>
  <c r="E3806" i="1"/>
  <c r="F3806" i="1"/>
  <c r="H3806" i="1"/>
  <c r="A3807" i="1"/>
  <c r="B3807" i="1"/>
  <c r="C3807" i="1"/>
  <c r="D3807" i="1"/>
  <c r="E3807" i="1"/>
  <c r="F3807" i="1"/>
  <c r="H3807" i="1"/>
  <c r="A3808" i="1"/>
  <c r="B3808" i="1"/>
  <c r="C3808" i="1"/>
  <c r="D3808" i="1"/>
  <c r="E3808" i="1"/>
  <c r="F3808" i="1"/>
  <c r="H3808" i="1"/>
  <c r="A3809" i="1"/>
  <c r="B3809" i="1"/>
  <c r="C3809" i="1"/>
  <c r="D3809" i="1"/>
  <c r="E3809" i="1"/>
  <c r="F3809" i="1"/>
  <c r="H3809" i="1"/>
  <c r="A3810" i="1"/>
  <c r="B3810" i="1"/>
  <c r="C3810" i="1"/>
  <c r="D3810" i="1"/>
  <c r="E3810" i="1"/>
  <c r="F3810" i="1"/>
  <c r="H3810" i="1"/>
  <c r="A3811" i="1"/>
  <c r="B3811" i="1"/>
  <c r="C3811" i="1"/>
  <c r="D3811" i="1"/>
  <c r="E3811" i="1"/>
  <c r="F3811" i="1"/>
  <c r="H3811" i="1"/>
  <c r="A3812" i="1"/>
  <c r="B3812" i="1"/>
  <c r="C3812" i="1"/>
  <c r="D3812" i="1"/>
  <c r="E3812" i="1"/>
  <c r="F3812" i="1"/>
  <c r="H3812" i="1"/>
  <c r="A3813" i="1"/>
  <c r="B3813" i="1"/>
  <c r="C3813" i="1"/>
  <c r="D3813" i="1"/>
  <c r="E3813" i="1"/>
  <c r="F3813" i="1"/>
  <c r="H3813" i="1"/>
  <c r="A3814" i="1"/>
  <c r="B3814" i="1"/>
  <c r="C3814" i="1"/>
  <c r="D3814" i="1"/>
  <c r="E3814" i="1"/>
  <c r="F3814" i="1"/>
  <c r="H3814" i="1"/>
  <c r="A3815" i="1"/>
  <c r="B3815" i="1"/>
  <c r="C3815" i="1"/>
  <c r="D3815" i="1"/>
  <c r="E3815" i="1"/>
  <c r="F3815" i="1"/>
  <c r="H3815" i="1"/>
  <c r="A3816" i="1"/>
  <c r="B3816" i="1"/>
  <c r="C3816" i="1"/>
  <c r="D3816" i="1"/>
  <c r="E3816" i="1"/>
  <c r="F3816" i="1"/>
  <c r="H3816" i="1"/>
  <c r="A3817" i="1"/>
  <c r="B3817" i="1"/>
  <c r="C3817" i="1"/>
  <c r="D3817" i="1"/>
  <c r="E3817" i="1"/>
  <c r="F3817" i="1"/>
  <c r="H3817" i="1"/>
  <c r="A3818" i="1"/>
  <c r="B3818" i="1"/>
  <c r="C3818" i="1"/>
  <c r="D3818" i="1"/>
  <c r="E3818" i="1"/>
  <c r="F3818" i="1"/>
  <c r="H3818" i="1"/>
  <c r="A3819" i="1"/>
  <c r="B3819" i="1"/>
  <c r="C3819" i="1"/>
  <c r="D3819" i="1"/>
  <c r="E3819" i="1"/>
  <c r="F3819" i="1"/>
  <c r="H3819" i="1"/>
  <c r="A3820" i="1"/>
  <c r="B3820" i="1"/>
  <c r="C3820" i="1"/>
  <c r="D3820" i="1"/>
  <c r="E3820" i="1"/>
  <c r="F3820" i="1"/>
  <c r="H3820" i="1"/>
  <c r="A3821" i="1"/>
  <c r="B3821" i="1"/>
  <c r="C3821" i="1"/>
  <c r="D3821" i="1"/>
  <c r="E3821" i="1"/>
  <c r="F3821" i="1"/>
  <c r="H3821" i="1"/>
  <c r="A3822" i="1"/>
  <c r="B3822" i="1"/>
  <c r="C3822" i="1"/>
  <c r="D3822" i="1"/>
  <c r="E3822" i="1"/>
  <c r="F3822" i="1"/>
  <c r="H3822" i="1"/>
  <c r="A3823" i="1"/>
  <c r="B3823" i="1"/>
  <c r="C3823" i="1"/>
  <c r="D3823" i="1"/>
  <c r="E3823" i="1"/>
  <c r="F3823" i="1"/>
  <c r="H3823" i="1"/>
  <c r="A3824" i="1"/>
  <c r="B3824" i="1"/>
  <c r="C3824" i="1"/>
  <c r="D3824" i="1"/>
  <c r="E3824" i="1"/>
  <c r="F3824" i="1"/>
  <c r="H3824" i="1"/>
  <c r="A3825" i="1"/>
  <c r="B3825" i="1"/>
  <c r="C3825" i="1"/>
  <c r="D3825" i="1"/>
  <c r="E3825" i="1"/>
  <c r="F3825" i="1"/>
  <c r="H3825" i="1"/>
  <c r="A3826" i="1"/>
  <c r="B3826" i="1"/>
  <c r="C3826" i="1"/>
  <c r="D3826" i="1"/>
  <c r="E3826" i="1"/>
  <c r="F3826" i="1"/>
  <c r="H3826" i="1"/>
  <c r="A3827" i="1"/>
  <c r="B3827" i="1"/>
  <c r="C3827" i="1"/>
  <c r="D3827" i="1"/>
  <c r="E3827" i="1"/>
  <c r="F3827" i="1"/>
  <c r="H3827" i="1"/>
  <c r="A3828" i="1"/>
  <c r="B3828" i="1"/>
  <c r="C3828" i="1"/>
  <c r="D3828" i="1"/>
  <c r="E3828" i="1"/>
  <c r="F3828" i="1"/>
  <c r="H3828" i="1"/>
  <c r="A3829" i="1"/>
  <c r="B3829" i="1"/>
  <c r="C3829" i="1"/>
  <c r="D3829" i="1"/>
  <c r="E3829" i="1"/>
  <c r="F3829" i="1"/>
  <c r="H3829" i="1"/>
  <c r="A3830" i="1"/>
  <c r="B3830" i="1"/>
  <c r="C3830" i="1"/>
  <c r="D3830" i="1"/>
  <c r="E3830" i="1"/>
  <c r="F3830" i="1"/>
  <c r="H3830" i="1"/>
  <c r="A3831" i="1"/>
  <c r="B3831" i="1"/>
  <c r="C3831" i="1"/>
  <c r="D3831" i="1"/>
  <c r="E3831" i="1"/>
  <c r="F3831" i="1"/>
  <c r="H3831" i="1"/>
  <c r="A3832" i="1"/>
  <c r="B3832" i="1"/>
  <c r="C3832" i="1"/>
  <c r="D3832" i="1"/>
  <c r="E3832" i="1"/>
  <c r="F3832" i="1"/>
  <c r="H3832" i="1"/>
  <c r="A3833" i="1"/>
  <c r="B3833" i="1"/>
  <c r="C3833" i="1"/>
  <c r="D3833" i="1"/>
  <c r="E3833" i="1"/>
  <c r="F3833" i="1"/>
  <c r="H3833" i="1"/>
  <c r="A3834" i="1"/>
  <c r="B3834" i="1"/>
  <c r="C3834" i="1"/>
  <c r="D3834" i="1"/>
  <c r="E3834" i="1"/>
  <c r="F3834" i="1"/>
  <c r="H3834" i="1"/>
  <c r="A3835" i="1"/>
  <c r="B3835" i="1"/>
  <c r="C3835" i="1"/>
  <c r="D3835" i="1"/>
  <c r="E3835" i="1"/>
  <c r="F3835" i="1"/>
  <c r="H3835" i="1"/>
  <c r="A3836" i="1"/>
  <c r="B3836" i="1"/>
  <c r="C3836" i="1"/>
  <c r="D3836" i="1"/>
  <c r="E3836" i="1"/>
  <c r="F3836" i="1"/>
  <c r="H3836" i="1"/>
  <c r="A3837" i="1"/>
  <c r="B3837" i="1"/>
  <c r="C3837" i="1"/>
  <c r="D3837" i="1"/>
  <c r="E3837" i="1"/>
  <c r="F3837" i="1"/>
  <c r="H3837" i="1"/>
  <c r="A3838" i="1"/>
  <c r="B3838" i="1"/>
  <c r="C3838" i="1"/>
  <c r="D3838" i="1"/>
  <c r="E3838" i="1"/>
  <c r="F3838" i="1"/>
  <c r="H3838" i="1"/>
  <c r="A3839" i="1"/>
  <c r="B3839" i="1"/>
  <c r="C3839" i="1"/>
  <c r="D3839" i="1"/>
  <c r="E3839" i="1"/>
  <c r="F3839" i="1"/>
  <c r="H3839" i="1"/>
  <c r="A3840" i="1"/>
  <c r="B3840" i="1"/>
  <c r="C3840" i="1"/>
  <c r="D3840" i="1"/>
  <c r="E3840" i="1"/>
  <c r="F3840" i="1"/>
  <c r="H3840" i="1"/>
  <c r="A3841" i="1"/>
  <c r="B3841" i="1"/>
  <c r="C3841" i="1"/>
  <c r="D3841" i="1"/>
  <c r="E3841" i="1"/>
  <c r="F3841" i="1"/>
  <c r="H3841" i="1"/>
  <c r="A3842" i="1"/>
  <c r="B3842" i="1"/>
  <c r="C3842" i="1"/>
  <c r="D3842" i="1"/>
  <c r="E3842" i="1"/>
  <c r="F3842" i="1"/>
  <c r="H3842" i="1"/>
  <c r="A3843" i="1"/>
  <c r="B3843" i="1"/>
  <c r="C3843" i="1"/>
  <c r="D3843" i="1"/>
  <c r="E3843" i="1"/>
  <c r="F3843" i="1"/>
  <c r="H3843" i="1"/>
  <c r="A3844" i="1"/>
  <c r="B3844" i="1"/>
  <c r="C3844" i="1"/>
  <c r="D3844" i="1"/>
  <c r="E3844" i="1"/>
  <c r="F3844" i="1"/>
  <c r="H3844" i="1"/>
  <c r="A3845" i="1"/>
  <c r="B3845" i="1"/>
  <c r="C3845" i="1"/>
  <c r="D3845" i="1"/>
  <c r="E3845" i="1"/>
  <c r="F3845" i="1"/>
  <c r="H3845" i="1"/>
  <c r="A3846" i="1"/>
  <c r="B3846" i="1"/>
  <c r="C3846" i="1"/>
  <c r="D3846" i="1"/>
  <c r="E3846" i="1"/>
  <c r="F3846" i="1"/>
  <c r="H3846" i="1"/>
  <c r="A3847" i="1"/>
  <c r="B3847" i="1"/>
  <c r="C3847" i="1"/>
  <c r="D3847" i="1"/>
  <c r="E3847" i="1"/>
  <c r="F3847" i="1"/>
  <c r="H3847" i="1"/>
  <c r="A3848" i="1"/>
  <c r="B3848" i="1"/>
  <c r="C3848" i="1"/>
  <c r="D3848" i="1"/>
  <c r="E3848" i="1"/>
  <c r="F3848" i="1"/>
  <c r="H3848" i="1"/>
  <c r="A3849" i="1"/>
  <c r="B3849" i="1"/>
  <c r="C3849" i="1"/>
  <c r="D3849" i="1"/>
  <c r="E3849" i="1"/>
  <c r="F3849" i="1"/>
  <c r="H3849" i="1"/>
  <c r="A3850" i="1"/>
  <c r="B3850" i="1"/>
  <c r="C3850" i="1"/>
  <c r="D3850" i="1"/>
  <c r="E3850" i="1"/>
  <c r="F3850" i="1"/>
  <c r="H3850" i="1"/>
  <c r="A3851" i="1"/>
  <c r="B3851" i="1"/>
  <c r="C3851" i="1"/>
  <c r="D3851" i="1"/>
  <c r="E3851" i="1"/>
  <c r="F3851" i="1"/>
  <c r="H3851" i="1"/>
  <c r="A3852" i="1"/>
  <c r="B3852" i="1"/>
  <c r="C3852" i="1"/>
  <c r="D3852" i="1"/>
  <c r="E3852" i="1"/>
  <c r="F3852" i="1"/>
  <c r="H3852" i="1"/>
  <c r="A3853" i="1"/>
  <c r="B3853" i="1"/>
  <c r="C3853" i="1"/>
  <c r="D3853" i="1"/>
  <c r="E3853" i="1"/>
  <c r="F3853" i="1"/>
  <c r="H3853" i="1"/>
  <c r="A3854" i="1"/>
  <c r="B3854" i="1"/>
  <c r="C3854" i="1"/>
  <c r="D3854" i="1"/>
  <c r="E3854" i="1"/>
  <c r="F3854" i="1"/>
  <c r="H3854" i="1"/>
  <c r="A3855" i="1"/>
  <c r="B3855" i="1"/>
  <c r="C3855" i="1"/>
  <c r="D3855" i="1"/>
  <c r="E3855" i="1"/>
  <c r="F3855" i="1"/>
  <c r="H3855" i="1"/>
  <c r="A3856" i="1"/>
  <c r="B3856" i="1"/>
  <c r="C3856" i="1"/>
  <c r="D3856" i="1"/>
  <c r="E3856" i="1"/>
  <c r="F3856" i="1"/>
  <c r="H3856" i="1"/>
  <c r="A3857" i="1"/>
  <c r="B3857" i="1"/>
  <c r="C3857" i="1"/>
  <c r="D3857" i="1"/>
  <c r="E3857" i="1"/>
  <c r="F3857" i="1"/>
  <c r="H3857" i="1"/>
  <c r="A3858" i="1"/>
  <c r="B3858" i="1"/>
  <c r="C3858" i="1"/>
  <c r="D3858" i="1"/>
  <c r="E3858" i="1"/>
  <c r="F3858" i="1"/>
  <c r="H3858" i="1"/>
  <c r="A3859" i="1"/>
  <c r="B3859" i="1"/>
  <c r="C3859" i="1"/>
  <c r="D3859" i="1"/>
  <c r="E3859" i="1"/>
  <c r="F3859" i="1"/>
  <c r="H3859" i="1"/>
  <c r="A3860" i="1"/>
  <c r="B3860" i="1"/>
  <c r="C3860" i="1"/>
  <c r="D3860" i="1"/>
  <c r="E3860" i="1"/>
  <c r="F3860" i="1"/>
  <c r="H3860" i="1"/>
  <c r="A3861" i="1"/>
  <c r="B3861" i="1"/>
  <c r="C3861" i="1"/>
  <c r="D3861" i="1"/>
  <c r="E3861" i="1"/>
  <c r="F3861" i="1"/>
  <c r="H3861" i="1"/>
  <c r="A3862" i="1"/>
  <c r="B3862" i="1"/>
  <c r="C3862" i="1"/>
  <c r="D3862" i="1"/>
  <c r="E3862" i="1"/>
  <c r="F3862" i="1"/>
  <c r="H3862" i="1"/>
  <c r="A3863" i="1"/>
  <c r="B3863" i="1"/>
  <c r="C3863" i="1"/>
  <c r="D3863" i="1"/>
  <c r="E3863" i="1"/>
  <c r="F3863" i="1"/>
  <c r="H3863" i="1"/>
  <c r="A3864" i="1"/>
  <c r="B3864" i="1"/>
  <c r="C3864" i="1"/>
  <c r="D3864" i="1"/>
  <c r="E3864" i="1"/>
  <c r="F3864" i="1"/>
  <c r="H3864" i="1"/>
  <c r="A3865" i="1"/>
  <c r="B3865" i="1"/>
  <c r="C3865" i="1"/>
  <c r="D3865" i="1"/>
  <c r="E3865" i="1"/>
  <c r="F3865" i="1"/>
  <c r="H3865" i="1"/>
  <c r="A3866" i="1"/>
  <c r="B3866" i="1"/>
  <c r="C3866" i="1"/>
  <c r="D3866" i="1"/>
  <c r="E3866" i="1"/>
  <c r="F3866" i="1"/>
  <c r="H3866" i="1"/>
  <c r="A3867" i="1"/>
  <c r="B3867" i="1"/>
  <c r="C3867" i="1"/>
  <c r="D3867" i="1"/>
  <c r="E3867" i="1"/>
  <c r="F3867" i="1"/>
  <c r="H3867" i="1"/>
  <c r="A3868" i="1"/>
  <c r="B3868" i="1"/>
  <c r="C3868" i="1"/>
  <c r="D3868" i="1"/>
  <c r="E3868" i="1"/>
  <c r="F3868" i="1"/>
  <c r="H3868" i="1"/>
  <c r="A3869" i="1"/>
  <c r="B3869" i="1"/>
  <c r="C3869" i="1"/>
  <c r="D3869" i="1"/>
  <c r="E3869" i="1"/>
  <c r="F3869" i="1"/>
  <c r="H3869" i="1"/>
  <c r="A3870" i="1"/>
  <c r="B3870" i="1"/>
  <c r="C3870" i="1"/>
  <c r="D3870" i="1"/>
  <c r="E3870" i="1"/>
  <c r="F3870" i="1"/>
  <c r="H3870" i="1"/>
  <c r="A3871" i="1"/>
  <c r="B3871" i="1"/>
  <c r="C3871" i="1"/>
  <c r="D3871" i="1"/>
  <c r="E3871" i="1"/>
  <c r="F3871" i="1"/>
  <c r="H3871" i="1"/>
  <c r="A3872" i="1"/>
  <c r="B3872" i="1"/>
  <c r="C3872" i="1"/>
  <c r="D3872" i="1"/>
  <c r="E3872" i="1"/>
  <c r="F3872" i="1"/>
  <c r="H3872" i="1"/>
  <c r="A3873" i="1"/>
  <c r="B3873" i="1"/>
  <c r="C3873" i="1"/>
  <c r="D3873" i="1"/>
  <c r="E3873" i="1"/>
  <c r="F3873" i="1"/>
  <c r="H3873" i="1"/>
  <c r="A3874" i="1"/>
  <c r="B3874" i="1"/>
  <c r="C3874" i="1"/>
  <c r="D3874" i="1"/>
  <c r="E3874" i="1"/>
  <c r="F3874" i="1"/>
  <c r="H3874" i="1"/>
  <c r="A3875" i="1"/>
  <c r="B3875" i="1"/>
  <c r="C3875" i="1"/>
  <c r="D3875" i="1"/>
  <c r="E3875" i="1"/>
  <c r="F3875" i="1"/>
  <c r="H3875" i="1"/>
  <c r="A3876" i="1"/>
  <c r="B3876" i="1"/>
  <c r="C3876" i="1"/>
  <c r="D3876" i="1"/>
  <c r="E3876" i="1"/>
  <c r="F3876" i="1"/>
  <c r="H3876" i="1"/>
  <c r="A3877" i="1"/>
  <c r="B3877" i="1"/>
  <c r="C3877" i="1"/>
  <c r="D3877" i="1"/>
  <c r="E3877" i="1"/>
  <c r="F3877" i="1"/>
  <c r="H3877" i="1"/>
  <c r="A3878" i="1"/>
  <c r="B3878" i="1"/>
  <c r="C3878" i="1"/>
  <c r="D3878" i="1"/>
  <c r="E3878" i="1"/>
  <c r="F3878" i="1"/>
  <c r="H3878" i="1"/>
  <c r="A3879" i="1"/>
  <c r="B3879" i="1"/>
  <c r="C3879" i="1"/>
  <c r="D3879" i="1"/>
  <c r="E3879" i="1"/>
  <c r="F3879" i="1"/>
  <c r="H3879" i="1"/>
  <c r="A3880" i="1"/>
  <c r="B3880" i="1"/>
  <c r="C3880" i="1"/>
  <c r="D3880" i="1"/>
  <c r="E3880" i="1"/>
  <c r="F3880" i="1"/>
  <c r="H3880" i="1"/>
  <c r="A3881" i="1"/>
  <c r="B3881" i="1"/>
  <c r="C3881" i="1"/>
  <c r="D3881" i="1"/>
  <c r="E3881" i="1"/>
  <c r="F3881" i="1"/>
  <c r="H3881" i="1"/>
  <c r="A3882" i="1"/>
  <c r="B3882" i="1"/>
  <c r="C3882" i="1"/>
  <c r="D3882" i="1"/>
  <c r="E3882" i="1"/>
  <c r="F3882" i="1"/>
  <c r="H3882" i="1"/>
  <c r="A3883" i="1"/>
  <c r="B3883" i="1"/>
  <c r="C3883" i="1"/>
  <c r="D3883" i="1"/>
  <c r="E3883" i="1"/>
  <c r="F3883" i="1"/>
  <c r="H3883" i="1"/>
  <c r="A3884" i="1"/>
  <c r="B3884" i="1"/>
  <c r="C3884" i="1"/>
  <c r="D3884" i="1"/>
  <c r="E3884" i="1"/>
  <c r="F3884" i="1"/>
  <c r="H3884" i="1"/>
  <c r="A3885" i="1"/>
  <c r="B3885" i="1"/>
  <c r="C3885" i="1"/>
  <c r="D3885" i="1"/>
  <c r="E3885" i="1"/>
  <c r="F3885" i="1"/>
  <c r="H3885" i="1"/>
  <c r="A3886" i="1"/>
  <c r="B3886" i="1"/>
  <c r="C3886" i="1"/>
  <c r="D3886" i="1"/>
  <c r="E3886" i="1"/>
  <c r="F3886" i="1"/>
  <c r="H3886" i="1"/>
  <c r="A3887" i="1"/>
  <c r="B3887" i="1"/>
  <c r="C3887" i="1"/>
  <c r="D3887" i="1"/>
  <c r="E3887" i="1"/>
  <c r="F3887" i="1"/>
  <c r="H3887" i="1"/>
  <c r="A3888" i="1"/>
  <c r="B3888" i="1"/>
  <c r="C3888" i="1"/>
  <c r="D3888" i="1"/>
  <c r="E3888" i="1"/>
  <c r="F3888" i="1"/>
  <c r="H3888" i="1"/>
  <c r="A3889" i="1"/>
  <c r="B3889" i="1"/>
  <c r="C3889" i="1"/>
  <c r="D3889" i="1"/>
  <c r="E3889" i="1"/>
  <c r="F3889" i="1"/>
  <c r="H3889" i="1"/>
  <c r="A3890" i="1"/>
  <c r="B3890" i="1"/>
  <c r="C3890" i="1"/>
  <c r="D3890" i="1"/>
  <c r="E3890" i="1"/>
  <c r="F3890" i="1"/>
  <c r="H3890" i="1"/>
  <c r="A3891" i="1"/>
  <c r="B3891" i="1"/>
  <c r="C3891" i="1"/>
  <c r="D3891" i="1"/>
  <c r="E3891" i="1"/>
  <c r="F3891" i="1"/>
  <c r="H3891" i="1"/>
  <c r="A3892" i="1"/>
  <c r="B3892" i="1"/>
  <c r="C3892" i="1"/>
  <c r="D3892" i="1"/>
  <c r="E3892" i="1"/>
  <c r="F3892" i="1"/>
  <c r="H3892" i="1"/>
  <c r="A3893" i="1"/>
  <c r="B3893" i="1"/>
  <c r="C3893" i="1"/>
  <c r="D3893" i="1"/>
  <c r="E3893" i="1"/>
  <c r="F3893" i="1"/>
  <c r="H3893" i="1"/>
  <c r="A3894" i="1"/>
  <c r="B3894" i="1"/>
  <c r="C3894" i="1"/>
  <c r="D3894" i="1"/>
  <c r="E3894" i="1"/>
  <c r="F3894" i="1"/>
  <c r="H3894" i="1"/>
  <c r="A3895" i="1"/>
  <c r="B3895" i="1"/>
  <c r="C3895" i="1"/>
  <c r="D3895" i="1"/>
  <c r="E3895" i="1"/>
  <c r="F3895" i="1"/>
  <c r="H3895" i="1"/>
  <c r="A3896" i="1"/>
  <c r="B3896" i="1"/>
  <c r="C3896" i="1"/>
  <c r="D3896" i="1"/>
  <c r="E3896" i="1"/>
  <c r="F3896" i="1"/>
  <c r="H3896" i="1"/>
  <c r="A3897" i="1"/>
  <c r="B3897" i="1"/>
  <c r="C3897" i="1"/>
  <c r="D3897" i="1"/>
  <c r="E3897" i="1"/>
  <c r="F3897" i="1"/>
  <c r="H3897" i="1"/>
  <c r="A3898" i="1"/>
  <c r="B3898" i="1"/>
  <c r="C3898" i="1"/>
  <c r="D3898" i="1"/>
  <c r="E3898" i="1"/>
  <c r="F3898" i="1"/>
  <c r="H3898" i="1"/>
  <c r="A3899" i="1"/>
  <c r="B3899" i="1"/>
  <c r="C3899" i="1"/>
  <c r="D3899" i="1"/>
  <c r="E3899" i="1"/>
  <c r="F3899" i="1"/>
  <c r="H3899" i="1"/>
  <c r="A3900" i="1"/>
  <c r="B3900" i="1"/>
  <c r="C3900" i="1"/>
  <c r="D3900" i="1"/>
  <c r="E3900" i="1"/>
  <c r="F3900" i="1"/>
  <c r="H3900" i="1"/>
  <c r="A3901" i="1"/>
  <c r="B3901" i="1"/>
  <c r="C3901" i="1"/>
  <c r="D3901" i="1"/>
  <c r="E3901" i="1"/>
  <c r="F3901" i="1"/>
  <c r="H3901" i="1"/>
  <c r="A3902" i="1"/>
  <c r="B3902" i="1"/>
  <c r="C3902" i="1"/>
  <c r="D3902" i="1"/>
  <c r="E3902" i="1"/>
  <c r="F3902" i="1"/>
  <c r="H3902" i="1"/>
  <c r="A3903" i="1"/>
  <c r="B3903" i="1"/>
  <c r="C3903" i="1"/>
  <c r="D3903" i="1"/>
  <c r="E3903" i="1"/>
  <c r="F3903" i="1"/>
  <c r="H3903" i="1"/>
  <c r="A3904" i="1"/>
  <c r="B3904" i="1"/>
  <c r="C3904" i="1"/>
  <c r="D3904" i="1"/>
  <c r="E3904" i="1"/>
  <c r="F3904" i="1"/>
  <c r="H3904" i="1"/>
  <c r="A3905" i="1"/>
  <c r="B3905" i="1"/>
  <c r="C3905" i="1"/>
  <c r="D3905" i="1"/>
  <c r="E3905" i="1"/>
  <c r="F3905" i="1"/>
  <c r="H3905" i="1"/>
  <c r="A3906" i="1"/>
  <c r="B3906" i="1"/>
  <c r="C3906" i="1"/>
  <c r="D3906" i="1"/>
  <c r="E3906" i="1"/>
  <c r="F3906" i="1"/>
  <c r="H3906" i="1"/>
  <c r="A3907" i="1"/>
  <c r="B3907" i="1"/>
  <c r="C3907" i="1"/>
  <c r="D3907" i="1"/>
  <c r="E3907" i="1"/>
  <c r="F3907" i="1"/>
  <c r="H3907" i="1"/>
  <c r="A3908" i="1"/>
  <c r="B3908" i="1"/>
  <c r="C3908" i="1"/>
  <c r="D3908" i="1"/>
  <c r="E3908" i="1"/>
  <c r="F3908" i="1"/>
  <c r="H3908" i="1"/>
  <c r="A3909" i="1"/>
  <c r="B3909" i="1"/>
  <c r="C3909" i="1"/>
  <c r="D3909" i="1"/>
  <c r="E3909" i="1"/>
  <c r="F3909" i="1"/>
  <c r="H3909" i="1"/>
  <c r="A3910" i="1"/>
  <c r="B3910" i="1"/>
  <c r="C3910" i="1"/>
  <c r="D3910" i="1"/>
  <c r="E3910" i="1"/>
  <c r="F3910" i="1"/>
  <c r="H3910" i="1"/>
  <c r="A3911" i="1"/>
  <c r="B3911" i="1"/>
  <c r="C3911" i="1"/>
  <c r="D3911" i="1"/>
  <c r="E3911" i="1"/>
  <c r="F3911" i="1"/>
  <c r="H3911" i="1"/>
  <c r="A3912" i="1"/>
  <c r="B3912" i="1"/>
  <c r="C3912" i="1"/>
  <c r="D3912" i="1"/>
  <c r="E3912" i="1"/>
  <c r="F3912" i="1"/>
  <c r="H3912" i="1"/>
  <c r="A3913" i="1"/>
  <c r="B3913" i="1"/>
  <c r="C3913" i="1"/>
  <c r="D3913" i="1"/>
  <c r="E3913" i="1"/>
  <c r="F3913" i="1"/>
  <c r="H3913" i="1"/>
  <c r="A3914" i="1"/>
  <c r="B3914" i="1"/>
  <c r="C3914" i="1"/>
  <c r="D3914" i="1"/>
  <c r="E3914" i="1"/>
  <c r="F3914" i="1"/>
  <c r="H3914" i="1"/>
  <c r="A3915" i="1"/>
  <c r="B3915" i="1"/>
  <c r="C3915" i="1"/>
  <c r="D3915" i="1"/>
  <c r="E3915" i="1"/>
  <c r="F3915" i="1"/>
  <c r="H3915" i="1"/>
  <c r="A3916" i="1"/>
  <c r="B3916" i="1"/>
  <c r="C3916" i="1"/>
  <c r="D3916" i="1"/>
  <c r="E3916" i="1"/>
  <c r="F3916" i="1"/>
  <c r="H3916" i="1"/>
  <c r="A3917" i="1"/>
  <c r="B3917" i="1"/>
  <c r="C3917" i="1"/>
  <c r="D3917" i="1"/>
  <c r="E3917" i="1"/>
  <c r="F3917" i="1"/>
  <c r="H3917" i="1"/>
  <c r="A3918" i="1"/>
  <c r="B3918" i="1"/>
  <c r="C3918" i="1"/>
  <c r="D3918" i="1"/>
  <c r="E3918" i="1"/>
  <c r="F3918" i="1"/>
  <c r="H3918" i="1"/>
  <c r="A3919" i="1"/>
  <c r="B3919" i="1"/>
  <c r="C3919" i="1"/>
  <c r="D3919" i="1"/>
  <c r="E3919" i="1"/>
  <c r="F3919" i="1"/>
  <c r="H3919" i="1"/>
  <c r="A3920" i="1"/>
  <c r="B3920" i="1"/>
  <c r="C3920" i="1"/>
  <c r="D3920" i="1"/>
  <c r="E3920" i="1"/>
  <c r="F3920" i="1"/>
  <c r="H3920" i="1"/>
  <c r="A3921" i="1"/>
  <c r="B3921" i="1"/>
  <c r="C3921" i="1"/>
  <c r="D3921" i="1"/>
  <c r="E3921" i="1"/>
  <c r="F3921" i="1"/>
  <c r="H3921" i="1"/>
  <c r="A3922" i="1"/>
  <c r="B3922" i="1"/>
  <c r="C3922" i="1"/>
  <c r="D3922" i="1"/>
  <c r="E3922" i="1"/>
  <c r="F3922" i="1"/>
  <c r="H3922" i="1"/>
  <c r="A3923" i="1"/>
  <c r="B3923" i="1"/>
  <c r="C3923" i="1"/>
  <c r="D3923" i="1"/>
  <c r="E3923" i="1"/>
  <c r="F3923" i="1"/>
  <c r="H3923" i="1"/>
  <c r="A3924" i="1"/>
  <c r="B3924" i="1"/>
  <c r="C3924" i="1"/>
  <c r="D3924" i="1"/>
  <c r="E3924" i="1"/>
  <c r="F3924" i="1"/>
  <c r="H3924" i="1"/>
  <c r="A3925" i="1"/>
  <c r="B3925" i="1"/>
  <c r="C3925" i="1"/>
  <c r="D3925" i="1"/>
  <c r="E3925" i="1"/>
  <c r="F3925" i="1"/>
  <c r="H3925" i="1"/>
  <c r="A3926" i="1"/>
  <c r="B3926" i="1"/>
  <c r="C3926" i="1"/>
  <c r="D3926" i="1"/>
  <c r="E3926" i="1"/>
  <c r="F3926" i="1"/>
  <c r="H3926" i="1"/>
  <c r="A3927" i="1"/>
  <c r="B3927" i="1"/>
  <c r="C3927" i="1"/>
  <c r="D3927" i="1"/>
  <c r="E3927" i="1"/>
  <c r="F3927" i="1"/>
  <c r="H3927" i="1"/>
  <c r="A3928" i="1"/>
  <c r="B3928" i="1"/>
  <c r="C3928" i="1"/>
  <c r="D3928" i="1"/>
  <c r="E3928" i="1"/>
  <c r="F3928" i="1"/>
  <c r="H3928" i="1"/>
  <c r="A3929" i="1"/>
  <c r="B3929" i="1"/>
  <c r="C3929" i="1"/>
  <c r="D3929" i="1"/>
  <c r="E3929" i="1"/>
  <c r="F3929" i="1"/>
  <c r="H3929" i="1"/>
  <c r="A3930" i="1"/>
  <c r="B3930" i="1"/>
  <c r="C3930" i="1"/>
  <c r="D3930" i="1"/>
  <c r="E3930" i="1"/>
  <c r="F3930" i="1"/>
  <c r="H3930" i="1"/>
  <c r="A3931" i="1"/>
  <c r="B3931" i="1"/>
  <c r="C3931" i="1"/>
  <c r="D3931" i="1"/>
  <c r="E3931" i="1"/>
  <c r="F3931" i="1"/>
  <c r="H3931" i="1"/>
  <c r="A3932" i="1"/>
  <c r="B3932" i="1"/>
  <c r="C3932" i="1"/>
  <c r="D3932" i="1"/>
  <c r="E3932" i="1"/>
  <c r="F3932" i="1"/>
  <c r="H3932" i="1"/>
  <c r="A3933" i="1"/>
  <c r="B3933" i="1"/>
  <c r="C3933" i="1"/>
  <c r="D3933" i="1"/>
  <c r="E3933" i="1"/>
  <c r="F3933" i="1"/>
  <c r="H3933" i="1"/>
  <c r="A3934" i="1"/>
  <c r="B3934" i="1"/>
  <c r="C3934" i="1"/>
  <c r="D3934" i="1"/>
  <c r="E3934" i="1"/>
  <c r="F3934" i="1"/>
  <c r="H3934" i="1"/>
  <c r="A3935" i="1"/>
  <c r="B3935" i="1"/>
  <c r="C3935" i="1"/>
  <c r="D3935" i="1"/>
  <c r="E3935" i="1"/>
  <c r="F3935" i="1"/>
  <c r="H3935" i="1"/>
  <c r="A3936" i="1"/>
  <c r="B3936" i="1"/>
  <c r="C3936" i="1"/>
  <c r="D3936" i="1"/>
  <c r="E3936" i="1"/>
  <c r="F3936" i="1"/>
  <c r="H3936" i="1"/>
  <c r="A3937" i="1"/>
  <c r="B3937" i="1"/>
  <c r="C3937" i="1"/>
  <c r="D3937" i="1"/>
  <c r="E3937" i="1"/>
  <c r="F3937" i="1"/>
  <c r="H3937" i="1"/>
  <c r="A3938" i="1"/>
  <c r="B3938" i="1"/>
  <c r="C3938" i="1"/>
  <c r="D3938" i="1"/>
  <c r="E3938" i="1"/>
  <c r="F3938" i="1"/>
  <c r="H3938" i="1"/>
  <c r="A3939" i="1"/>
  <c r="B3939" i="1"/>
  <c r="C3939" i="1"/>
  <c r="D3939" i="1"/>
  <c r="E3939" i="1"/>
  <c r="F3939" i="1"/>
  <c r="H3939" i="1"/>
  <c r="A3940" i="1"/>
  <c r="B3940" i="1"/>
  <c r="C3940" i="1"/>
  <c r="D3940" i="1"/>
  <c r="E3940" i="1"/>
  <c r="F3940" i="1"/>
  <c r="H3940" i="1"/>
  <c r="A3941" i="1"/>
  <c r="B3941" i="1"/>
  <c r="C3941" i="1"/>
  <c r="D3941" i="1"/>
  <c r="E3941" i="1"/>
  <c r="F3941" i="1"/>
  <c r="H3941" i="1"/>
  <c r="A3942" i="1"/>
  <c r="B3942" i="1"/>
  <c r="C3942" i="1"/>
  <c r="D3942" i="1"/>
  <c r="E3942" i="1"/>
  <c r="F3942" i="1"/>
  <c r="H3942" i="1"/>
  <c r="A3943" i="1"/>
  <c r="B3943" i="1"/>
  <c r="C3943" i="1"/>
  <c r="D3943" i="1"/>
  <c r="E3943" i="1"/>
  <c r="F3943" i="1"/>
  <c r="H3943" i="1"/>
  <c r="A3944" i="1"/>
  <c r="B3944" i="1"/>
  <c r="C3944" i="1"/>
  <c r="D3944" i="1"/>
  <c r="E3944" i="1"/>
  <c r="F3944" i="1"/>
  <c r="H3944" i="1"/>
  <c r="A3945" i="1"/>
  <c r="B3945" i="1"/>
  <c r="C3945" i="1"/>
  <c r="D3945" i="1"/>
  <c r="E3945" i="1"/>
  <c r="F3945" i="1"/>
  <c r="H3945" i="1"/>
  <c r="A3946" i="1"/>
  <c r="B3946" i="1"/>
  <c r="C3946" i="1"/>
  <c r="D3946" i="1"/>
  <c r="E3946" i="1"/>
  <c r="F3946" i="1"/>
  <c r="H3946" i="1"/>
  <c r="A3947" i="1"/>
  <c r="B3947" i="1"/>
  <c r="C3947" i="1"/>
  <c r="D3947" i="1"/>
  <c r="E3947" i="1"/>
  <c r="F3947" i="1"/>
  <c r="H3947" i="1"/>
  <c r="A3948" i="1"/>
  <c r="B3948" i="1"/>
  <c r="C3948" i="1"/>
  <c r="D3948" i="1"/>
  <c r="E3948" i="1"/>
  <c r="F3948" i="1"/>
  <c r="H3948" i="1"/>
  <c r="A3949" i="1"/>
  <c r="B3949" i="1"/>
  <c r="C3949" i="1"/>
  <c r="D3949" i="1"/>
  <c r="E3949" i="1"/>
  <c r="F3949" i="1"/>
  <c r="H3949" i="1"/>
  <c r="A3950" i="1"/>
  <c r="B3950" i="1"/>
  <c r="C3950" i="1"/>
  <c r="D3950" i="1"/>
  <c r="E3950" i="1"/>
  <c r="F3950" i="1"/>
  <c r="H3950" i="1"/>
  <c r="A3951" i="1"/>
  <c r="B3951" i="1"/>
  <c r="C3951" i="1"/>
  <c r="D3951" i="1"/>
  <c r="E3951" i="1"/>
  <c r="F3951" i="1"/>
  <c r="H3951" i="1"/>
  <c r="A3952" i="1"/>
  <c r="B3952" i="1"/>
  <c r="C3952" i="1"/>
  <c r="D3952" i="1"/>
  <c r="E3952" i="1"/>
  <c r="F3952" i="1"/>
  <c r="H3952" i="1"/>
  <c r="A3953" i="1"/>
  <c r="B3953" i="1"/>
  <c r="C3953" i="1"/>
  <c r="D3953" i="1"/>
  <c r="E3953" i="1"/>
  <c r="F3953" i="1"/>
  <c r="H3953" i="1"/>
  <c r="A3954" i="1"/>
  <c r="B3954" i="1"/>
  <c r="C3954" i="1"/>
  <c r="D3954" i="1"/>
  <c r="E3954" i="1"/>
  <c r="F3954" i="1"/>
  <c r="H3954" i="1"/>
  <c r="A3955" i="1"/>
  <c r="B3955" i="1"/>
  <c r="C3955" i="1"/>
  <c r="D3955" i="1"/>
  <c r="E3955" i="1"/>
  <c r="F3955" i="1"/>
  <c r="H3955" i="1"/>
  <c r="A3956" i="1"/>
  <c r="B3956" i="1"/>
  <c r="C3956" i="1"/>
  <c r="D3956" i="1"/>
  <c r="E3956" i="1"/>
  <c r="F3956" i="1"/>
  <c r="H3956" i="1"/>
  <c r="A3957" i="1"/>
  <c r="B3957" i="1"/>
  <c r="C3957" i="1"/>
  <c r="D3957" i="1"/>
  <c r="E3957" i="1"/>
  <c r="F3957" i="1"/>
  <c r="H3957" i="1"/>
  <c r="A3958" i="1"/>
  <c r="B3958" i="1"/>
  <c r="C3958" i="1"/>
  <c r="D3958" i="1"/>
  <c r="E3958" i="1"/>
  <c r="F3958" i="1"/>
  <c r="H3958" i="1"/>
  <c r="A3959" i="1"/>
  <c r="B3959" i="1"/>
  <c r="C3959" i="1"/>
  <c r="D3959" i="1"/>
  <c r="E3959" i="1"/>
  <c r="F3959" i="1"/>
  <c r="H3959" i="1"/>
  <c r="A3960" i="1"/>
  <c r="B3960" i="1"/>
  <c r="C3960" i="1"/>
  <c r="D3960" i="1"/>
  <c r="E3960" i="1"/>
  <c r="F3960" i="1"/>
  <c r="H3960" i="1"/>
  <c r="A3961" i="1"/>
  <c r="B3961" i="1"/>
  <c r="C3961" i="1"/>
  <c r="D3961" i="1"/>
  <c r="E3961" i="1"/>
  <c r="F3961" i="1"/>
  <c r="H3961" i="1"/>
  <c r="A3962" i="1"/>
  <c r="B3962" i="1"/>
  <c r="C3962" i="1"/>
  <c r="D3962" i="1"/>
  <c r="E3962" i="1"/>
  <c r="F3962" i="1"/>
  <c r="H3962" i="1"/>
  <c r="A3963" i="1"/>
  <c r="B3963" i="1"/>
  <c r="C3963" i="1"/>
  <c r="D3963" i="1"/>
  <c r="E3963" i="1"/>
  <c r="F3963" i="1"/>
  <c r="H3963" i="1"/>
  <c r="A3964" i="1"/>
  <c r="B3964" i="1"/>
  <c r="C3964" i="1"/>
  <c r="D3964" i="1"/>
  <c r="E3964" i="1"/>
  <c r="F3964" i="1"/>
  <c r="H3964" i="1"/>
  <c r="A3965" i="1"/>
  <c r="B3965" i="1"/>
  <c r="C3965" i="1"/>
  <c r="D3965" i="1"/>
  <c r="E3965" i="1"/>
  <c r="F3965" i="1"/>
  <c r="H3965" i="1"/>
  <c r="A3966" i="1"/>
  <c r="B3966" i="1"/>
  <c r="C3966" i="1"/>
  <c r="D3966" i="1"/>
  <c r="E3966" i="1"/>
  <c r="F3966" i="1"/>
  <c r="H3966" i="1"/>
  <c r="A3967" i="1"/>
  <c r="B3967" i="1"/>
  <c r="C3967" i="1"/>
  <c r="D3967" i="1"/>
  <c r="E3967" i="1"/>
  <c r="F3967" i="1"/>
  <c r="H3967" i="1"/>
  <c r="A3968" i="1"/>
  <c r="B3968" i="1"/>
  <c r="C3968" i="1"/>
  <c r="D3968" i="1"/>
  <c r="E3968" i="1"/>
  <c r="F3968" i="1"/>
  <c r="H3968" i="1"/>
  <c r="A3969" i="1"/>
  <c r="B3969" i="1"/>
  <c r="C3969" i="1"/>
  <c r="D3969" i="1"/>
  <c r="E3969" i="1"/>
  <c r="F3969" i="1"/>
  <c r="H3969" i="1"/>
  <c r="A3970" i="1"/>
  <c r="B3970" i="1"/>
  <c r="C3970" i="1"/>
  <c r="D3970" i="1"/>
  <c r="E3970" i="1"/>
  <c r="F3970" i="1"/>
  <c r="H3970" i="1"/>
  <c r="A3971" i="1"/>
  <c r="B3971" i="1"/>
  <c r="C3971" i="1"/>
  <c r="D3971" i="1"/>
  <c r="E3971" i="1"/>
  <c r="F3971" i="1"/>
  <c r="H3971" i="1"/>
  <c r="A3972" i="1"/>
  <c r="B3972" i="1"/>
  <c r="C3972" i="1"/>
  <c r="D3972" i="1"/>
  <c r="E3972" i="1"/>
  <c r="F3972" i="1"/>
  <c r="H3972" i="1"/>
  <c r="A3973" i="1"/>
  <c r="B3973" i="1"/>
  <c r="C3973" i="1"/>
  <c r="D3973" i="1"/>
  <c r="E3973" i="1"/>
  <c r="F3973" i="1"/>
  <c r="H3973" i="1"/>
  <c r="A3974" i="1"/>
  <c r="B3974" i="1"/>
  <c r="C3974" i="1"/>
  <c r="D3974" i="1"/>
  <c r="E3974" i="1"/>
  <c r="F3974" i="1"/>
  <c r="H3974" i="1"/>
  <c r="A3975" i="1"/>
  <c r="B3975" i="1"/>
  <c r="C3975" i="1"/>
  <c r="D3975" i="1"/>
  <c r="E3975" i="1"/>
  <c r="F3975" i="1"/>
  <c r="H3975" i="1"/>
  <c r="A3976" i="1"/>
  <c r="B3976" i="1"/>
  <c r="C3976" i="1"/>
  <c r="D3976" i="1"/>
  <c r="E3976" i="1"/>
  <c r="F3976" i="1"/>
  <c r="H3976" i="1"/>
  <c r="A3977" i="1"/>
  <c r="B3977" i="1"/>
  <c r="C3977" i="1"/>
  <c r="D3977" i="1"/>
  <c r="E3977" i="1"/>
  <c r="F3977" i="1"/>
  <c r="H3977" i="1"/>
  <c r="A3978" i="1"/>
  <c r="B3978" i="1"/>
  <c r="C3978" i="1"/>
  <c r="D3978" i="1"/>
  <c r="E3978" i="1"/>
  <c r="F3978" i="1"/>
  <c r="H3978" i="1"/>
  <c r="A3979" i="1"/>
  <c r="B3979" i="1"/>
  <c r="C3979" i="1"/>
  <c r="D3979" i="1"/>
  <c r="E3979" i="1"/>
  <c r="F3979" i="1"/>
  <c r="H3979" i="1"/>
  <c r="A3980" i="1"/>
  <c r="B3980" i="1"/>
  <c r="C3980" i="1"/>
  <c r="D3980" i="1"/>
  <c r="E3980" i="1"/>
  <c r="F3980" i="1"/>
  <c r="H3980" i="1"/>
  <c r="A3981" i="1"/>
  <c r="B3981" i="1"/>
  <c r="C3981" i="1"/>
  <c r="D3981" i="1"/>
  <c r="E3981" i="1"/>
  <c r="F3981" i="1"/>
  <c r="H3981" i="1"/>
  <c r="A3982" i="1"/>
  <c r="B3982" i="1"/>
  <c r="C3982" i="1"/>
  <c r="D3982" i="1"/>
  <c r="E3982" i="1"/>
  <c r="F3982" i="1"/>
  <c r="H3982" i="1"/>
  <c r="A3983" i="1"/>
  <c r="B3983" i="1"/>
  <c r="C3983" i="1"/>
  <c r="D3983" i="1"/>
  <c r="E3983" i="1"/>
  <c r="F3983" i="1"/>
  <c r="H3983" i="1"/>
  <c r="A3984" i="1"/>
  <c r="B3984" i="1"/>
  <c r="C3984" i="1"/>
  <c r="D3984" i="1"/>
  <c r="E3984" i="1"/>
  <c r="F3984" i="1"/>
  <c r="H3984" i="1"/>
  <c r="A3985" i="1"/>
  <c r="B3985" i="1"/>
  <c r="C3985" i="1"/>
  <c r="D3985" i="1"/>
  <c r="E3985" i="1"/>
  <c r="F3985" i="1"/>
  <c r="H3985" i="1"/>
  <c r="A3986" i="1"/>
  <c r="B3986" i="1"/>
  <c r="C3986" i="1"/>
  <c r="D3986" i="1"/>
  <c r="E3986" i="1"/>
  <c r="F3986" i="1"/>
  <c r="H3986" i="1"/>
  <c r="A3987" i="1"/>
  <c r="B3987" i="1"/>
  <c r="C3987" i="1"/>
  <c r="D3987" i="1"/>
  <c r="E3987" i="1"/>
  <c r="F3987" i="1"/>
  <c r="H3987" i="1"/>
  <c r="A3988" i="1"/>
  <c r="B3988" i="1"/>
  <c r="C3988" i="1"/>
  <c r="D3988" i="1"/>
  <c r="E3988" i="1"/>
  <c r="F3988" i="1"/>
  <c r="H3988" i="1"/>
  <c r="A3989" i="1"/>
  <c r="B3989" i="1"/>
  <c r="C3989" i="1"/>
  <c r="D3989" i="1"/>
  <c r="E3989" i="1"/>
  <c r="F3989" i="1"/>
  <c r="H3989" i="1"/>
  <c r="A3990" i="1"/>
  <c r="B3990" i="1"/>
  <c r="C3990" i="1"/>
  <c r="D3990" i="1"/>
  <c r="E3990" i="1"/>
  <c r="F3990" i="1"/>
  <c r="H3990" i="1"/>
  <c r="A3991" i="1"/>
  <c r="B3991" i="1"/>
  <c r="C3991" i="1"/>
  <c r="D3991" i="1"/>
  <c r="E3991" i="1"/>
  <c r="F3991" i="1"/>
  <c r="H3991" i="1"/>
  <c r="A3992" i="1"/>
  <c r="B3992" i="1"/>
  <c r="C3992" i="1"/>
  <c r="D3992" i="1"/>
  <c r="E3992" i="1"/>
  <c r="F3992" i="1"/>
  <c r="H3992" i="1"/>
  <c r="A3993" i="1"/>
  <c r="B3993" i="1"/>
  <c r="C3993" i="1"/>
  <c r="D3993" i="1"/>
  <c r="E3993" i="1"/>
  <c r="F3993" i="1"/>
  <c r="H3993" i="1"/>
  <c r="A3994" i="1"/>
  <c r="B3994" i="1"/>
  <c r="C3994" i="1"/>
  <c r="D3994" i="1"/>
  <c r="E3994" i="1"/>
  <c r="F3994" i="1"/>
  <c r="H3994" i="1"/>
  <c r="A3995" i="1"/>
  <c r="B3995" i="1"/>
  <c r="C3995" i="1"/>
  <c r="D3995" i="1"/>
  <c r="E3995" i="1"/>
  <c r="F3995" i="1"/>
  <c r="H3995" i="1"/>
  <c r="A3996" i="1"/>
  <c r="B3996" i="1"/>
  <c r="C3996" i="1"/>
  <c r="D3996" i="1"/>
  <c r="E3996" i="1"/>
  <c r="F3996" i="1"/>
  <c r="H3996" i="1"/>
  <c r="A3997" i="1"/>
  <c r="B3997" i="1"/>
  <c r="C3997" i="1"/>
  <c r="D3997" i="1"/>
  <c r="E3997" i="1"/>
  <c r="F3997" i="1"/>
  <c r="H3997" i="1"/>
  <c r="A3998" i="1"/>
  <c r="B3998" i="1"/>
  <c r="C3998" i="1"/>
  <c r="D3998" i="1"/>
  <c r="E3998" i="1"/>
  <c r="F3998" i="1"/>
  <c r="H3998" i="1"/>
  <c r="A3999" i="1"/>
  <c r="B3999" i="1"/>
  <c r="C3999" i="1"/>
  <c r="D3999" i="1"/>
  <c r="E3999" i="1"/>
  <c r="F3999" i="1"/>
  <c r="H3999" i="1"/>
  <c r="A4000" i="1"/>
  <c r="B4000" i="1"/>
  <c r="C4000" i="1"/>
  <c r="D4000" i="1"/>
  <c r="E4000" i="1"/>
  <c r="F4000" i="1"/>
  <c r="H4000" i="1"/>
  <c r="A4001" i="1"/>
  <c r="B4001" i="1"/>
  <c r="C4001" i="1"/>
  <c r="D4001" i="1"/>
  <c r="E4001" i="1"/>
  <c r="F4001" i="1"/>
  <c r="H4001" i="1"/>
  <c r="A4002" i="1"/>
  <c r="B4002" i="1"/>
  <c r="C4002" i="1"/>
  <c r="D4002" i="1"/>
  <c r="E4002" i="1"/>
  <c r="F4002" i="1"/>
  <c r="H4002" i="1"/>
  <c r="A4003" i="1"/>
  <c r="B4003" i="1"/>
  <c r="C4003" i="1"/>
  <c r="D4003" i="1"/>
  <c r="E4003" i="1"/>
  <c r="F4003" i="1"/>
  <c r="H4003" i="1"/>
  <c r="A4004" i="1"/>
  <c r="B4004" i="1"/>
  <c r="C4004" i="1"/>
  <c r="D4004" i="1"/>
  <c r="E4004" i="1"/>
  <c r="F4004" i="1"/>
  <c r="H4004" i="1"/>
  <c r="A4005" i="1"/>
  <c r="B4005" i="1"/>
  <c r="C4005" i="1"/>
  <c r="D4005" i="1"/>
  <c r="E4005" i="1"/>
  <c r="F4005" i="1"/>
  <c r="H4005" i="1"/>
  <c r="A4006" i="1"/>
  <c r="B4006" i="1"/>
  <c r="C4006" i="1"/>
  <c r="D4006" i="1"/>
  <c r="E4006" i="1"/>
  <c r="F4006" i="1"/>
  <c r="H4006" i="1"/>
  <c r="A4007" i="1"/>
  <c r="B4007" i="1"/>
  <c r="C4007" i="1"/>
  <c r="D4007" i="1"/>
  <c r="E4007" i="1"/>
  <c r="F4007" i="1"/>
  <c r="H4007" i="1"/>
  <c r="A4008" i="1"/>
  <c r="B4008" i="1"/>
  <c r="C4008" i="1"/>
  <c r="D4008" i="1"/>
  <c r="E4008" i="1"/>
  <c r="F4008" i="1"/>
  <c r="H4008" i="1"/>
  <c r="A4009" i="1"/>
  <c r="B4009" i="1"/>
  <c r="C4009" i="1"/>
  <c r="D4009" i="1"/>
  <c r="E4009" i="1"/>
  <c r="F4009" i="1"/>
  <c r="H4009" i="1"/>
  <c r="A4010" i="1"/>
  <c r="B4010" i="1"/>
  <c r="C4010" i="1"/>
  <c r="D4010" i="1"/>
  <c r="E4010" i="1"/>
  <c r="F4010" i="1"/>
  <c r="H4010" i="1"/>
  <c r="A4011" i="1"/>
  <c r="B4011" i="1"/>
  <c r="C4011" i="1"/>
  <c r="D4011" i="1"/>
  <c r="E4011" i="1"/>
  <c r="F4011" i="1"/>
  <c r="H4011" i="1"/>
  <c r="A4012" i="1"/>
  <c r="B4012" i="1"/>
  <c r="C4012" i="1"/>
  <c r="D4012" i="1"/>
  <c r="E4012" i="1"/>
  <c r="F4012" i="1"/>
  <c r="H4012" i="1"/>
  <c r="A4013" i="1"/>
  <c r="B4013" i="1"/>
  <c r="C4013" i="1"/>
  <c r="D4013" i="1"/>
  <c r="E4013" i="1"/>
  <c r="F4013" i="1"/>
  <c r="H4013" i="1"/>
  <c r="A4014" i="1"/>
  <c r="B4014" i="1"/>
  <c r="C4014" i="1"/>
  <c r="D4014" i="1"/>
  <c r="E4014" i="1"/>
  <c r="F4014" i="1"/>
  <c r="H4014" i="1"/>
  <c r="A4015" i="1"/>
  <c r="B4015" i="1"/>
  <c r="C4015" i="1"/>
  <c r="D4015" i="1"/>
  <c r="E4015" i="1"/>
  <c r="F4015" i="1"/>
  <c r="H4015" i="1"/>
  <c r="A4016" i="1"/>
  <c r="B4016" i="1"/>
  <c r="C4016" i="1"/>
  <c r="D4016" i="1"/>
  <c r="E4016" i="1"/>
  <c r="F4016" i="1"/>
  <c r="H4016" i="1"/>
  <c r="A4017" i="1"/>
  <c r="B4017" i="1"/>
  <c r="C4017" i="1"/>
  <c r="D4017" i="1"/>
  <c r="E4017" i="1"/>
  <c r="F4017" i="1"/>
  <c r="H4017" i="1"/>
  <c r="A4018" i="1"/>
  <c r="B4018" i="1"/>
  <c r="C4018" i="1"/>
  <c r="D4018" i="1"/>
  <c r="E4018" i="1"/>
  <c r="F4018" i="1"/>
  <c r="H4018" i="1"/>
  <c r="A4019" i="1"/>
  <c r="B4019" i="1"/>
  <c r="C4019" i="1"/>
  <c r="D4019" i="1"/>
  <c r="E4019" i="1"/>
  <c r="F4019" i="1"/>
  <c r="H4019" i="1"/>
  <c r="A4020" i="1"/>
  <c r="B4020" i="1"/>
  <c r="C4020" i="1"/>
  <c r="D4020" i="1"/>
  <c r="E4020" i="1"/>
  <c r="F4020" i="1"/>
  <c r="H4020" i="1"/>
  <c r="A4021" i="1"/>
  <c r="B4021" i="1"/>
  <c r="C4021" i="1"/>
  <c r="D4021" i="1"/>
  <c r="E4021" i="1"/>
  <c r="F4021" i="1"/>
  <c r="H4021" i="1"/>
  <c r="A4022" i="1"/>
  <c r="B4022" i="1"/>
  <c r="C4022" i="1"/>
  <c r="D4022" i="1"/>
  <c r="E4022" i="1"/>
  <c r="F4022" i="1"/>
  <c r="H4022" i="1"/>
  <c r="A4023" i="1"/>
  <c r="B4023" i="1"/>
  <c r="C4023" i="1"/>
  <c r="D4023" i="1"/>
  <c r="E4023" i="1"/>
  <c r="F4023" i="1"/>
  <c r="H4023" i="1"/>
  <c r="A4024" i="1"/>
  <c r="B4024" i="1"/>
  <c r="C4024" i="1"/>
  <c r="D4024" i="1"/>
  <c r="E4024" i="1"/>
  <c r="F4024" i="1"/>
  <c r="H4024" i="1"/>
  <c r="A4025" i="1"/>
  <c r="B4025" i="1"/>
  <c r="C4025" i="1"/>
  <c r="D4025" i="1"/>
  <c r="E4025" i="1"/>
  <c r="F4025" i="1"/>
  <c r="H4025" i="1"/>
  <c r="A4026" i="1"/>
  <c r="B4026" i="1"/>
  <c r="C4026" i="1"/>
  <c r="D4026" i="1"/>
  <c r="E4026" i="1"/>
  <c r="F4026" i="1"/>
  <c r="H4026" i="1"/>
  <c r="A4027" i="1"/>
  <c r="B4027" i="1"/>
  <c r="C4027" i="1"/>
  <c r="D4027" i="1"/>
  <c r="E4027" i="1"/>
  <c r="F4027" i="1"/>
  <c r="H4027" i="1"/>
  <c r="A4028" i="1"/>
  <c r="B4028" i="1"/>
  <c r="C4028" i="1"/>
  <c r="D4028" i="1"/>
  <c r="E4028" i="1"/>
  <c r="F4028" i="1"/>
  <c r="H4028" i="1"/>
  <c r="A4029" i="1"/>
  <c r="B4029" i="1"/>
  <c r="C4029" i="1"/>
  <c r="D4029" i="1"/>
  <c r="E4029" i="1"/>
  <c r="F4029" i="1"/>
  <c r="H4029" i="1"/>
  <c r="A4030" i="1"/>
  <c r="B4030" i="1"/>
  <c r="C4030" i="1"/>
  <c r="D4030" i="1"/>
  <c r="E4030" i="1"/>
  <c r="F4030" i="1"/>
  <c r="H4030" i="1"/>
  <c r="A4031" i="1"/>
  <c r="B4031" i="1"/>
  <c r="C4031" i="1"/>
  <c r="D4031" i="1"/>
  <c r="E4031" i="1"/>
  <c r="F4031" i="1"/>
  <c r="H4031" i="1"/>
  <c r="A4032" i="1"/>
  <c r="B4032" i="1"/>
  <c r="C4032" i="1"/>
  <c r="D4032" i="1"/>
  <c r="E4032" i="1"/>
  <c r="F4032" i="1"/>
  <c r="H4032" i="1"/>
  <c r="A4033" i="1"/>
  <c r="B4033" i="1"/>
  <c r="C4033" i="1"/>
  <c r="D4033" i="1"/>
  <c r="E4033" i="1"/>
  <c r="F4033" i="1"/>
  <c r="H4033" i="1"/>
  <c r="A4034" i="1"/>
  <c r="B4034" i="1"/>
  <c r="C4034" i="1"/>
  <c r="D4034" i="1"/>
  <c r="E4034" i="1"/>
  <c r="F4034" i="1"/>
  <c r="H4034" i="1"/>
  <c r="A4035" i="1"/>
  <c r="B4035" i="1"/>
  <c r="C4035" i="1"/>
  <c r="D4035" i="1"/>
  <c r="E4035" i="1"/>
  <c r="F4035" i="1"/>
  <c r="H4035" i="1"/>
  <c r="A4036" i="1"/>
  <c r="B4036" i="1"/>
  <c r="C4036" i="1"/>
  <c r="D4036" i="1"/>
  <c r="E4036" i="1"/>
  <c r="F4036" i="1"/>
  <c r="H4036" i="1"/>
  <c r="A4037" i="1"/>
  <c r="B4037" i="1"/>
  <c r="C4037" i="1"/>
  <c r="D4037" i="1"/>
  <c r="E4037" i="1"/>
  <c r="F4037" i="1"/>
  <c r="H4037" i="1"/>
  <c r="A4038" i="1"/>
  <c r="B4038" i="1"/>
  <c r="C4038" i="1"/>
  <c r="D4038" i="1"/>
  <c r="E4038" i="1"/>
  <c r="F4038" i="1"/>
  <c r="H4038" i="1"/>
  <c r="A4039" i="1"/>
  <c r="B4039" i="1"/>
  <c r="C4039" i="1"/>
  <c r="D4039" i="1"/>
  <c r="E4039" i="1"/>
  <c r="F4039" i="1"/>
  <c r="H4039" i="1"/>
  <c r="A4040" i="1"/>
  <c r="B4040" i="1"/>
  <c r="C4040" i="1"/>
  <c r="D4040" i="1"/>
  <c r="E4040" i="1"/>
  <c r="F4040" i="1"/>
  <c r="H4040" i="1"/>
  <c r="A4041" i="1"/>
  <c r="B4041" i="1"/>
  <c r="C4041" i="1"/>
  <c r="D4041" i="1"/>
  <c r="E4041" i="1"/>
  <c r="F4041" i="1"/>
  <c r="H4041" i="1"/>
  <c r="A4042" i="1"/>
  <c r="B4042" i="1"/>
  <c r="C4042" i="1"/>
  <c r="D4042" i="1"/>
  <c r="E4042" i="1"/>
  <c r="F4042" i="1"/>
  <c r="H4042" i="1"/>
  <c r="A4043" i="1"/>
  <c r="B4043" i="1"/>
  <c r="C4043" i="1"/>
  <c r="D4043" i="1"/>
  <c r="E4043" i="1"/>
  <c r="F4043" i="1"/>
  <c r="H4043" i="1"/>
  <c r="A4044" i="1"/>
  <c r="B4044" i="1"/>
  <c r="C4044" i="1"/>
  <c r="D4044" i="1"/>
  <c r="E4044" i="1"/>
  <c r="F4044" i="1"/>
  <c r="H4044" i="1"/>
  <c r="A4045" i="1"/>
  <c r="B4045" i="1"/>
  <c r="C4045" i="1"/>
  <c r="D4045" i="1"/>
  <c r="E4045" i="1"/>
  <c r="F4045" i="1"/>
  <c r="H4045" i="1"/>
  <c r="A4046" i="1"/>
  <c r="B4046" i="1"/>
  <c r="C4046" i="1"/>
  <c r="D4046" i="1"/>
  <c r="E4046" i="1"/>
  <c r="F4046" i="1"/>
  <c r="H4046" i="1"/>
  <c r="A4047" i="1"/>
  <c r="B4047" i="1"/>
  <c r="C4047" i="1"/>
  <c r="D4047" i="1"/>
  <c r="E4047" i="1"/>
  <c r="F4047" i="1"/>
  <c r="H4047" i="1"/>
  <c r="A4048" i="1"/>
  <c r="B4048" i="1"/>
  <c r="C4048" i="1"/>
  <c r="D4048" i="1"/>
  <c r="E4048" i="1"/>
  <c r="F4048" i="1"/>
  <c r="H4048" i="1"/>
  <c r="A4049" i="1"/>
  <c r="B4049" i="1"/>
  <c r="C4049" i="1"/>
  <c r="D4049" i="1"/>
  <c r="E4049" i="1"/>
  <c r="F4049" i="1"/>
  <c r="H4049" i="1"/>
  <c r="A4050" i="1"/>
  <c r="B4050" i="1"/>
  <c r="C4050" i="1"/>
  <c r="D4050" i="1"/>
  <c r="E4050" i="1"/>
  <c r="F4050" i="1"/>
  <c r="H4050" i="1"/>
  <c r="A4051" i="1"/>
  <c r="B4051" i="1"/>
  <c r="C4051" i="1"/>
  <c r="D4051" i="1"/>
  <c r="E4051" i="1"/>
  <c r="F4051" i="1"/>
  <c r="H4051" i="1"/>
  <c r="A4052" i="1"/>
  <c r="B4052" i="1"/>
  <c r="C4052" i="1"/>
  <c r="D4052" i="1"/>
  <c r="E4052" i="1"/>
  <c r="F4052" i="1"/>
  <c r="H4052" i="1"/>
  <c r="A4053" i="1"/>
  <c r="B4053" i="1"/>
  <c r="C4053" i="1"/>
  <c r="D4053" i="1"/>
  <c r="E4053" i="1"/>
  <c r="F4053" i="1"/>
  <c r="H4053" i="1"/>
  <c r="A4054" i="1"/>
  <c r="B4054" i="1"/>
  <c r="C4054" i="1"/>
  <c r="D4054" i="1"/>
  <c r="E4054" i="1"/>
  <c r="F4054" i="1"/>
  <c r="H4054" i="1"/>
  <c r="A4055" i="1"/>
  <c r="B4055" i="1"/>
  <c r="C4055" i="1"/>
  <c r="D4055" i="1"/>
  <c r="E4055" i="1"/>
  <c r="F4055" i="1"/>
  <c r="H4055" i="1"/>
  <c r="A4056" i="1"/>
  <c r="B4056" i="1"/>
  <c r="C4056" i="1"/>
  <c r="D4056" i="1"/>
  <c r="E4056" i="1"/>
  <c r="F4056" i="1"/>
  <c r="H4056" i="1"/>
  <c r="A4057" i="1"/>
  <c r="B4057" i="1"/>
  <c r="C4057" i="1"/>
  <c r="D4057" i="1"/>
  <c r="E4057" i="1"/>
  <c r="F4057" i="1"/>
  <c r="H4057" i="1"/>
  <c r="A4058" i="1"/>
  <c r="B4058" i="1"/>
  <c r="C4058" i="1"/>
  <c r="D4058" i="1"/>
  <c r="E4058" i="1"/>
  <c r="F4058" i="1"/>
  <c r="H4058" i="1"/>
  <c r="A4059" i="1"/>
  <c r="B4059" i="1"/>
  <c r="C4059" i="1"/>
  <c r="D4059" i="1"/>
  <c r="E4059" i="1"/>
  <c r="F4059" i="1"/>
  <c r="H4059" i="1"/>
  <c r="A4060" i="1"/>
  <c r="B4060" i="1"/>
  <c r="C4060" i="1"/>
  <c r="D4060" i="1"/>
  <c r="E4060" i="1"/>
  <c r="F4060" i="1"/>
  <c r="H4060" i="1"/>
  <c r="A4061" i="1"/>
  <c r="B4061" i="1"/>
  <c r="C4061" i="1"/>
  <c r="D4061" i="1"/>
  <c r="E4061" i="1"/>
  <c r="F4061" i="1"/>
  <c r="H4061" i="1"/>
  <c r="A4062" i="1"/>
  <c r="B4062" i="1"/>
  <c r="C4062" i="1"/>
  <c r="D4062" i="1"/>
  <c r="E4062" i="1"/>
  <c r="F4062" i="1"/>
  <c r="H4062" i="1"/>
  <c r="A4063" i="1"/>
  <c r="B4063" i="1"/>
  <c r="C4063" i="1"/>
  <c r="D4063" i="1"/>
  <c r="E4063" i="1"/>
  <c r="F4063" i="1"/>
  <c r="H4063" i="1"/>
  <c r="A4064" i="1"/>
  <c r="B4064" i="1"/>
  <c r="C4064" i="1"/>
  <c r="D4064" i="1"/>
  <c r="E4064" i="1"/>
  <c r="F4064" i="1"/>
  <c r="H4064" i="1"/>
  <c r="A4065" i="1"/>
  <c r="B4065" i="1"/>
  <c r="C4065" i="1"/>
  <c r="D4065" i="1"/>
  <c r="E4065" i="1"/>
  <c r="F4065" i="1"/>
  <c r="H4065" i="1"/>
  <c r="A4066" i="1"/>
  <c r="B4066" i="1"/>
  <c r="C4066" i="1"/>
  <c r="D4066" i="1"/>
  <c r="E4066" i="1"/>
  <c r="F4066" i="1"/>
  <c r="H4066" i="1"/>
  <c r="A4067" i="1"/>
  <c r="B4067" i="1"/>
  <c r="C4067" i="1"/>
  <c r="D4067" i="1"/>
  <c r="E4067" i="1"/>
  <c r="F4067" i="1"/>
  <c r="H4067" i="1"/>
  <c r="A4068" i="1"/>
  <c r="B4068" i="1"/>
  <c r="C4068" i="1"/>
  <c r="D4068" i="1"/>
  <c r="E4068" i="1"/>
  <c r="F4068" i="1"/>
  <c r="H4068" i="1"/>
  <c r="A4069" i="1"/>
  <c r="B4069" i="1"/>
  <c r="C4069" i="1"/>
  <c r="D4069" i="1"/>
  <c r="E4069" i="1"/>
  <c r="F4069" i="1"/>
  <c r="H4069" i="1"/>
  <c r="A4070" i="1"/>
  <c r="B4070" i="1"/>
  <c r="C4070" i="1"/>
  <c r="D4070" i="1"/>
  <c r="E4070" i="1"/>
  <c r="F4070" i="1"/>
  <c r="H4070" i="1"/>
  <c r="A4071" i="1"/>
  <c r="B4071" i="1"/>
  <c r="C4071" i="1"/>
  <c r="D4071" i="1"/>
  <c r="E4071" i="1"/>
  <c r="F4071" i="1"/>
  <c r="H4071" i="1"/>
  <c r="A4072" i="1"/>
  <c r="B4072" i="1"/>
  <c r="C4072" i="1"/>
  <c r="D4072" i="1"/>
  <c r="E4072" i="1"/>
  <c r="F4072" i="1"/>
  <c r="H4072" i="1"/>
  <c r="A4073" i="1"/>
  <c r="B4073" i="1"/>
  <c r="C4073" i="1"/>
  <c r="D4073" i="1"/>
  <c r="E4073" i="1"/>
  <c r="F4073" i="1"/>
  <c r="H4073" i="1"/>
  <c r="A4074" i="1"/>
  <c r="B4074" i="1"/>
  <c r="C4074" i="1"/>
  <c r="D4074" i="1"/>
  <c r="E4074" i="1"/>
  <c r="F4074" i="1"/>
  <c r="H4074" i="1"/>
  <c r="A4075" i="1"/>
  <c r="B4075" i="1"/>
  <c r="C4075" i="1"/>
  <c r="D4075" i="1"/>
  <c r="E4075" i="1"/>
  <c r="F4075" i="1"/>
  <c r="H4075" i="1"/>
  <c r="A4076" i="1"/>
  <c r="B4076" i="1"/>
  <c r="C4076" i="1"/>
  <c r="D4076" i="1"/>
  <c r="E4076" i="1"/>
  <c r="F4076" i="1"/>
  <c r="H4076" i="1"/>
  <c r="A4077" i="1"/>
  <c r="B4077" i="1"/>
  <c r="C4077" i="1"/>
  <c r="D4077" i="1"/>
  <c r="E4077" i="1"/>
  <c r="F4077" i="1"/>
  <c r="H4077" i="1"/>
  <c r="A4078" i="1"/>
  <c r="B4078" i="1"/>
  <c r="C4078" i="1"/>
  <c r="D4078" i="1"/>
  <c r="E4078" i="1"/>
  <c r="F4078" i="1"/>
  <c r="H4078" i="1"/>
  <c r="A4079" i="1"/>
  <c r="B4079" i="1"/>
  <c r="C4079" i="1"/>
  <c r="D4079" i="1"/>
  <c r="E4079" i="1"/>
  <c r="F4079" i="1"/>
  <c r="H4079" i="1"/>
  <c r="A4080" i="1"/>
  <c r="B4080" i="1"/>
  <c r="C4080" i="1"/>
  <c r="D4080" i="1"/>
  <c r="E4080" i="1"/>
  <c r="F4080" i="1"/>
  <c r="H4080" i="1"/>
  <c r="A4081" i="1"/>
  <c r="B4081" i="1"/>
  <c r="C4081" i="1"/>
  <c r="D4081" i="1"/>
  <c r="E4081" i="1"/>
  <c r="F4081" i="1"/>
  <c r="H4081" i="1"/>
  <c r="A4082" i="1"/>
  <c r="B4082" i="1"/>
  <c r="C4082" i="1"/>
  <c r="D4082" i="1"/>
  <c r="E4082" i="1"/>
  <c r="F4082" i="1"/>
  <c r="H4082" i="1"/>
  <c r="A4083" i="1"/>
  <c r="B4083" i="1"/>
  <c r="C4083" i="1"/>
  <c r="D4083" i="1"/>
  <c r="E4083" i="1"/>
  <c r="F4083" i="1"/>
  <c r="H4083" i="1"/>
  <c r="A4084" i="1"/>
  <c r="B4084" i="1"/>
  <c r="C4084" i="1"/>
  <c r="D4084" i="1"/>
  <c r="E4084" i="1"/>
  <c r="F4084" i="1"/>
  <c r="H4084" i="1"/>
  <c r="A4085" i="1"/>
  <c r="B4085" i="1"/>
  <c r="C4085" i="1"/>
  <c r="D4085" i="1"/>
  <c r="E4085" i="1"/>
  <c r="F4085" i="1"/>
  <c r="H4085" i="1"/>
  <c r="A4086" i="1"/>
  <c r="B4086" i="1"/>
  <c r="C4086" i="1"/>
  <c r="D4086" i="1"/>
  <c r="E4086" i="1"/>
  <c r="F4086" i="1"/>
  <c r="H4086" i="1"/>
  <c r="A4087" i="1"/>
  <c r="B4087" i="1"/>
  <c r="C4087" i="1"/>
  <c r="D4087" i="1"/>
  <c r="E4087" i="1"/>
  <c r="F4087" i="1"/>
  <c r="H4087" i="1"/>
  <c r="A4088" i="1"/>
  <c r="B4088" i="1"/>
  <c r="C4088" i="1"/>
  <c r="D4088" i="1"/>
  <c r="E4088" i="1"/>
  <c r="F4088" i="1"/>
  <c r="H4088" i="1"/>
  <c r="A4089" i="1"/>
  <c r="B4089" i="1"/>
  <c r="C4089" i="1"/>
  <c r="D4089" i="1"/>
  <c r="E4089" i="1"/>
  <c r="F4089" i="1"/>
  <c r="H4089" i="1"/>
  <c r="A4090" i="1"/>
  <c r="B4090" i="1"/>
  <c r="C4090" i="1"/>
  <c r="D4090" i="1"/>
  <c r="E4090" i="1"/>
  <c r="F4090" i="1"/>
  <c r="H4090" i="1"/>
  <c r="A4091" i="1"/>
  <c r="B4091" i="1"/>
  <c r="C4091" i="1"/>
  <c r="D4091" i="1"/>
  <c r="E4091" i="1"/>
  <c r="F4091" i="1"/>
  <c r="H4091" i="1"/>
  <c r="A4092" i="1"/>
  <c r="B4092" i="1"/>
  <c r="C4092" i="1"/>
  <c r="D4092" i="1"/>
  <c r="E4092" i="1"/>
  <c r="F4092" i="1"/>
  <c r="H4092" i="1"/>
  <c r="A4093" i="1"/>
  <c r="B4093" i="1"/>
  <c r="C4093" i="1"/>
  <c r="D4093" i="1"/>
  <c r="E4093" i="1"/>
  <c r="F4093" i="1"/>
  <c r="H4093" i="1"/>
  <c r="A4094" i="1"/>
  <c r="B4094" i="1"/>
  <c r="C4094" i="1"/>
  <c r="D4094" i="1"/>
  <c r="E4094" i="1"/>
  <c r="F4094" i="1"/>
  <c r="H4094" i="1"/>
  <c r="A4095" i="1"/>
  <c r="B4095" i="1"/>
  <c r="C4095" i="1"/>
  <c r="D4095" i="1"/>
  <c r="E4095" i="1"/>
  <c r="F4095" i="1"/>
  <c r="H4095" i="1"/>
  <c r="A4096" i="1"/>
  <c r="B4096" i="1"/>
  <c r="C4096" i="1"/>
  <c r="D4096" i="1"/>
  <c r="E4096" i="1"/>
  <c r="F4096" i="1"/>
  <c r="H4096" i="1"/>
  <c r="A4097" i="1"/>
  <c r="B4097" i="1"/>
  <c r="C4097" i="1"/>
  <c r="D4097" i="1"/>
  <c r="E4097" i="1"/>
  <c r="F4097" i="1"/>
  <c r="H4097" i="1"/>
  <c r="A4098" i="1"/>
  <c r="B4098" i="1"/>
  <c r="C4098" i="1"/>
  <c r="D4098" i="1"/>
  <c r="E4098" i="1"/>
  <c r="F4098" i="1"/>
  <c r="H4098" i="1"/>
  <c r="A4099" i="1"/>
  <c r="B4099" i="1"/>
  <c r="C4099" i="1"/>
  <c r="D4099" i="1"/>
  <c r="E4099" i="1"/>
  <c r="F4099" i="1"/>
  <c r="H4099" i="1"/>
  <c r="A4100" i="1"/>
  <c r="B4100" i="1"/>
  <c r="C4100" i="1"/>
  <c r="D4100" i="1"/>
  <c r="E4100" i="1"/>
  <c r="F4100" i="1"/>
  <c r="H4100" i="1"/>
  <c r="A4101" i="1"/>
  <c r="B4101" i="1"/>
  <c r="C4101" i="1"/>
  <c r="D4101" i="1"/>
  <c r="E4101" i="1"/>
  <c r="F4101" i="1"/>
  <c r="H4101" i="1"/>
  <c r="A4102" i="1"/>
  <c r="B4102" i="1"/>
  <c r="C4102" i="1"/>
  <c r="D4102" i="1"/>
  <c r="E4102" i="1"/>
  <c r="F4102" i="1"/>
  <c r="H4102" i="1"/>
  <c r="A4103" i="1"/>
  <c r="B4103" i="1"/>
  <c r="C4103" i="1"/>
  <c r="D4103" i="1"/>
  <c r="E4103" i="1"/>
  <c r="F4103" i="1"/>
  <c r="H4103" i="1"/>
  <c r="A4104" i="1"/>
  <c r="B4104" i="1"/>
  <c r="C4104" i="1"/>
  <c r="D4104" i="1"/>
  <c r="E4104" i="1"/>
  <c r="F4104" i="1"/>
  <c r="H4104" i="1"/>
  <c r="A4105" i="1"/>
  <c r="B4105" i="1"/>
  <c r="C4105" i="1"/>
  <c r="D4105" i="1"/>
  <c r="E4105" i="1"/>
  <c r="F4105" i="1"/>
  <c r="H4105" i="1"/>
  <c r="A4106" i="1"/>
  <c r="B4106" i="1"/>
  <c r="C4106" i="1"/>
  <c r="D4106" i="1"/>
  <c r="E4106" i="1"/>
  <c r="F4106" i="1"/>
  <c r="H4106" i="1"/>
  <c r="A4107" i="1"/>
  <c r="B4107" i="1"/>
  <c r="C4107" i="1"/>
  <c r="D4107" i="1"/>
  <c r="E4107" i="1"/>
  <c r="F4107" i="1"/>
  <c r="H4107" i="1"/>
  <c r="A4108" i="1"/>
  <c r="B4108" i="1"/>
  <c r="C4108" i="1"/>
  <c r="D4108" i="1"/>
  <c r="E4108" i="1"/>
  <c r="F4108" i="1"/>
  <c r="H4108" i="1"/>
  <c r="A4109" i="1"/>
  <c r="B4109" i="1"/>
  <c r="C4109" i="1"/>
  <c r="D4109" i="1"/>
  <c r="E4109" i="1"/>
  <c r="F4109" i="1"/>
  <c r="H4109" i="1"/>
  <c r="A4110" i="1"/>
  <c r="B4110" i="1"/>
  <c r="C4110" i="1"/>
  <c r="D4110" i="1"/>
  <c r="E4110" i="1"/>
  <c r="F4110" i="1"/>
  <c r="H4110" i="1"/>
  <c r="A4111" i="1"/>
  <c r="B4111" i="1"/>
  <c r="C4111" i="1"/>
  <c r="D4111" i="1"/>
  <c r="E4111" i="1"/>
  <c r="F4111" i="1"/>
  <c r="H4111" i="1"/>
  <c r="A4112" i="1"/>
  <c r="B4112" i="1"/>
  <c r="C4112" i="1"/>
  <c r="D4112" i="1"/>
  <c r="E4112" i="1"/>
  <c r="F4112" i="1"/>
  <c r="H4112" i="1"/>
  <c r="A4113" i="1"/>
  <c r="B4113" i="1"/>
  <c r="C4113" i="1"/>
  <c r="D4113" i="1"/>
  <c r="E4113" i="1"/>
  <c r="F4113" i="1"/>
  <c r="H4113" i="1"/>
  <c r="A4114" i="1"/>
  <c r="B4114" i="1"/>
  <c r="C4114" i="1"/>
  <c r="D4114" i="1"/>
  <c r="E4114" i="1"/>
  <c r="F4114" i="1"/>
  <c r="H4114" i="1"/>
  <c r="A4115" i="1"/>
  <c r="B4115" i="1"/>
  <c r="C4115" i="1"/>
  <c r="D4115" i="1"/>
  <c r="E4115" i="1"/>
  <c r="F4115" i="1"/>
  <c r="H4115" i="1"/>
  <c r="A4116" i="1"/>
  <c r="B4116" i="1"/>
  <c r="C4116" i="1"/>
  <c r="D4116" i="1"/>
  <c r="E4116" i="1"/>
  <c r="F4116" i="1"/>
  <c r="H4116" i="1"/>
  <c r="A4117" i="1"/>
  <c r="B4117" i="1"/>
  <c r="C4117" i="1"/>
  <c r="D4117" i="1"/>
  <c r="E4117" i="1"/>
  <c r="F4117" i="1"/>
  <c r="H4117" i="1"/>
  <c r="A4118" i="1"/>
  <c r="B4118" i="1"/>
  <c r="C4118" i="1"/>
  <c r="D4118" i="1"/>
  <c r="E4118" i="1"/>
  <c r="F4118" i="1"/>
  <c r="H4118" i="1"/>
  <c r="A4119" i="1"/>
  <c r="B4119" i="1"/>
  <c r="C4119" i="1"/>
  <c r="D4119" i="1"/>
  <c r="E4119" i="1"/>
  <c r="F4119" i="1"/>
  <c r="H4119" i="1"/>
  <c r="A4120" i="1"/>
  <c r="B4120" i="1"/>
  <c r="C4120" i="1"/>
  <c r="D4120" i="1"/>
  <c r="E4120" i="1"/>
  <c r="F4120" i="1"/>
  <c r="H4120" i="1"/>
  <c r="A4121" i="1"/>
  <c r="B4121" i="1"/>
  <c r="C4121" i="1"/>
  <c r="D4121" i="1"/>
  <c r="E4121" i="1"/>
  <c r="F4121" i="1"/>
  <c r="H4121" i="1"/>
  <c r="A4122" i="1"/>
  <c r="B4122" i="1"/>
  <c r="C4122" i="1"/>
  <c r="D4122" i="1"/>
  <c r="E4122" i="1"/>
  <c r="F4122" i="1"/>
  <c r="H4122" i="1"/>
  <c r="A4123" i="1"/>
  <c r="B4123" i="1"/>
  <c r="C4123" i="1"/>
  <c r="D4123" i="1"/>
  <c r="E4123" i="1"/>
  <c r="F4123" i="1"/>
  <c r="H4123" i="1"/>
  <c r="A4124" i="1"/>
  <c r="B4124" i="1"/>
  <c r="C4124" i="1"/>
  <c r="D4124" i="1"/>
  <c r="E4124" i="1"/>
  <c r="F4124" i="1"/>
  <c r="H4124" i="1"/>
  <c r="A4125" i="1"/>
  <c r="B4125" i="1"/>
  <c r="C4125" i="1"/>
  <c r="D4125" i="1"/>
  <c r="E4125" i="1"/>
  <c r="F4125" i="1"/>
  <c r="H4125" i="1"/>
  <c r="A4126" i="1"/>
  <c r="B4126" i="1"/>
  <c r="C4126" i="1"/>
  <c r="D4126" i="1"/>
  <c r="E4126" i="1"/>
  <c r="F4126" i="1"/>
  <c r="H4126" i="1"/>
  <c r="A4127" i="1"/>
  <c r="B4127" i="1"/>
  <c r="C4127" i="1"/>
  <c r="D4127" i="1"/>
  <c r="E4127" i="1"/>
  <c r="F4127" i="1"/>
  <c r="H4127" i="1"/>
  <c r="A4128" i="1"/>
  <c r="B4128" i="1"/>
  <c r="C4128" i="1"/>
  <c r="D4128" i="1"/>
  <c r="E4128" i="1"/>
  <c r="F4128" i="1"/>
  <c r="H4128" i="1"/>
  <c r="A4129" i="1"/>
  <c r="B4129" i="1"/>
  <c r="C4129" i="1"/>
  <c r="D4129" i="1"/>
  <c r="E4129" i="1"/>
  <c r="F4129" i="1"/>
  <c r="H4129" i="1"/>
  <c r="A4130" i="1"/>
  <c r="B4130" i="1"/>
  <c r="C4130" i="1"/>
  <c r="D4130" i="1"/>
  <c r="E4130" i="1"/>
  <c r="F4130" i="1"/>
  <c r="H4130" i="1"/>
  <c r="A4131" i="1"/>
  <c r="B4131" i="1"/>
  <c r="C4131" i="1"/>
  <c r="D4131" i="1"/>
  <c r="E4131" i="1"/>
  <c r="F4131" i="1"/>
  <c r="H4131" i="1"/>
  <c r="A4132" i="1"/>
  <c r="B4132" i="1"/>
  <c r="C4132" i="1"/>
  <c r="D4132" i="1"/>
  <c r="E4132" i="1"/>
  <c r="F4132" i="1"/>
  <c r="H4132" i="1"/>
  <c r="A4133" i="1"/>
  <c r="B4133" i="1"/>
  <c r="C4133" i="1"/>
  <c r="D4133" i="1"/>
  <c r="E4133" i="1"/>
  <c r="F4133" i="1"/>
  <c r="H4133" i="1"/>
  <c r="A4134" i="1"/>
  <c r="B4134" i="1"/>
  <c r="C4134" i="1"/>
  <c r="D4134" i="1"/>
  <c r="E4134" i="1"/>
  <c r="F4134" i="1"/>
  <c r="H4134" i="1"/>
  <c r="A4135" i="1"/>
  <c r="B4135" i="1"/>
  <c r="C4135" i="1"/>
  <c r="D4135" i="1"/>
  <c r="E4135" i="1"/>
  <c r="F4135" i="1"/>
  <c r="H4135" i="1"/>
  <c r="A4136" i="1"/>
  <c r="B4136" i="1"/>
  <c r="C4136" i="1"/>
  <c r="D4136" i="1"/>
  <c r="E4136" i="1"/>
  <c r="F4136" i="1"/>
  <c r="H4136" i="1"/>
  <c r="A4137" i="1"/>
  <c r="B4137" i="1"/>
  <c r="C4137" i="1"/>
  <c r="D4137" i="1"/>
  <c r="E4137" i="1"/>
  <c r="F4137" i="1"/>
  <c r="H4137" i="1"/>
  <c r="A4138" i="1"/>
  <c r="B4138" i="1"/>
  <c r="C4138" i="1"/>
  <c r="D4138" i="1"/>
  <c r="E4138" i="1"/>
  <c r="F4138" i="1"/>
  <c r="H4138" i="1"/>
  <c r="A4139" i="1"/>
  <c r="B4139" i="1"/>
  <c r="C4139" i="1"/>
  <c r="D4139" i="1"/>
  <c r="E4139" i="1"/>
  <c r="F4139" i="1"/>
  <c r="H4139" i="1"/>
  <c r="A4140" i="1"/>
  <c r="B4140" i="1"/>
  <c r="C4140" i="1"/>
  <c r="D4140" i="1"/>
  <c r="E4140" i="1"/>
  <c r="F4140" i="1"/>
  <c r="H4140" i="1"/>
  <c r="A4141" i="1"/>
  <c r="B4141" i="1"/>
  <c r="C4141" i="1"/>
  <c r="D4141" i="1"/>
  <c r="E4141" i="1"/>
  <c r="F4141" i="1"/>
  <c r="H4141" i="1"/>
  <c r="A4142" i="1"/>
  <c r="B4142" i="1"/>
  <c r="C4142" i="1"/>
  <c r="D4142" i="1"/>
  <c r="E4142" i="1"/>
  <c r="F4142" i="1"/>
  <c r="H4142" i="1"/>
  <c r="A4143" i="1"/>
  <c r="B4143" i="1"/>
  <c r="C4143" i="1"/>
  <c r="D4143" i="1"/>
  <c r="E4143" i="1"/>
  <c r="F4143" i="1"/>
  <c r="H4143" i="1"/>
  <c r="A4144" i="1"/>
  <c r="B4144" i="1"/>
  <c r="C4144" i="1"/>
  <c r="D4144" i="1"/>
  <c r="E4144" i="1"/>
  <c r="F4144" i="1"/>
  <c r="H4144" i="1"/>
  <c r="A4145" i="1"/>
  <c r="B4145" i="1"/>
  <c r="C4145" i="1"/>
  <c r="D4145" i="1"/>
  <c r="E4145" i="1"/>
  <c r="F4145" i="1"/>
  <c r="H4145" i="1"/>
  <c r="A4146" i="1"/>
  <c r="B4146" i="1"/>
  <c r="C4146" i="1"/>
  <c r="D4146" i="1"/>
  <c r="E4146" i="1"/>
  <c r="F4146" i="1"/>
  <c r="H4146" i="1"/>
  <c r="A4147" i="1"/>
  <c r="B4147" i="1"/>
  <c r="C4147" i="1"/>
  <c r="D4147" i="1"/>
  <c r="E4147" i="1"/>
  <c r="F4147" i="1"/>
  <c r="H4147" i="1"/>
  <c r="A4148" i="1"/>
  <c r="B4148" i="1"/>
  <c r="C4148" i="1"/>
  <c r="D4148" i="1"/>
  <c r="E4148" i="1"/>
  <c r="F4148" i="1"/>
  <c r="H4148" i="1"/>
  <c r="A4149" i="1"/>
  <c r="B4149" i="1"/>
  <c r="C4149" i="1"/>
  <c r="D4149" i="1"/>
  <c r="E4149" i="1"/>
  <c r="F4149" i="1"/>
  <c r="H4149" i="1"/>
  <c r="A4150" i="1"/>
  <c r="B4150" i="1"/>
  <c r="C4150" i="1"/>
  <c r="D4150" i="1"/>
  <c r="E4150" i="1"/>
  <c r="F4150" i="1"/>
  <c r="H4150" i="1"/>
  <c r="A4151" i="1"/>
  <c r="B4151" i="1"/>
  <c r="C4151" i="1"/>
  <c r="D4151" i="1"/>
  <c r="E4151" i="1"/>
  <c r="F4151" i="1"/>
  <c r="H4151" i="1"/>
  <c r="A4152" i="1"/>
  <c r="B4152" i="1"/>
  <c r="C4152" i="1"/>
  <c r="D4152" i="1"/>
  <c r="E4152" i="1"/>
  <c r="F4152" i="1"/>
  <c r="H4152" i="1"/>
  <c r="A4153" i="1"/>
  <c r="B4153" i="1"/>
  <c r="C4153" i="1"/>
  <c r="D4153" i="1"/>
  <c r="E4153" i="1"/>
  <c r="F4153" i="1"/>
  <c r="H4153" i="1"/>
  <c r="A4154" i="1"/>
  <c r="B4154" i="1"/>
  <c r="C4154" i="1"/>
  <c r="D4154" i="1"/>
  <c r="E4154" i="1"/>
  <c r="F4154" i="1"/>
  <c r="H4154" i="1"/>
  <c r="A4155" i="1"/>
  <c r="B4155" i="1"/>
  <c r="C4155" i="1"/>
  <c r="D4155" i="1"/>
  <c r="E4155" i="1"/>
  <c r="F4155" i="1"/>
  <c r="H4155" i="1"/>
  <c r="A4156" i="1"/>
  <c r="B4156" i="1"/>
  <c r="C4156" i="1"/>
  <c r="D4156" i="1"/>
  <c r="E4156" i="1"/>
  <c r="F4156" i="1"/>
  <c r="H4156" i="1"/>
  <c r="A4157" i="1"/>
  <c r="B4157" i="1"/>
  <c r="C4157" i="1"/>
  <c r="D4157" i="1"/>
  <c r="E4157" i="1"/>
  <c r="F4157" i="1"/>
  <c r="H4157" i="1"/>
  <c r="A4158" i="1"/>
  <c r="B4158" i="1"/>
  <c r="C4158" i="1"/>
  <c r="D4158" i="1"/>
  <c r="E4158" i="1"/>
  <c r="F4158" i="1"/>
  <c r="H4158" i="1"/>
  <c r="A4159" i="1"/>
  <c r="B4159" i="1"/>
  <c r="C4159" i="1"/>
  <c r="D4159" i="1"/>
  <c r="E4159" i="1"/>
  <c r="F4159" i="1"/>
  <c r="H4159" i="1"/>
  <c r="A4160" i="1"/>
  <c r="B4160" i="1"/>
  <c r="C4160" i="1"/>
  <c r="D4160" i="1"/>
  <c r="E4160" i="1"/>
  <c r="F4160" i="1"/>
  <c r="H4160" i="1"/>
  <c r="A4161" i="1"/>
  <c r="B4161" i="1"/>
  <c r="C4161" i="1"/>
  <c r="D4161" i="1"/>
  <c r="E4161" i="1"/>
  <c r="F4161" i="1"/>
  <c r="H4161" i="1"/>
  <c r="A4162" i="1"/>
  <c r="B4162" i="1"/>
  <c r="C4162" i="1"/>
  <c r="D4162" i="1"/>
  <c r="E4162" i="1"/>
  <c r="F4162" i="1"/>
  <c r="H4162" i="1"/>
  <c r="A4163" i="1"/>
  <c r="B4163" i="1"/>
  <c r="C4163" i="1"/>
  <c r="D4163" i="1"/>
  <c r="E4163" i="1"/>
  <c r="F4163" i="1"/>
  <c r="H4163" i="1"/>
  <c r="A4164" i="1"/>
  <c r="B4164" i="1"/>
  <c r="C4164" i="1"/>
  <c r="D4164" i="1"/>
  <c r="E4164" i="1"/>
  <c r="F4164" i="1"/>
  <c r="H4164" i="1"/>
  <c r="A4165" i="1"/>
  <c r="B4165" i="1"/>
  <c r="C4165" i="1"/>
  <c r="D4165" i="1"/>
  <c r="E4165" i="1"/>
  <c r="F4165" i="1"/>
  <c r="H4165" i="1"/>
  <c r="A4166" i="1"/>
  <c r="B4166" i="1"/>
  <c r="C4166" i="1"/>
  <c r="D4166" i="1"/>
  <c r="E4166" i="1"/>
  <c r="F4166" i="1"/>
  <c r="H4166" i="1"/>
  <c r="A4167" i="1"/>
  <c r="B4167" i="1"/>
  <c r="C4167" i="1"/>
  <c r="D4167" i="1"/>
  <c r="E4167" i="1"/>
  <c r="F4167" i="1"/>
  <c r="H4167" i="1"/>
  <c r="A4168" i="1"/>
  <c r="B4168" i="1"/>
  <c r="C4168" i="1"/>
  <c r="D4168" i="1"/>
  <c r="E4168" i="1"/>
  <c r="F4168" i="1"/>
  <c r="H4168" i="1"/>
  <c r="A4169" i="1"/>
  <c r="B4169" i="1"/>
  <c r="C4169" i="1"/>
  <c r="D4169" i="1"/>
  <c r="E4169" i="1"/>
  <c r="F4169" i="1"/>
  <c r="H4169" i="1"/>
  <c r="A4170" i="1"/>
  <c r="B4170" i="1"/>
  <c r="C4170" i="1"/>
  <c r="D4170" i="1"/>
  <c r="E4170" i="1"/>
  <c r="F4170" i="1"/>
  <c r="H4170" i="1"/>
  <c r="A4171" i="1"/>
  <c r="B4171" i="1"/>
  <c r="C4171" i="1"/>
  <c r="D4171" i="1"/>
  <c r="E4171" i="1"/>
  <c r="F4171" i="1"/>
  <c r="H4171" i="1"/>
  <c r="A4172" i="1"/>
  <c r="B4172" i="1"/>
  <c r="C4172" i="1"/>
  <c r="D4172" i="1"/>
  <c r="E4172" i="1"/>
  <c r="F4172" i="1"/>
  <c r="H4172" i="1"/>
  <c r="A4173" i="1"/>
  <c r="B4173" i="1"/>
  <c r="C4173" i="1"/>
  <c r="D4173" i="1"/>
  <c r="E4173" i="1"/>
  <c r="F4173" i="1"/>
  <c r="H4173" i="1"/>
  <c r="A4174" i="1"/>
  <c r="B4174" i="1"/>
  <c r="C4174" i="1"/>
  <c r="D4174" i="1"/>
  <c r="E4174" i="1"/>
  <c r="F4174" i="1"/>
  <c r="H4174" i="1"/>
  <c r="A4175" i="1"/>
  <c r="B4175" i="1"/>
  <c r="C4175" i="1"/>
  <c r="D4175" i="1"/>
  <c r="E4175" i="1"/>
  <c r="F4175" i="1"/>
  <c r="H4175" i="1"/>
  <c r="A4176" i="1"/>
  <c r="B4176" i="1"/>
  <c r="C4176" i="1"/>
  <c r="D4176" i="1"/>
  <c r="E4176" i="1"/>
  <c r="F4176" i="1"/>
  <c r="H4176" i="1"/>
  <c r="A4177" i="1"/>
  <c r="B4177" i="1"/>
  <c r="C4177" i="1"/>
  <c r="D4177" i="1"/>
  <c r="E4177" i="1"/>
  <c r="F4177" i="1"/>
  <c r="H4177" i="1"/>
  <c r="A4178" i="1"/>
  <c r="B4178" i="1"/>
  <c r="C4178" i="1"/>
  <c r="D4178" i="1"/>
  <c r="E4178" i="1"/>
  <c r="F4178" i="1"/>
  <c r="H4178" i="1"/>
  <c r="A4179" i="1"/>
  <c r="B4179" i="1"/>
  <c r="C4179" i="1"/>
  <c r="D4179" i="1"/>
  <c r="E4179" i="1"/>
  <c r="F4179" i="1"/>
  <c r="H4179" i="1"/>
  <c r="A4180" i="1"/>
  <c r="B4180" i="1"/>
  <c r="C4180" i="1"/>
  <c r="D4180" i="1"/>
  <c r="E4180" i="1"/>
  <c r="F4180" i="1"/>
  <c r="H4180" i="1"/>
  <c r="A4181" i="1"/>
  <c r="B4181" i="1"/>
  <c r="C4181" i="1"/>
  <c r="D4181" i="1"/>
  <c r="E4181" i="1"/>
  <c r="F4181" i="1"/>
  <c r="H4181" i="1"/>
  <c r="A4182" i="1"/>
  <c r="B4182" i="1"/>
  <c r="C4182" i="1"/>
  <c r="D4182" i="1"/>
  <c r="E4182" i="1"/>
  <c r="F4182" i="1"/>
  <c r="H4182" i="1"/>
  <c r="A4183" i="1"/>
  <c r="B4183" i="1"/>
  <c r="C4183" i="1"/>
  <c r="D4183" i="1"/>
  <c r="E4183" i="1"/>
  <c r="F4183" i="1"/>
  <c r="H4183" i="1"/>
  <c r="A4184" i="1"/>
  <c r="B4184" i="1"/>
  <c r="C4184" i="1"/>
  <c r="D4184" i="1"/>
  <c r="E4184" i="1"/>
  <c r="F4184" i="1"/>
  <c r="H4184" i="1"/>
  <c r="A4185" i="1"/>
  <c r="B4185" i="1"/>
  <c r="C4185" i="1"/>
  <c r="D4185" i="1"/>
  <c r="E4185" i="1"/>
  <c r="F4185" i="1"/>
  <c r="H4185" i="1"/>
  <c r="A4186" i="1"/>
  <c r="B4186" i="1"/>
  <c r="C4186" i="1"/>
  <c r="D4186" i="1"/>
  <c r="E4186" i="1"/>
  <c r="F4186" i="1"/>
  <c r="H4186" i="1"/>
  <c r="A4187" i="1"/>
  <c r="B4187" i="1"/>
  <c r="C4187" i="1"/>
  <c r="D4187" i="1"/>
  <c r="E4187" i="1"/>
  <c r="F4187" i="1"/>
  <c r="H4187" i="1"/>
  <c r="A4188" i="1"/>
  <c r="B4188" i="1"/>
  <c r="C4188" i="1"/>
  <c r="D4188" i="1"/>
  <c r="E4188" i="1"/>
  <c r="F4188" i="1"/>
  <c r="H4188" i="1"/>
  <c r="A4189" i="1"/>
  <c r="B4189" i="1"/>
  <c r="C4189" i="1"/>
  <c r="D4189" i="1"/>
  <c r="E4189" i="1"/>
  <c r="F4189" i="1"/>
  <c r="H4189" i="1"/>
  <c r="A4190" i="1"/>
  <c r="B4190" i="1"/>
  <c r="C4190" i="1"/>
  <c r="D4190" i="1"/>
  <c r="E4190" i="1"/>
  <c r="F4190" i="1"/>
  <c r="H4190" i="1"/>
  <c r="A4191" i="1"/>
  <c r="B4191" i="1"/>
  <c r="C4191" i="1"/>
  <c r="D4191" i="1"/>
  <c r="E4191" i="1"/>
  <c r="F4191" i="1"/>
  <c r="H4191" i="1"/>
  <c r="A4192" i="1"/>
  <c r="B4192" i="1"/>
  <c r="C4192" i="1"/>
  <c r="D4192" i="1"/>
  <c r="E4192" i="1"/>
  <c r="F4192" i="1"/>
  <c r="H4192" i="1"/>
  <c r="A4193" i="1"/>
  <c r="B4193" i="1"/>
  <c r="C4193" i="1"/>
  <c r="D4193" i="1"/>
  <c r="E4193" i="1"/>
  <c r="F4193" i="1"/>
  <c r="H4193" i="1"/>
  <c r="A4194" i="1"/>
  <c r="B4194" i="1"/>
  <c r="C4194" i="1"/>
  <c r="D4194" i="1"/>
  <c r="E4194" i="1"/>
  <c r="F4194" i="1"/>
  <c r="H4194" i="1"/>
  <c r="A4195" i="1"/>
  <c r="B4195" i="1"/>
  <c r="C4195" i="1"/>
  <c r="D4195" i="1"/>
  <c r="E4195" i="1"/>
  <c r="F4195" i="1"/>
  <c r="H4195" i="1"/>
  <c r="A4196" i="1"/>
  <c r="B4196" i="1"/>
  <c r="C4196" i="1"/>
  <c r="D4196" i="1"/>
  <c r="E4196" i="1"/>
  <c r="F4196" i="1"/>
  <c r="H4196" i="1"/>
  <c r="A4197" i="1"/>
  <c r="B4197" i="1"/>
  <c r="C4197" i="1"/>
  <c r="D4197" i="1"/>
  <c r="E4197" i="1"/>
  <c r="F4197" i="1"/>
  <c r="H4197" i="1"/>
  <c r="A4198" i="1"/>
  <c r="B4198" i="1"/>
  <c r="C4198" i="1"/>
  <c r="D4198" i="1"/>
  <c r="E4198" i="1"/>
  <c r="F4198" i="1"/>
  <c r="H4198" i="1"/>
  <c r="A4199" i="1"/>
  <c r="B4199" i="1"/>
  <c r="C4199" i="1"/>
  <c r="D4199" i="1"/>
  <c r="E4199" i="1"/>
  <c r="F4199" i="1"/>
  <c r="H4199" i="1"/>
  <c r="A4200" i="1"/>
  <c r="B4200" i="1"/>
  <c r="C4200" i="1"/>
  <c r="D4200" i="1"/>
  <c r="E4200" i="1"/>
  <c r="F4200" i="1"/>
  <c r="H4200" i="1"/>
  <c r="A4201" i="1"/>
  <c r="B4201" i="1"/>
  <c r="C4201" i="1"/>
  <c r="D4201" i="1"/>
  <c r="E4201" i="1"/>
  <c r="F4201" i="1"/>
  <c r="H4201" i="1"/>
  <c r="A4202" i="1"/>
  <c r="B4202" i="1"/>
  <c r="C4202" i="1"/>
  <c r="D4202" i="1"/>
  <c r="E4202" i="1"/>
  <c r="F4202" i="1"/>
  <c r="H4202" i="1"/>
  <c r="A4203" i="1"/>
  <c r="B4203" i="1"/>
  <c r="C4203" i="1"/>
  <c r="D4203" i="1"/>
  <c r="E4203" i="1"/>
  <c r="F4203" i="1"/>
  <c r="H4203" i="1"/>
  <c r="A4204" i="1"/>
  <c r="B4204" i="1"/>
  <c r="C4204" i="1"/>
  <c r="D4204" i="1"/>
  <c r="E4204" i="1"/>
  <c r="F4204" i="1"/>
  <c r="H4204" i="1"/>
  <c r="A4205" i="1"/>
  <c r="B4205" i="1"/>
  <c r="C4205" i="1"/>
  <c r="D4205" i="1"/>
  <c r="E4205" i="1"/>
  <c r="F4205" i="1"/>
  <c r="H4205" i="1"/>
  <c r="A4206" i="1"/>
  <c r="B4206" i="1"/>
  <c r="C4206" i="1"/>
  <c r="D4206" i="1"/>
  <c r="E4206" i="1"/>
  <c r="F4206" i="1"/>
  <c r="H4206" i="1"/>
  <c r="A4207" i="1"/>
  <c r="B4207" i="1"/>
  <c r="C4207" i="1"/>
  <c r="D4207" i="1"/>
  <c r="E4207" i="1"/>
  <c r="F4207" i="1"/>
  <c r="H4207" i="1"/>
  <c r="A4208" i="1"/>
  <c r="B4208" i="1"/>
  <c r="C4208" i="1"/>
  <c r="D4208" i="1"/>
  <c r="E4208" i="1"/>
  <c r="F4208" i="1"/>
  <c r="H4208" i="1"/>
  <c r="A4209" i="1"/>
  <c r="B4209" i="1"/>
  <c r="C4209" i="1"/>
  <c r="D4209" i="1"/>
  <c r="E4209" i="1"/>
  <c r="F4209" i="1"/>
  <c r="H4209" i="1"/>
  <c r="A4210" i="1"/>
  <c r="B4210" i="1"/>
  <c r="C4210" i="1"/>
  <c r="D4210" i="1"/>
  <c r="E4210" i="1"/>
  <c r="F4210" i="1"/>
  <c r="H4210" i="1"/>
  <c r="A4211" i="1"/>
  <c r="B4211" i="1"/>
  <c r="C4211" i="1"/>
  <c r="D4211" i="1"/>
  <c r="E4211" i="1"/>
  <c r="F4211" i="1"/>
  <c r="H4211" i="1"/>
  <c r="A4212" i="1"/>
  <c r="B4212" i="1"/>
  <c r="C4212" i="1"/>
  <c r="D4212" i="1"/>
  <c r="E4212" i="1"/>
  <c r="F4212" i="1"/>
  <c r="H4212" i="1"/>
  <c r="A4213" i="1"/>
  <c r="B4213" i="1"/>
  <c r="C4213" i="1"/>
  <c r="D4213" i="1"/>
  <c r="E4213" i="1"/>
  <c r="F4213" i="1"/>
  <c r="H4213" i="1"/>
  <c r="A4214" i="1"/>
  <c r="B4214" i="1"/>
  <c r="C4214" i="1"/>
  <c r="D4214" i="1"/>
  <c r="E4214" i="1"/>
  <c r="F4214" i="1"/>
  <c r="H4214" i="1"/>
  <c r="A4215" i="1"/>
  <c r="B4215" i="1"/>
  <c r="C4215" i="1"/>
  <c r="D4215" i="1"/>
  <c r="E4215" i="1"/>
  <c r="F4215" i="1"/>
  <c r="H4215" i="1"/>
  <c r="A4216" i="1"/>
  <c r="B4216" i="1"/>
  <c r="C4216" i="1"/>
  <c r="D4216" i="1"/>
  <c r="E4216" i="1"/>
  <c r="F4216" i="1"/>
  <c r="H4216" i="1"/>
  <c r="A4217" i="1"/>
  <c r="B4217" i="1"/>
  <c r="C4217" i="1"/>
  <c r="D4217" i="1"/>
  <c r="E4217" i="1"/>
  <c r="F4217" i="1"/>
  <c r="H4217" i="1"/>
  <c r="A4218" i="1"/>
  <c r="B4218" i="1"/>
  <c r="C4218" i="1"/>
  <c r="D4218" i="1"/>
  <c r="E4218" i="1"/>
  <c r="F4218" i="1"/>
  <c r="H4218" i="1"/>
  <c r="A4219" i="1"/>
  <c r="B4219" i="1"/>
  <c r="C4219" i="1"/>
  <c r="D4219" i="1"/>
  <c r="E4219" i="1"/>
  <c r="F4219" i="1"/>
  <c r="H4219" i="1"/>
  <c r="A4220" i="1"/>
  <c r="B4220" i="1"/>
  <c r="C4220" i="1"/>
  <c r="D4220" i="1"/>
  <c r="E4220" i="1"/>
  <c r="F4220" i="1"/>
  <c r="H4220" i="1"/>
  <c r="A4221" i="1"/>
  <c r="B4221" i="1"/>
  <c r="C4221" i="1"/>
  <c r="D4221" i="1"/>
  <c r="E4221" i="1"/>
  <c r="F4221" i="1"/>
  <c r="H4221" i="1"/>
  <c r="A4222" i="1"/>
  <c r="B4222" i="1"/>
  <c r="C4222" i="1"/>
  <c r="D4222" i="1"/>
  <c r="E4222" i="1"/>
  <c r="F4222" i="1"/>
  <c r="H4222" i="1"/>
  <c r="A4223" i="1"/>
  <c r="B4223" i="1"/>
  <c r="C4223" i="1"/>
  <c r="D4223" i="1"/>
  <c r="E4223" i="1"/>
  <c r="F4223" i="1"/>
  <c r="H4223" i="1"/>
  <c r="A4224" i="1"/>
  <c r="B4224" i="1"/>
  <c r="C4224" i="1"/>
  <c r="D4224" i="1"/>
  <c r="E4224" i="1"/>
  <c r="F4224" i="1"/>
  <c r="H4224" i="1"/>
  <c r="A4225" i="1"/>
  <c r="B4225" i="1"/>
  <c r="C4225" i="1"/>
  <c r="D4225" i="1"/>
  <c r="E4225" i="1"/>
  <c r="F4225" i="1"/>
  <c r="H4225" i="1"/>
  <c r="A4226" i="1"/>
  <c r="B4226" i="1"/>
  <c r="C4226" i="1"/>
  <c r="D4226" i="1"/>
  <c r="E4226" i="1"/>
  <c r="F4226" i="1"/>
  <c r="H4226" i="1"/>
  <c r="A4227" i="1"/>
  <c r="B4227" i="1"/>
  <c r="C4227" i="1"/>
  <c r="D4227" i="1"/>
  <c r="E4227" i="1"/>
  <c r="F4227" i="1"/>
  <c r="H4227" i="1"/>
  <c r="A4228" i="1"/>
  <c r="B4228" i="1"/>
  <c r="C4228" i="1"/>
  <c r="D4228" i="1"/>
  <c r="E4228" i="1"/>
  <c r="F4228" i="1"/>
  <c r="H4228" i="1"/>
  <c r="A4229" i="1"/>
  <c r="B4229" i="1"/>
  <c r="C4229" i="1"/>
  <c r="D4229" i="1"/>
  <c r="E4229" i="1"/>
  <c r="F4229" i="1"/>
  <c r="H4229" i="1"/>
  <c r="A4230" i="1"/>
  <c r="B4230" i="1"/>
  <c r="C4230" i="1"/>
  <c r="D4230" i="1"/>
  <c r="E4230" i="1"/>
  <c r="F4230" i="1"/>
  <c r="H4230" i="1"/>
  <c r="A4231" i="1"/>
  <c r="B4231" i="1"/>
  <c r="C4231" i="1"/>
  <c r="D4231" i="1"/>
  <c r="E4231" i="1"/>
  <c r="F4231" i="1"/>
  <c r="H4231" i="1"/>
  <c r="A4232" i="1"/>
  <c r="B4232" i="1"/>
  <c r="C4232" i="1"/>
  <c r="D4232" i="1"/>
  <c r="E4232" i="1"/>
  <c r="F4232" i="1"/>
  <c r="H4232" i="1"/>
  <c r="A4233" i="1"/>
  <c r="B4233" i="1"/>
  <c r="C4233" i="1"/>
  <c r="D4233" i="1"/>
  <c r="E4233" i="1"/>
  <c r="F4233" i="1"/>
  <c r="H4233" i="1"/>
  <c r="A4234" i="1"/>
  <c r="B4234" i="1"/>
  <c r="C4234" i="1"/>
  <c r="D4234" i="1"/>
  <c r="E4234" i="1"/>
  <c r="F4234" i="1"/>
  <c r="H4234" i="1"/>
  <c r="A4235" i="1"/>
  <c r="B4235" i="1"/>
  <c r="C4235" i="1"/>
  <c r="D4235" i="1"/>
  <c r="E4235" i="1"/>
  <c r="F4235" i="1"/>
  <c r="H4235" i="1"/>
  <c r="A4236" i="1"/>
  <c r="B4236" i="1"/>
  <c r="C4236" i="1"/>
  <c r="D4236" i="1"/>
  <c r="E4236" i="1"/>
  <c r="F4236" i="1"/>
  <c r="H4236" i="1"/>
  <c r="A4237" i="1"/>
  <c r="B4237" i="1"/>
  <c r="C4237" i="1"/>
  <c r="D4237" i="1"/>
  <c r="E4237" i="1"/>
  <c r="F4237" i="1"/>
  <c r="H4237" i="1"/>
  <c r="A4238" i="1"/>
  <c r="B4238" i="1"/>
  <c r="C4238" i="1"/>
  <c r="D4238" i="1"/>
  <c r="E4238" i="1"/>
  <c r="F4238" i="1"/>
  <c r="H4238" i="1"/>
  <c r="A4239" i="1"/>
  <c r="B4239" i="1"/>
  <c r="C4239" i="1"/>
  <c r="D4239" i="1"/>
  <c r="E4239" i="1"/>
  <c r="F4239" i="1"/>
  <c r="H4239" i="1"/>
  <c r="A4240" i="1"/>
  <c r="B4240" i="1"/>
  <c r="C4240" i="1"/>
  <c r="D4240" i="1"/>
  <c r="E4240" i="1"/>
  <c r="F4240" i="1"/>
  <c r="H4240" i="1"/>
  <c r="A4241" i="1"/>
  <c r="B4241" i="1"/>
  <c r="C4241" i="1"/>
  <c r="D4241" i="1"/>
  <c r="E4241" i="1"/>
  <c r="F4241" i="1"/>
  <c r="H4241" i="1"/>
  <c r="A4242" i="1"/>
  <c r="B4242" i="1"/>
  <c r="C4242" i="1"/>
  <c r="D4242" i="1"/>
  <c r="E4242" i="1"/>
  <c r="F4242" i="1"/>
  <c r="H4242" i="1"/>
  <c r="A4243" i="1"/>
  <c r="B4243" i="1"/>
  <c r="C4243" i="1"/>
  <c r="D4243" i="1"/>
  <c r="E4243" i="1"/>
  <c r="F4243" i="1"/>
  <c r="H4243" i="1"/>
  <c r="A4244" i="1"/>
  <c r="B4244" i="1"/>
  <c r="C4244" i="1"/>
  <c r="D4244" i="1"/>
  <c r="E4244" i="1"/>
  <c r="F4244" i="1"/>
  <c r="H4244" i="1"/>
  <c r="A4245" i="1"/>
  <c r="B4245" i="1"/>
  <c r="C4245" i="1"/>
  <c r="D4245" i="1"/>
  <c r="E4245" i="1"/>
  <c r="F4245" i="1"/>
  <c r="H4245" i="1"/>
  <c r="A4246" i="1"/>
  <c r="B4246" i="1"/>
  <c r="C4246" i="1"/>
  <c r="D4246" i="1"/>
  <c r="E4246" i="1"/>
  <c r="F4246" i="1"/>
  <c r="H4246" i="1"/>
  <c r="A4247" i="1"/>
  <c r="B4247" i="1"/>
  <c r="C4247" i="1"/>
  <c r="D4247" i="1"/>
  <c r="E4247" i="1"/>
  <c r="F4247" i="1"/>
  <c r="H4247" i="1"/>
  <c r="A4248" i="1"/>
  <c r="B4248" i="1"/>
  <c r="C4248" i="1"/>
  <c r="D4248" i="1"/>
  <c r="E4248" i="1"/>
  <c r="F4248" i="1"/>
  <c r="H4248" i="1"/>
  <c r="A4249" i="1"/>
  <c r="B4249" i="1"/>
  <c r="C4249" i="1"/>
  <c r="D4249" i="1"/>
  <c r="E4249" i="1"/>
  <c r="F4249" i="1"/>
  <c r="H4249" i="1"/>
  <c r="A4250" i="1"/>
  <c r="B4250" i="1"/>
  <c r="C4250" i="1"/>
  <c r="D4250" i="1"/>
  <c r="E4250" i="1"/>
  <c r="F4250" i="1"/>
  <c r="H4250" i="1"/>
  <c r="A4251" i="1"/>
  <c r="B4251" i="1"/>
  <c r="C4251" i="1"/>
  <c r="D4251" i="1"/>
  <c r="E4251" i="1"/>
  <c r="F4251" i="1"/>
  <c r="H4251" i="1"/>
  <c r="A4252" i="1"/>
  <c r="B4252" i="1"/>
  <c r="C4252" i="1"/>
  <c r="D4252" i="1"/>
  <c r="E4252" i="1"/>
  <c r="F4252" i="1"/>
  <c r="H4252" i="1"/>
  <c r="A4253" i="1"/>
  <c r="B4253" i="1"/>
  <c r="C4253" i="1"/>
  <c r="D4253" i="1"/>
  <c r="E4253" i="1"/>
  <c r="F4253" i="1"/>
  <c r="H4253" i="1"/>
  <c r="A4254" i="1"/>
  <c r="B4254" i="1"/>
  <c r="C4254" i="1"/>
  <c r="D4254" i="1"/>
  <c r="E4254" i="1"/>
  <c r="F4254" i="1"/>
  <c r="H4254" i="1"/>
  <c r="A4255" i="1"/>
  <c r="B4255" i="1"/>
  <c r="C4255" i="1"/>
  <c r="D4255" i="1"/>
  <c r="E4255" i="1"/>
  <c r="F4255" i="1"/>
  <c r="H4255" i="1"/>
  <c r="A4256" i="1"/>
  <c r="B4256" i="1"/>
  <c r="C4256" i="1"/>
  <c r="D4256" i="1"/>
  <c r="E4256" i="1"/>
  <c r="F4256" i="1"/>
  <c r="H4256" i="1"/>
  <c r="A4257" i="1"/>
  <c r="B4257" i="1"/>
  <c r="C4257" i="1"/>
  <c r="D4257" i="1"/>
  <c r="E4257" i="1"/>
  <c r="F4257" i="1"/>
  <c r="H4257" i="1"/>
  <c r="A4258" i="1"/>
  <c r="B4258" i="1"/>
  <c r="C4258" i="1"/>
  <c r="D4258" i="1"/>
  <c r="E4258" i="1"/>
  <c r="F4258" i="1"/>
  <c r="H4258" i="1"/>
  <c r="A4259" i="1"/>
  <c r="B4259" i="1"/>
  <c r="C4259" i="1"/>
  <c r="D4259" i="1"/>
  <c r="E4259" i="1"/>
  <c r="F4259" i="1"/>
  <c r="H4259" i="1"/>
  <c r="A4260" i="1"/>
  <c r="B4260" i="1"/>
  <c r="C4260" i="1"/>
  <c r="D4260" i="1"/>
  <c r="E4260" i="1"/>
  <c r="F4260" i="1"/>
  <c r="H4260" i="1"/>
  <c r="A4261" i="1"/>
  <c r="B4261" i="1"/>
  <c r="C4261" i="1"/>
  <c r="D4261" i="1"/>
  <c r="E4261" i="1"/>
  <c r="F4261" i="1"/>
  <c r="H4261" i="1"/>
  <c r="A4262" i="1"/>
  <c r="B4262" i="1"/>
  <c r="C4262" i="1"/>
  <c r="D4262" i="1"/>
  <c r="E4262" i="1"/>
  <c r="F4262" i="1"/>
  <c r="H4262" i="1"/>
  <c r="A4263" i="1"/>
  <c r="B4263" i="1"/>
  <c r="C4263" i="1"/>
  <c r="D4263" i="1"/>
  <c r="E4263" i="1"/>
  <c r="F4263" i="1"/>
  <c r="H4263" i="1"/>
  <c r="A4264" i="1"/>
  <c r="B4264" i="1"/>
  <c r="C4264" i="1"/>
  <c r="D4264" i="1"/>
  <c r="E4264" i="1"/>
  <c r="F4264" i="1"/>
  <c r="H4264" i="1"/>
  <c r="A4265" i="1"/>
  <c r="B4265" i="1"/>
  <c r="C4265" i="1"/>
  <c r="D4265" i="1"/>
  <c r="E4265" i="1"/>
  <c r="F4265" i="1"/>
  <c r="H4265" i="1"/>
  <c r="A4266" i="1"/>
  <c r="B4266" i="1"/>
  <c r="C4266" i="1"/>
  <c r="D4266" i="1"/>
  <c r="E4266" i="1"/>
  <c r="F4266" i="1"/>
  <c r="H4266" i="1"/>
  <c r="A4267" i="1"/>
  <c r="B4267" i="1"/>
  <c r="C4267" i="1"/>
  <c r="D4267" i="1"/>
  <c r="E4267" i="1"/>
  <c r="F4267" i="1"/>
  <c r="H4267" i="1"/>
  <c r="A4268" i="1"/>
  <c r="B4268" i="1"/>
  <c r="C4268" i="1"/>
  <c r="D4268" i="1"/>
  <c r="E4268" i="1"/>
  <c r="F4268" i="1"/>
  <c r="H4268" i="1"/>
  <c r="A4269" i="1"/>
  <c r="B4269" i="1"/>
  <c r="C4269" i="1"/>
  <c r="D4269" i="1"/>
  <c r="E4269" i="1"/>
  <c r="F4269" i="1"/>
  <c r="H4269" i="1"/>
  <c r="A4270" i="1"/>
  <c r="B4270" i="1"/>
  <c r="C4270" i="1"/>
  <c r="D4270" i="1"/>
  <c r="E4270" i="1"/>
  <c r="F4270" i="1"/>
  <c r="H4270" i="1"/>
  <c r="A4271" i="1"/>
  <c r="B4271" i="1"/>
  <c r="C4271" i="1"/>
  <c r="D4271" i="1"/>
  <c r="E4271" i="1"/>
  <c r="F4271" i="1"/>
  <c r="H4271" i="1"/>
  <c r="A4272" i="1"/>
  <c r="B4272" i="1"/>
  <c r="C4272" i="1"/>
  <c r="D4272" i="1"/>
  <c r="E4272" i="1"/>
  <c r="F4272" i="1"/>
  <c r="H4272" i="1"/>
  <c r="A4273" i="1"/>
  <c r="B4273" i="1"/>
  <c r="C4273" i="1"/>
  <c r="D4273" i="1"/>
  <c r="E4273" i="1"/>
  <c r="F4273" i="1"/>
  <c r="H4273" i="1"/>
  <c r="A4274" i="1"/>
  <c r="B4274" i="1"/>
  <c r="C4274" i="1"/>
  <c r="D4274" i="1"/>
  <c r="E4274" i="1"/>
  <c r="F4274" i="1"/>
  <c r="H4274" i="1"/>
  <c r="A4275" i="1"/>
  <c r="B4275" i="1"/>
  <c r="C4275" i="1"/>
  <c r="D4275" i="1"/>
  <c r="E4275" i="1"/>
  <c r="F4275" i="1"/>
  <c r="H4275" i="1"/>
  <c r="A4276" i="1"/>
  <c r="B4276" i="1"/>
  <c r="C4276" i="1"/>
  <c r="D4276" i="1"/>
  <c r="E4276" i="1"/>
  <c r="F4276" i="1"/>
  <c r="H4276" i="1"/>
  <c r="A4277" i="1"/>
  <c r="B4277" i="1"/>
  <c r="C4277" i="1"/>
  <c r="D4277" i="1"/>
  <c r="E4277" i="1"/>
  <c r="F4277" i="1"/>
  <c r="H4277" i="1"/>
  <c r="A4278" i="1"/>
  <c r="B4278" i="1"/>
  <c r="C4278" i="1"/>
  <c r="D4278" i="1"/>
  <c r="E4278" i="1"/>
  <c r="F4278" i="1"/>
  <c r="H4278" i="1"/>
  <c r="A4279" i="1"/>
  <c r="B4279" i="1"/>
  <c r="C4279" i="1"/>
  <c r="D4279" i="1"/>
  <c r="E4279" i="1"/>
  <c r="F4279" i="1"/>
  <c r="H4279" i="1"/>
  <c r="A4280" i="1"/>
  <c r="B4280" i="1"/>
  <c r="C4280" i="1"/>
  <c r="D4280" i="1"/>
  <c r="E4280" i="1"/>
  <c r="F4280" i="1"/>
  <c r="H4280" i="1"/>
  <c r="A4281" i="1"/>
  <c r="B4281" i="1"/>
  <c r="C4281" i="1"/>
  <c r="D4281" i="1"/>
  <c r="E4281" i="1"/>
  <c r="F4281" i="1"/>
  <c r="H4281" i="1"/>
  <c r="A4282" i="1"/>
  <c r="B4282" i="1"/>
  <c r="C4282" i="1"/>
  <c r="D4282" i="1"/>
  <c r="E4282" i="1"/>
  <c r="F4282" i="1"/>
  <c r="H4282" i="1"/>
  <c r="A4283" i="1"/>
  <c r="B4283" i="1"/>
  <c r="C4283" i="1"/>
  <c r="D4283" i="1"/>
  <c r="E4283" i="1"/>
  <c r="F4283" i="1"/>
  <c r="H4283" i="1"/>
  <c r="A4284" i="1"/>
  <c r="B4284" i="1"/>
  <c r="C4284" i="1"/>
  <c r="D4284" i="1"/>
  <c r="E4284" i="1"/>
  <c r="F4284" i="1"/>
  <c r="H4284" i="1"/>
  <c r="A4285" i="1"/>
  <c r="B4285" i="1"/>
  <c r="C4285" i="1"/>
  <c r="D4285" i="1"/>
  <c r="E4285" i="1"/>
  <c r="F4285" i="1"/>
  <c r="H4285" i="1"/>
  <c r="A4286" i="1"/>
  <c r="B4286" i="1"/>
  <c r="C4286" i="1"/>
  <c r="D4286" i="1"/>
  <c r="E4286" i="1"/>
  <c r="F4286" i="1"/>
  <c r="H4286" i="1"/>
  <c r="A4287" i="1"/>
  <c r="B4287" i="1"/>
  <c r="C4287" i="1"/>
  <c r="D4287" i="1"/>
  <c r="E4287" i="1"/>
  <c r="F4287" i="1"/>
  <c r="H4287" i="1"/>
  <c r="A4288" i="1"/>
  <c r="B4288" i="1"/>
  <c r="C4288" i="1"/>
  <c r="D4288" i="1"/>
  <c r="E4288" i="1"/>
  <c r="F4288" i="1"/>
  <c r="H4288" i="1"/>
  <c r="A4289" i="1"/>
  <c r="B4289" i="1"/>
  <c r="C4289" i="1"/>
  <c r="D4289" i="1"/>
  <c r="E4289" i="1"/>
  <c r="F4289" i="1"/>
  <c r="H4289" i="1"/>
  <c r="A4290" i="1"/>
  <c r="B4290" i="1"/>
  <c r="C4290" i="1"/>
  <c r="D4290" i="1"/>
  <c r="E4290" i="1"/>
  <c r="F4290" i="1"/>
  <c r="H4290" i="1"/>
  <c r="A4291" i="1"/>
  <c r="B4291" i="1"/>
  <c r="C4291" i="1"/>
  <c r="D4291" i="1"/>
  <c r="E4291" i="1"/>
  <c r="F4291" i="1"/>
  <c r="H4291" i="1"/>
  <c r="A4292" i="1"/>
  <c r="B4292" i="1"/>
  <c r="C4292" i="1"/>
  <c r="D4292" i="1"/>
  <c r="E4292" i="1"/>
  <c r="F4292" i="1"/>
  <c r="H4292" i="1"/>
  <c r="A4293" i="1"/>
  <c r="B4293" i="1"/>
  <c r="C4293" i="1"/>
  <c r="D4293" i="1"/>
  <c r="E4293" i="1"/>
  <c r="F4293" i="1"/>
  <c r="H4293" i="1"/>
  <c r="A4294" i="1"/>
  <c r="B4294" i="1"/>
  <c r="C4294" i="1"/>
  <c r="D4294" i="1"/>
  <c r="E4294" i="1"/>
  <c r="F4294" i="1"/>
  <c r="H4294" i="1"/>
  <c r="A4295" i="1"/>
  <c r="B4295" i="1"/>
  <c r="C4295" i="1"/>
  <c r="D4295" i="1"/>
  <c r="E4295" i="1"/>
  <c r="F4295" i="1"/>
  <c r="H4295" i="1"/>
  <c r="A4296" i="1"/>
  <c r="B4296" i="1"/>
  <c r="C4296" i="1"/>
  <c r="D4296" i="1"/>
  <c r="E4296" i="1"/>
  <c r="F4296" i="1"/>
  <c r="H4296" i="1"/>
  <c r="A4297" i="1"/>
  <c r="B4297" i="1"/>
  <c r="C4297" i="1"/>
  <c r="D4297" i="1"/>
  <c r="E4297" i="1"/>
  <c r="F4297" i="1"/>
  <c r="H4297" i="1"/>
  <c r="A4298" i="1"/>
  <c r="B4298" i="1"/>
  <c r="C4298" i="1"/>
  <c r="D4298" i="1"/>
  <c r="E4298" i="1"/>
  <c r="F4298" i="1"/>
  <c r="H4298" i="1"/>
  <c r="A4299" i="1"/>
  <c r="B4299" i="1"/>
  <c r="C4299" i="1"/>
  <c r="D4299" i="1"/>
  <c r="E4299" i="1"/>
  <c r="F4299" i="1"/>
  <c r="H4299" i="1"/>
  <c r="A4300" i="1"/>
  <c r="B4300" i="1"/>
  <c r="C4300" i="1"/>
  <c r="D4300" i="1"/>
  <c r="E4300" i="1"/>
  <c r="F4300" i="1"/>
  <c r="H4300" i="1"/>
  <c r="A4301" i="1"/>
  <c r="B4301" i="1"/>
  <c r="C4301" i="1"/>
  <c r="D4301" i="1"/>
  <c r="E4301" i="1"/>
  <c r="F4301" i="1"/>
  <c r="H4301" i="1"/>
  <c r="A4302" i="1"/>
  <c r="B4302" i="1"/>
  <c r="C4302" i="1"/>
  <c r="D4302" i="1"/>
  <c r="E4302" i="1"/>
  <c r="F4302" i="1"/>
  <c r="H4302" i="1"/>
  <c r="A4303" i="1"/>
  <c r="B4303" i="1"/>
  <c r="C4303" i="1"/>
  <c r="D4303" i="1"/>
  <c r="E4303" i="1"/>
  <c r="F4303" i="1"/>
  <c r="H4303" i="1"/>
  <c r="A4304" i="1"/>
  <c r="B4304" i="1"/>
  <c r="C4304" i="1"/>
  <c r="D4304" i="1"/>
  <c r="E4304" i="1"/>
  <c r="F4304" i="1"/>
  <c r="H4304" i="1"/>
  <c r="A4305" i="1"/>
  <c r="B4305" i="1"/>
  <c r="C4305" i="1"/>
  <c r="D4305" i="1"/>
  <c r="E4305" i="1"/>
  <c r="F4305" i="1"/>
  <c r="H4305" i="1"/>
  <c r="A4306" i="1"/>
  <c r="B4306" i="1"/>
  <c r="C4306" i="1"/>
  <c r="D4306" i="1"/>
  <c r="E4306" i="1"/>
  <c r="F4306" i="1"/>
  <c r="H4306" i="1"/>
  <c r="A4307" i="1"/>
  <c r="B4307" i="1"/>
  <c r="C4307" i="1"/>
  <c r="D4307" i="1"/>
  <c r="E4307" i="1"/>
  <c r="F4307" i="1"/>
  <c r="H4307" i="1"/>
  <c r="A4308" i="1"/>
  <c r="B4308" i="1"/>
  <c r="C4308" i="1"/>
  <c r="D4308" i="1"/>
  <c r="E4308" i="1"/>
  <c r="F4308" i="1"/>
  <c r="H4308" i="1"/>
  <c r="A4309" i="1"/>
  <c r="B4309" i="1"/>
  <c r="C4309" i="1"/>
  <c r="D4309" i="1"/>
  <c r="E4309" i="1"/>
  <c r="F4309" i="1"/>
  <c r="H4309" i="1"/>
  <c r="A4310" i="1"/>
  <c r="B4310" i="1"/>
  <c r="C4310" i="1"/>
  <c r="D4310" i="1"/>
  <c r="E4310" i="1"/>
  <c r="F4310" i="1"/>
  <c r="H4310" i="1"/>
  <c r="A4311" i="1"/>
  <c r="B4311" i="1"/>
  <c r="C4311" i="1"/>
  <c r="D4311" i="1"/>
  <c r="E4311" i="1"/>
  <c r="F4311" i="1"/>
  <c r="H4311" i="1"/>
  <c r="A4312" i="1"/>
  <c r="B4312" i="1"/>
  <c r="C4312" i="1"/>
  <c r="D4312" i="1"/>
  <c r="E4312" i="1"/>
  <c r="F4312" i="1"/>
  <c r="H4312" i="1"/>
  <c r="A4313" i="1"/>
  <c r="B4313" i="1"/>
  <c r="C4313" i="1"/>
  <c r="D4313" i="1"/>
  <c r="E4313" i="1"/>
  <c r="F4313" i="1"/>
  <c r="H4313" i="1"/>
  <c r="A4314" i="1"/>
  <c r="B4314" i="1"/>
  <c r="C4314" i="1"/>
  <c r="D4314" i="1"/>
  <c r="E4314" i="1"/>
  <c r="F4314" i="1"/>
  <c r="H4314" i="1"/>
  <c r="A4315" i="1"/>
  <c r="B4315" i="1"/>
  <c r="C4315" i="1"/>
  <c r="D4315" i="1"/>
  <c r="E4315" i="1"/>
  <c r="F4315" i="1"/>
  <c r="H4315" i="1"/>
  <c r="A4316" i="1"/>
  <c r="B4316" i="1"/>
  <c r="C4316" i="1"/>
  <c r="D4316" i="1"/>
  <c r="E4316" i="1"/>
  <c r="F4316" i="1"/>
  <c r="H4316" i="1"/>
  <c r="A4317" i="1"/>
  <c r="B4317" i="1"/>
  <c r="C4317" i="1"/>
  <c r="D4317" i="1"/>
  <c r="E4317" i="1"/>
  <c r="F4317" i="1"/>
  <c r="H4317" i="1"/>
  <c r="A4318" i="1"/>
  <c r="B4318" i="1"/>
  <c r="C4318" i="1"/>
  <c r="D4318" i="1"/>
  <c r="E4318" i="1"/>
  <c r="F4318" i="1"/>
  <c r="H4318" i="1"/>
  <c r="A4319" i="1"/>
  <c r="B4319" i="1"/>
  <c r="C4319" i="1"/>
  <c r="D4319" i="1"/>
  <c r="E4319" i="1"/>
  <c r="F4319" i="1"/>
  <c r="H4319" i="1"/>
  <c r="A4320" i="1"/>
  <c r="B4320" i="1"/>
  <c r="C4320" i="1"/>
  <c r="D4320" i="1"/>
  <c r="E4320" i="1"/>
  <c r="F4320" i="1"/>
  <c r="H4320" i="1"/>
  <c r="A4321" i="1"/>
  <c r="B4321" i="1"/>
  <c r="C4321" i="1"/>
  <c r="D4321" i="1"/>
  <c r="E4321" i="1"/>
  <c r="F4321" i="1"/>
  <c r="H4321" i="1"/>
  <c r="A4322" i="1"/>
  <c r="B4322" i="1"/>
  <c r="C4322" i="1"/>
  <c r="D4322" i="1"/>
  <c r="E4322" i="1"/>
  <c r="F4322" i="1"/>
  <c r="H4322" i="1"/>
  <c r="A4323" i="1"/>
  <c r="B4323" i="1"/>
  <c r="C4323" i="1"/>
  <c r="D4323" i="1"/>
  <c r="E4323" i="1"/>
  <c r="F4323" i="1"/>
  <c r="H4323" i="1"/>
  <c r="A4324" i="1"/>
  <c r="B4324" i="1"/>
  <c r="C4324" i="1"/>
  <c r="D4324" i="1"/>
  <c r="E4324" i="1"/>
  <c r="F4324" i="1"/>
  <c r="H4324" i="1"/>
  <c r="A4325" i="1"/>
  <c r="B4325" i="1"/>
  <c r="C4325" i="1"/>
  <c r="D4325" i="1"/>
  <c r="E4325" i="1"/>
  <c r="F4325" i="1"/>
  <c r="H4325" i="1"/>
  <c r="A4326" i="1"/>
  <c r="B4326" i="1"/>
  <c r="C4326" i="1"/>
  <c r="D4326" i="1"/>
  <c r="E4326" i="1"/>
  <c r="F4326" i="1"/>
  <c r="H4326" i="1"/>
  <c r="A4327" i="1"/>
  <c r="B4327" i="1"/>
  <c r="C4327" i="1"/>
  <c r="D4327" i="1"/>
  <c r="E4327" i="1"/>
  <c r="F4327" i="1"/>
  <c r="H4327" i="1"/>
  <c r="A4328" i="1"/>
  <c r="B4328" i="1"/>
  <c r="C4328" i="1"/>
  <c r="D4328" i="1"/>
  <c r="E4328" i="1"/>
  <c r="F4328" i="1"/>
  <c r="H4328" i="1"/>
  <c r="A4329" i="1"/>
  <c r="B4329" i="1"/>
  <c r="C4329" i="1"/>
  <c r="D4329" i="1"/>
  <c r="E4329" i="1"/>
  <c r="F4329" i="1"/>
  <c r="H4329" i="1"/>
  <c r="A4330" i="1"/>
  <c r="B4330" i="1"/>
  <c r="C4330" i="1"/>
  <c r="D4330" i="1"/>
  <c r="E4330" i="1"/>
  <c r="F4330" i="1"/>
  <c r="H4330" i="1"/>
  <c r="A4331" i="1"/>
  <c r="B4331" i="1"/>
  <c r="C4331" i="1"/>
  <c r="D4331" i="1"/>
  <c r="E4331" i="1"/>
  <c r="F4331" i="1"/>
  <c r="H4331" i="1"/>
  <c r="A4332" i="1"/>
  <c r="B4332" i="1"/>
  <c r="C4332" i="1"/>
  <c r="D4332" i="1"/>
  <c r="E4332" i="1"/>
  <c r="F4332" i="1"/>
  <c r="H4332" i="1"/>
  <c r="A4333" i="1"/>
  <c r="B4333" i="1"/>
  <c r="C4333" i="1"/>
  <c r="D4333" i="1"/>
  <c r="E4333" i="1"/>
  <c r="F4333" i="1"/>
  <c r="H4333" i="1"/>
  <c r="A4334" i="1"/>
  <c r="B4334" i="1"/>
  <c r="C4334" i="1"/>
  <c r="D4334" i="1"/>
  <c r="E4334" i="1"/>
  <c r="F4334" i="1"/>
  <c r="H4334" i="1"/>
  <c r="A4335" i="1"/>
  <c r="B4335" i="1"/>
  <c r="C4335" i="1"/>
  <c r="D4335" i="1"/>
  <c r="E4335" i="1"/>
  <c r="F4335" i="1"/>
  <c r="H4335" i="1"/>
  <c r="A4336" i="1"/>
  <c r="B4336" i="1"/>
  <c r="C4336" i="1"/>
  <c r="D4336" i="1"/>
  <c r="E4336" i="1"/>
  <c r="F4336" i="1"/>
  <c r="H4336" i="1"/>
  <c r="A4337" i="1"/>
  <c r="B4337" i="1"/>
  <c r="C4337" i="1"/>
  <c r="D4337" i="1"/>
  <c r="E4337" i="1"/>
  <c r="F4337" i="1"/>
  <c r="H4337" i="1"/>
  <c r="A4338" i="1"/>
  <c r="B4338" i="1"/>
  <c r="C4338" i="1"/>
  <c r="D4338" i="1"/>
  <c r="E4338" i="1"/>
  <c r="F4338" i="1"/>
  <c r="H4338" i="1"/>
  <c r="A4339" i="1"/>
  <c r="B4339" i="1"/>
  <c r="C4339" i="1"/>
  <c r="D4339" i="1"/>
  <c r="E4339" i="1"/>
  <c r="F4339" i="1"/>
  <c r="H4339" i="1"/>
  <c r="A4340" i="1"/>
  <c r="B4340" i="1"/>
  <c r="C4340" i="1"/>
  <c r="D4340" i="1"/>
  <c r="E4340" i="1"/>
  <c r="F4340" i="1"/>
  <c r="H4340" i="1"/>
  <c r="A4341" i="1"/>
  <c r="B4341" i="1"/>
  <c r="C4341" i="1"/>
  <c r="D4341" i="1"/>
  <c r="E4341" i="1"/>
  <c r="F4341" i="1"/>
  <c r="H4341" i="1"/>
  <c r="A4342" i="1"/>
  <c r="B4342" i="1"/>
  <c r="C4342" i="1"/>
  <c r="D4342" i="1"/>
  <c r="E4342" i="1"/>
  <c r="F4342" i="1"/>
  <c r="H4342" i="1"/>
  <c r="A4343" i="1"/>
  <c r="B4343" i="1"/>
  <c r="C4343" i="1"/>
  <c r="D4343" i="1"/>
  <c r="E4343" i="1"/>
  <c r="F4343" i="1"/>
  <c r="H4343" i="1"/>
  <c r="A4344" i="1"/>
  <c r="B4344" i="1"/>
  <c r="C4344" i="1"/>
  <c r="D4344" i="1"/>
  <c r="E4344" i="1"/>
  <c r="F4344" i="1"/>
  <c r="H4344" i="1"/>
  <c r="A4345" i="1"/>
  <c r="B4345" i="1"/>
  <c r="C4345" i="1"/>
  <c r="D4345" i="1"/>
  <c r="E4345" i="1"/>
  <c r="F4345" i="1"/>
  <c r="H4345" i="1"/>
  <c r="A4346" i="1"/>
  <c r="B4346" i="1"/>
  <c r="C4346" i="1"/>
  <c r="D4346" i="1"/>
  <c r="E4346" i="1"/>
  <c r="F4346" i="1"/>
  <c r="H4346" i="1"/>
  <c r="A4347" i="1"/>
  <c r="B4347" i="1"/>
  <c r="C4347" i="1"/>
  <c r="D4347" i="1"/>
  <c r="E4347" i="1"/>
  <c r="F4347" i="1"/>
  <c r="H4347" i="1"/>
  <c r="A4348" i="1"/>
  <c r="B4348" i="1"/>
  <c r="C4348" i="1"/>
  <c r="D4348" i="1"/>
  <c r="E4348" i="1"/>
  <c r="F4348" i="1"/>
  <c r="H4348" i="1"/>
  <c r="A4349" i="1"/>
  <c r="B4349" i="1"/>
  <c r="C4349" i="1"/>
  <c r="D4349" i="1"/>
  <c r="E4349" i="1"/>
  <c r="F4349" i="1"/>
  <c r="H4349" i="1"/>
  <c r="A4350" i="1"/>
  <c r="B4350" i="1"/>
  <c r="C4350" i="1"/>
  <c r="D4350" i="1"/>
  <c r="E4350" i="1"/>
  <c r="F4350" i="1"/>
  <c r="H4350" i="1"/>
  <c r="A4351" i="1"/>
  <c r="B4351" i="1"/>
  <c r="C4351" i="1"/>
  <c r="D4351" i="1"/>
  <c r="E4351" i="1"/>
  <c r="F4351" i="1"/>
  <c r="H4351" i="1"/>
  <c r="A4352" i="1"/>
  <c r="B4352" i="1"/>
  <c r="C4352" i="1"/>
  <c r="D4352" i="1"/>
  <c r="E4352" i="1"/>
  <c r="F4352" i="1"/>
  <c r="H4352" i="1"/>
  <c r="A4353" i="1"/>
  <c r="B4353" i="1"/>
  <c r="C4353" i="1"/>
  <c r="D4353" i="1"/>
  <c r="E4353" i="1"/>
  <c r="F4353" i="1"/>
  <c r="H4353" i="1"/>
  <c r="A4354" i="1"/>
  <c r="B4354" i="1"/>
  <c r="C4354" i="1"/>
  <c r="D4354" i="1"/>
  <c r="E4354" i="1"/>
  <c r="F4354" i="1"/>
  <c r="H4354" i="1"/>
  <c r="A4355" i="1"/>
  <c r="B4355" i="1"/>
  <c r="C4355" i="1"/>
  <c r="D4355" i="1"/>
  <c r="E4355" i="1"/>
  <c r="F4355" i="1"/>
  <c r="H4355" i="1"/>
  <c r="A4356" i="1"/>
  <c r="B4356" i="1"/>
  <c r="C4356" i="1"/>
  <c r="D4356" i="1"/>
  <c r="E4356" i="1"/>
  <c r="F4356" i="1"/>
  <c r="H4356" i="1"/>
  <c r="A4357" i="1"/>
  <c r="B4357" i="1"/>
  <c r="C4357" i="1"/>
  <c r="D4357" i="1"/>
  <c r="E4357" i="1"/>
  <c r="F4357" i="1"/>
  <c r="H4357" i="1"/>
  <c r="A4358" i="1"/>
  <c r="B4358" i="1"/>
  <c r="C4358" i="1"/>
  <c r="D4358" i="1"/>
  <c r="E4358" i="1"/>
  <c r="F4358" i="1"/>
  <c r="H4358" i="1"/>
  <c r="A4359" i="1"/>
  <c r="B4359" i="1"/>
  <c r="C4359" i="1"/>
  <c r="D4359" i="1"/>
  <c r="E4359" i="1"/>
  <c r="F4359" i="1"/>
  <c r="H4359" i="1"/>
  <c r="A4360" i="1"/>
  <c r="B4360" i="1"/>
  <c r="C4360" i="1"/>
  <c r="D4360" i="1"/>
  <c r="E4360" i="1"/>
  <c r="F4360" i="1"/>
  <c r="H4360" i="1"/>
  <c r="A4361" i="1"/>
  <c r="B4361" i="1"/>
  <c r="C4361" i="1"/>
  <c r="D4361" i="1"/>
  <c r="E4361" i="1"/>
  <c r="F4361" i="1"/>
  <c r="H4361" i="1"/>
  <c r="A4362" i="1"/>
  <c r="B4362" i="1"/>
  <c r="C4362" i="1"/>
  <c r="D4362" i="1"/>
  <c r="E4362" i="1"/>
  <c r="F4362" i="1"/>
  <c r="H4362" i="1"/>
  <c r="A4363" i="1"/>
  <c r="B4363" i="1"/>
  <c r="C4363" i="1"/>
  <c r="D4363" i="1"/>
  <c r="E4363" i="1"/>
  <c r="F4363" i="1"/>
  <c r="H4363" i="1"/>
  <c r="A4364" i="1"/>
  <c r="B4364" i="1"/>
  <c r="C4364" i="1"/>
  <c r="D4364" i="1"/>
  <c r="E4364" i="1"/>
  <c r="F4364" i="1"/>
  <c r="H4364" i="1"/>
  <c r="A4365" i="1"/>
  <c r="B4365" i="1"/>
  <c r="C4365" i="1"/>
  <c r="D4365" i="1"/>
  <c r="E4365" i="1"/>
  <c r="F4365" i="1"/>
  <c r="H4365" i="1"/>
  <c r="A4366" i="1"/>
  <c r="B4366" i="1"/>
  <c r="C4366" i="1"/>
  <c r="D4366" i="1"/>
  <c r="E4366" i="1"/>
  <c r="F4366" i="1"/>
  <c r="H4366" i="1"/>
  <c r="A4367" i="1"/>
  <c r="B4367" i="1"/>
  <c r="C4367" i="1"/>
  <c r="D4367" i="1"/>
  <c r="E4367" i="1"/>
  <c r="F4367" i="1"/>
  <c r="H4367" i="1"/>
  <c r="A4368" i="1"/>
  <c r="B4368" i="1"/>
  <c r="C4368" i="1"/>
  <c r="D4368" i="1"/>
  <c r="E4368" i="1"/>
  <c r="F4368" i="1"/>
  <c r="H4368" i="1"/>
  <c r="A4369" i="1"/>
  <c r="B4369" i="1"/>
  <c r="C4369" i="1"/>
  <c r="D4369" i="1"/>
  <c r="E4369" i="1"/>
  <c r="F4369" i="1"/>
  <c r="H4369" i="1"/>
  <c r="A4370" i="1"/>
  <c r="B4370" i="1"/>
  <c r="C4370" i="1"/>
  <c r="D4370" i="1"/>
  <c r="E4370" i="1"/>
  <c r="F4370" i="1"/>
  <c r="H4370" i="1"/>
  <c r="A4371" i="1"/>
  <c r="B4371" i="1"/>
  <c r="C4371" i="1"/>
  <c r="D4371" i="1"/>
  <c r="E4371" i="1"/>
  <c r="F4371" i="1"/>
  <c r="H4371" i="1"/>
  <c r="A4372" i="1"/>
  <c r="B4372" i="1"/>
  <c r="C4372" i="1"/>
  <c r="D4372" i="1"/>
  <c r="E4372" i="1"/>
  <c r="F4372" i="1"/>
  <c r="H4372" i="1"/>
  <c r="A4373" i="1"/>
  <c r="B4373" i="1"/>
  <c r="C4373" i="1"/>
  <c r="D4373" i="1"/>
  <c r="E4373" i="1"/>
  <c r="F4373" i="1"/>
  <c r="H4373" i="1"/>
  <c r="A4374" i="1"/>
  <c r="B4374" i="1"/>
  <c r="C4374" i="1"/>
  <c r="D4374" i="1"/>
  <c r="E4374" i="1"/>
  <c r="F4374" i="1"/>
  <c r="H4374" i="1"/>
  <c r="A4375" i="1"/>
  <c r="B4375" i="1"/>
  <c r="C4375" i="1"/>
  <c r="D4375" i="1"/>
  <c r="E4375" i="1"/>
  <c r="F4375" i="1"/>
  <c r="H4375" i="1"/>
  <c r="A4376" i="1"/>
  <c r="B4376" i="1"/>
  <c r="C4376" i="1"/>
  <c r="D4376" i="1"/>
  <c r="E4376" i="1"/>
  <c r="F4376" i="1"/>
  <c r="H4376" i="1"/>
  <c r="A4377" i="1"/>
  <c r="B4377" i="1"/>
  <c r="C4377" i="1"/>
  <c r="D4377" i="1"/>
  <c r="E4377" i="1"/>
  <c r="F4377" i="1"/>
  <c r="H4377" i="1"/>
  <c r="A4378" i="1"/>
  <c r="B4378" i="1"/>
  <c r="C4378" i="1"/>
  <c r="D4378" i="1"/>
  <c r="E4378" i="1"/>
  <c r="F4378" i="1"/>
  <c r="H4378" i="1"/>
  <c r="A4379" i="1"/>
  <c r="B4379" i="1"/>
  <c r="C4379" i="1"/>
  <c r="D4379" i="1"/>
  <c r="E4379" i="1"/>
  <c r="F4379" i="1"/>
  <c r="H4379" i="1"/>
  <c r="A4380" i="1"/>
  <c r="B4380" i="1"/>
  <c r="C4380" i="1"/>
  <c r="D4380" i="1"/>
  <c r="E4380" i="1"/>
  <c r="F4380" i="1"/>
  <c r="H4380" i="1"/>
  <c r="A4381" i="1"/>
  <c r="B4381" i="1"/>
  <c r="C4381" i="1"/>
  <c r="D4381" i="1"/>
  <c r="E4381" i="1"/>
  <c r="F4381" i="1"/>
  <c r="H4381" i="1"/>
  <c r="A4382" i="1"/>
  <c r="B4382" i="1"/>
  <c r="C4382" i="1"/>
  <c r="D4382" i="1"/>
  <c r="E4382" i="1"/>
  <c r="F4382" i="1"/>
  <c r="H4382" i="1"/>
  <c r="A4383" i="1"/>
  <c r="B4383" i="1"/>
  <c r="C4383" i="1"/>
  <c r="D4383" i="1"/>
  <c r="E4383" i="1"/>
  <c r="F4383" i="1"/>
  <c r="H4383" i="1"/>
  <c r="A4384" i="1"/>
  <c r="B4384" i="1"/>
  <c r="C4384" i="1"/>
  <c r="D4384" i="1"/>
  <c r="E4384" i="1"/>
  <c r="F4384" i="1"/>
  <c r="H4384" i="1"/>
  <c r="A4385" i="1"/>
  <c r="B4385" i="1"/>
  <c r="C4385" i="1"/>
  <c r="D4385" i="1"/>
  <c r="E4385" i="1"/>
  <c r="F4385" i="1"/>
  <c r="H4385" i="1"/>
  <c r="A4386" i="1"/>
  <c r="B4386" i="1"/>
  <c r="C4386" i="1"/>
  <c r="D4386" i="1"/>
  <c r="E4386" i="1"/>
  <c r="F4386" i="1"/>
  <c r="H4386" i="1"/>
  <c r="A4387" i="1"/>
  <c r="B4387" i="1"/>
  <c r="C4387" i="1"/>
  <c r="D4387" i="1"/>
  <c r="E4387" i="1"/>
  <c r="F4387" i="1"/>
  <c r="H4387" i="1"/>
  <c r="A4388" i="1"/>
  <c r="B4388" i="1"/>
  <c r="C4388" i="1"/>
  <c r="D4388" i="1"/>
  <c r="E4388" i="1"/>
  <c r="F4388" i="1"/>
  <c r="H4388" i="1"/>
  <c r="A4389" i="1"/>
  <c r="B4389" i="1"/>
  <c r="C4389" i="1"/>
  <c r="D4389" i="1"/>
  <c r="E4389" i="1"/>
  <c r="F4389" i="1"/>
  <c r="H4389" i="1"/>
  <c r="A4390" i="1"/>
  <c r="B4390" i="1"/>
  <c r="C4390" i="1"/>
  <c r="D4390" i="1"/>
  <c r="E4390" i="1"/>
  <c r="F4390" i="1"/>
  <c r="H4390" i="1"/>
  <c r="A4391" i="1"/>
  <c r="B4391" i="1"/>
  <c r="C4391" i="1"/>
  <c r="D4391" i="1"/>
  <c r="E4391" i="1"/>
  <c r="F4391" i="1"/>
  <c r="H4391" i="1"/>
  <c r="A4392" i="1"/>
  <c r="B4392" i="1"/>
  <c r="C4392" i="1"/>
  <c r="D4392" i="1"/>
  <c r="E4392" i="1"/>
  <c r="F4392" i="1"/>
  <c r="H4392" i="1"/>
  <c r="A4393" i="1"/>
  <c r="B4393" i="1"/>
  <c r="C4393" i="1"/>
  <c r="D4393" i="1"/>
  <c r="E4393" i="1"/>
  <c r="F4393" i="1"/>
  <c r="H4393" i="1"/>
  <c r="A4394" i="1"/>
  <c r="B4394" i="1"/>
  <c r="C4394" i="1"/>
  <c r="D4394" i="1"/>
  <c r="E4394" i="1"/>
  <c r="F4394" i="1"/>
  <c r="H4394" i="1"/>
  <c r="A4395" i="1"/>
  <c r="B4395" i="1"/>
  <c r="C4395" i="1"/>
  <c r="D4395" i="1"/>
  <c r="E4395" i="1"/>
  <c r="F4395" i="1"/>
  <c r="H4395" i="1"/>
  <c r="A4396" i="1"/>
  <c r="B4396" i="1"/>
  <c r="C4396" i="1"/>
  <c r="D4396" i="1"/>
  <c r="E4396" i="1"/>
  <c r="F4396" i="1"/>
  <c r="H4396" i="1"/>
  <c r="A4397" i="1"/>
  <c r="B4397" i="1"/>
  <c r="C4397" i="1"/>
  <c r="D4397" i="1"/>
  <c r="E4397" i="1"/>
  <c r="F4397" i="1"/>
  <c r="H4397" i="1"/>
  <c r="A4398" i="1"/>
  <c r="B4398" i="1"/>
  <c r="C4398" i="1"/>
  <c r="D4398" i="1"/>
  <c r="E4398" i="1"/>
  <c r="F4398" i="1"/>
  <c r="H4398" i="1"/>
  <c r="A4399" i="1"/>
  <c r="B4399" i="1"/>
  <c r="C4399" i="1"/>
  <c r="D4399" i="1"/>
  <c r="E4399" i="1"/>
  <c r="F4399" i="1"/>
  <c r="H4399" i="1"/>
  <c r="A4400" i="1"/>
  <c r="B4400" i="1"/>
  <c r="C4400" i="1"/>
  <c r="D4400" i="1"/>
  <c r="E4400" i="1"/>
  <c r="F4400" i="1"/>
  <c r="H4400" i="1"/>
  <c r="A4401" i="1"/>
  <c r="B4401" i="1"/>
  <c r="C4401" i="1"/>
  <c r="D4401" i="1"/>
  <c r="E4401" i="1"/>
  <c r="F4401" i="1"/>
  <c r="H4401" i="1"/>
  <c r="A4402" i="1"/>
  <c r="B4402" i="1"/>
  <c r="C4402" i="1"/>
  <c r="D4402" i="1"/>
  <c r="E4402" i="1"/>
  <c r="F4402" i="1"/>
  <c r="H4402" i="1"/>
  <c r="A4403" i="1"/>
  <c r="B4403" i="1"/>
  <c r="C4403" i="1"/>
  <c r="D4403" i="1"/>
  <c r="E4403" i="1"/>
  <c r="F4403" i="1"/>
  <c r="H4403" i="1"/>
  <c r="A4404" i="1"/>
  <c r="B4404" i="1"/>
  <c r="C4404" i="1"/>
  <c r="D4404" i="1"/>
  <c r="E4404" i="1"/>
  <c r="F4404" i="1"/>
  <c r="H4404" i="1"/>
  <c r="A4405" i="1"/>
  <c r="B4405" i="1"/>
  <c r="C4405" i="1"/>
  <c r="D4405" i="1"/>
  <c r="E4405" i="1"/>
  <c r="F4405" i="1"/>
  <c r="H4405" i="1"/>
  <c r="A4406" i="1"/>
  <c r="B4406" i="1"/>
  <c r="C4406" i="1"/>
  <c r="D4406" i="1"/>
  <c r="E4406" i="1"/>
  <c r="F4406" i="1"/>
  <c r="H4406" i="1"/>
  <c r="A4407" i="1"/>
  <c r="B4407" i="1"/>
  <c r="C4407" i="1"/>
  <c r="D4407" i="1"/>
  <c r="E4407" i="1"/>
  <c r="F4407" i="1"/>
  <c r="H4407" i="1"/>
  <c r="A4408" i="1"/>
  <c r="B4408" i="1"/>
  <c r="C4408" i="1"/>
  <c r="D4408" i="1"/>
  <c r="E4408" i="1"/>
  <c r="F4408" i="1"/>
  <c r="H4408" i="1"/>
  <c r="A4409" i="1"/>
  <c r="B4409" i="1"/>
  <c r="C4409" i="1"/>
  <c r="D4409" i="1"/>
  <c r="E4409" i="1"/>
  <c r="F4409" i="1"/>
  <c r="H4409" i="1"/>
  <c r="A4410" i="1"/>
  <c r="B4410" i="1"/>
  <c r="C4410" i="1"/>
  <c r="D4410" i="1"/>
  <c r="E4410" i="1"/>
  <c r="F4410" i="1"/>
  <c r="H4410" i="1"/>
  <c r="A4411" i="1"/>
  <c r="B4411" i="1"/>
  <c r="C4411" i="1"/>
  <c r="D4411" i="1"/>
  <c r="E4411" i="1"/>
  <c r="F4411" i="1"/>
  <c r="H4411" i="1"/>
  <c r="A4412" i="1"/>
  <c r="B4412" i="1"/>
  <c r="C4412" i="1"/>
  <c r="D4412" i="1"/>
  <c r="E4412" i="1"/>
  <c r="F4412" i="1"/>
  <c r="H4412" i="1"/>
  <c r="A4413" i="1"/>
  <c r="B4413" i="1"/>
  <c r="C4413" i="1"/>
  <c r="D4413" i="1"/>
  <c r="E4413" i="1"/>
  <c r="F4413" i="1"/>
  <c r="H4413" i="1"/>
  <c r="A4414" i="1"/>
  <c r="B4414" i="1"/>
  <c r="C4414" i="1"/>
  <c r="D4414" i="1"/>
  <c r="E4414" i="1"/>
  <c r="F4414" i="1"/>
  <c r="H4414" i="1"/>
  <c r="A4415" i="1"/>
  <c r="B4415" i="1"/>
  <c r="C4415" i="1"/>
  <c r="D4415" i="1"/>
  <c r="E4415" i="1"/>
  <c r="F4415" i="1"/>
  <c r="H4415" i="1"/>
  <c r="A4416" i="1"/>
  <c r="B4416" i="1"/>
  <c r="C4416" i="1"/>
  <c r="D4416" i="1"/>
  <c r="E4416" i="1"/>
  <c r="F4416" i="1"/>
  <c r="H4416" i="1"/>
  <c r="A4417" i="1"/>
  <c r="B4417" i="1"/>
  <c r="C4417" i="1"/>
  <c r="D4417" i="1"/>
  <c r="E4417" i="1"/>
  <c r="F4417" i="1"/>
  <c r="H4417" i="1"/>
  <c r="A4418" i="1"/>
  <c r="B4418" i="1"/>
  <c r="C4418" i="1"/>
  <c r="D4418" i="1"/>
  <c r="E4418" i="1"/>
  <c r="F4418" i="1"/>
  <c r="H4418" i="1"/>
  <c r="A4419" i="1"/>
  <c r="B4419" i="1"/>
  <c r="C4419" i="1"/>
  <c r="D4419" i="1"/>
  <c r="E4419" i="1"/>
  <c r="F4419" i="1"/>
  <c r="H4419" i="1"/>
  <c r="A4420" i="1"/>
  <c r="B4420" i="1"/>
  <c r="C4420" i="1"/>
  <c r="D4420" i="1"/>
  <c r="E4420" i="1"/>
  <c r="F4420" i="1"/>
  <c r="H4420" i="1"/>
  <c r="A4421" i="1"/>
  <c r="B4421" i="1"/>
  <c r="C4421" i="1"/>
  <c r="D4421" i="1"/>
  <c r="E4421" i="1"/>
  <c r="F4421" i="1"/>
  <c r="H4421" i="1"/>
  <c r="A4422" i="1"/>
  <c r="B4422" i="1"/>
  <c r="C4422" i="1"/>
  <c r="D4422" i="1"/>
  <c r="E4422" i="1"/>
  <c r="F4422" i="1"/>
  <c r="H4422" i="1"/>
  <c r="A4423" i="1"/>
  <c r="B4423" i="1"/>
  <c r="C4423" i="1"/>
  <c r="D4423" i="1"/>
  <c r="E4423" i="1"/>
  <c r="F4423" i="1"/>
  <c r="H4423" i="1"/>
  <c r="A4424" i="1"/>
  <c r="B4424" i="1"/>
  <c r="C4424" i="1"/>
  <c r="D4424" i="1"/>
  <c r="E4424" i="1"/>
  <c r="F4424" i="1"/>
  <c r="H4424" i="1"/>
  <c r="A4425" i="1"/>
  <c r="B4425" i="1"/>
  <c r="C4425" i="1"/>
  <c r="D4425" i="1"/>
  <c r="E4425" i="1"/>
  <c r="F4425" i="1"/>
  <c r="H4425" i="1"/>
  <c r="A4426" i="1"/>
  <c r="B4426" i="1"/>
  <c r="C4426" i="1"/>
  <c r="D4426" i="1"/>
  <c r="E4426" i="1"/>
  <c r="F4426" i="1"/>
  <c r="H4426" i="1"/>
  <c r="A4427" i="1"/>
  <c r="B4427" i="1"/>
  <c r="C4427" i="1"/>
  <c r="D4427" i="1"/>
  <c r="E4427" i="1"/>
  <c r="F4427" i="1"/>
  <c r="H4427" i="1"/>
  <c r="A4428" i="1"/>
  <c r="B4428" i="1"/>
  <c r="C4428" i="1"/>
  <c r="D4428" i="1"/>
  <c r="E4428" i="1"/>
  <c r="F4428" i="1"/>
  <c r="H4428" i="1"/>
  <c r="A4429" i="1"/>
  <c r="B4429" i="1"/>
  <c r="C4429" i="1"/>
  <c r="D4429" i="1"/>
  <c r="E4429" i="1"/>
  <c r="F4429" i="1"/>
  <c r="H4429" i="1"/>
  <c r="A4430" i="1"/>
  <c r="B4430" i="1"/>
  <c r="C4430" i="1"/>
  <c r="D4430" i="1"/>
  <c r="E4430" i="1"/>
  <c r="F4430" i="1"/>
  <c r="H4430" i="1"/>
  <c r="A4431" i="1"/>
  <c r="B4431" i="1"/>
  <c r="C4431" i="1"/>
  <c r="D4431" i="1"/>
  <c r="E4431" i="1"/>
  <c r="F4431" i="1"/>
  <c r="H4431" i="1"/>
  <c r="A4432" i="1"/>
  <c r="B4432" i="1"/>
  <c r="C4432" i="1"/>
  <c r="D4432" i="1"/>
  <c r="E4432" i="1"/>
  <c r="F4432" i="1"/>
  <c r="H4432" i="1"/>
  <c r="A4433" i="1"/>
  <c r="B4433" i="1"/>
  <c r="C4433" i="1"/>
  <c r="D4433" i="1"/>
  <c r="E4433" i="1"/>
  <c r="F4433" i="1"/>
  <c r="H4433" i="1"/>
  <c r="A4434" i="1"/>
  <c r="B4434" i="1"/>
  <c r="C4434" i="1"/>
  <c r="D4434" i="1"/>
  <c r="E4434" i="1"/>
  <c r="F4434" i="1"/>
  <c r="H4434" i="1"/>
  <c r="A4435" i="1"/>
  <c r="B4435" i="1"/>
  <c r="C4435" i="1"/>
  <c r="D4435" i="1"/>
  <c r="E4435" i="1"/>
  <c r="F4435" i="1"/>
  <c r="H4435" i="1"/>
  <c r="A4436" i="1"/>
  <c r="B4436" i="1"/>
  <c r="C4436" i="1"/>
  <c r="D4436" i="1"/>
  <c r="E4436" i="1"/>
  <c r="F4436" i="1"/>
  <c r="H4436" i="1"/>
  <c r="A4437" i="1"/>
  <c r="B4437" i="1"/>
  <c r="C4437" i="1"/>
  <c r="D4437" i="1"/>
  <c r="E4437" i="1"/>
  <c r="F4437" i="1"/>
  <c r="H4437" i="1"/>
  <c r="A4438" i="1"/>
  <c r="B4438" i="1"/>
  <c r="C4438" i="1"/>
  <c r="D4438" i="1"/>
  <c r="E4438" i="1"/>
  <c r="F4438" i="1"/>
  <c r="H4438" i="1"/>
  <c r="A4439" i="1"/>
  <c r="B4439" i="1"/>
  <c r="C4439" i="1"/>
  <c r="D4439" i="1"/>
  <c r="E4439" i="1"/>
  <c r="F4439" i="1"/>
  <c r="H4439" i="1"/>
  <c r="A4440" i="1"/>
  <c r="B4440" i="1"/>
  <c r="C4440" i="1"/>
  <c r="D4440" i="1"/>
  <c r="E4440" i="1"/>
  <c r="F4440" i="1"/>
  <c r="H4440" i="1"/>
  <c r="A4441" i="1"/>
  <c r="B4441" i="1"/>
  <c r="C4441" i="1"/>
  <c r="D4441" i="1"/>
  <c r="E4441" i="1"/>
  <c r="F4441" i="1"/>
  <c r="H4441" i="1"/>
  <c r="A4442" i="1"/>
  <c r="B4442" i="1"/>
  <c r="C4442" i="1"/>
  <c r="D4442" i="1"/>
  <c r="E4442" i="1"/>
  <c r="F4442" i="1"/>
  <c r="H4442" i="1"/>
  <c r="A4443" i="1"/>
  <c r="B4443" i="1"/>
  <c r="C4443" i="1"/>
  <c r="D4443" i="1"/>
  <c r="E4443" i="1"/>
  <c r="F4443" i="1"/>
  <c r="H4443" i="1"/>
  <c r="A4444" i="1"/>
  <c r="B4444" i="1"/>
  <c r="C4444" i="1"/>
  <c r="D4444" i="1"/>
  <c r="E4444" i="1"/>
  <c r="F4444" i="1"/>
  <c r="H4444" i="1"/>
  <c r="A4445" i="1"/>
  <c r="B4445" i="1"/>
  <c r="C4445" i="1"/>
  <c r="D4445" i="1"/>
  <c r="E4445" i="1"/>
  <c r="F4445" i="1"/>
  <c r="H4445" i="1"/>
  <c r="A4446" i="1"/>
  <c r="B4446" i="1"/>
  <c r="C4446" i="1"/>
  <c r="D4446" i="1"/>
  <c r="E4446" i="1"/>
  <c r="F4446" i="1"/>
  <c r="H4446" i="1"/>
  <c r="A4447" i="1"/>
  <c r="B4447" i="1"/>
  <c r="C4447" i="1"/>
  <c r="D4447" i="1"/>
  <c r="E4447" i="1"/>
  <c r="F4447" i="1"/>
  <c r="H4447" i="1"/>
  <c r="A4448" i="1"/>
  <c r="B4448" i="1"/>
  <c r="C4448" i="1"/>
  <c r="D4448" i="1"/>
  <c r="E4448" i="1"/>
  <c r="F4448" i="1"/>
  <c r="H4448" i="1"/>
  <c r="A4449" i="1"/>
  <c r="B4449" i="1"/>
  <c r="C4449" i="1"/>
  <c r="D4449" i="1"/>
  <c r="E4449" i="1"/>
  <c r="F4449" i="1"/>
  <c r="H4449" i="1"/>
  <c r="A4450" i="1"/>
  <c r="B4450" i="1"/>
  <c r="C4450" i="1"/>
  <c r="D4450" i="1"/>
  <c r="E4450" i="1"/>
  <c r="F4450" i="1"/>
  <c r="H4450" i="1"/>
  <c r="A4451" i="1"/>
  <c r="B4451" i="1"/>
  <c r="C4451" i="1"/>
  <c r="D4451" i="1"/>
  <c r="E4451" i="1"/>
  <c r="F4451" i="1"/>
  <c r="H4451" i="1"/>
  <c r="A4452" i="1"/>
  <c r="B4452" i="1"/>
  <c r="C4452" i="1"/>
  <c r="D4452" i="1"/>
  <c r="E4452" i="1"/>
  <c r="F4452" i="1"/>
  <c r="H4452" i="1"/>
  <c r="A4453" i="1"/>
  <c r="B4453" i="1"/>
  <c r="C4453" i="1"/>
  <c r="D4453" i="1"/>
  <c r="E4453" i="1"/>
  <c r="F4453" i="1"/>
  <c r="H4453" i="1"/>
  <c r="A4454" i="1"/>
  <c r="B4454" i="1"/>
  <c r="C4454" i="1"/>
  <c r="D4454" i="1"/>
  <c r="E4454" i="1"/>
  <c r="F4454" i="1"/>
  <c r="H4454" i="1"/>
  <c r="A4455" i="1"/>
  <c r="B4455" i="1"/>
  <c r="C4455" i="1"/>
  <c r="D4455" i="1"/>
  <c r="E4455" i="1"/>
  <c r="F4455" i="1"/>
  <c r="H4455" i="1"/>
  <c r="A4456" i="1"/>
  <c r="B4456" i="1"/>
  <c r="C4456" i="1"/>
  <c r="D4456" i="1"/>
  <c r="E4456" i="1"/>
  <c r="F4456" i="1"/>
  <c r="H4456" i="1"/>
  <c r="A4457" i="1"/>
  <c r="B4457" i="1"/>
  <c r="C4457" i="1"/>
  <c r="D4457" i="1"/>
  <c r="E4457" i="1"/>
  <c r="F4457" i="1"/>
  <c r="H4457" i="1"/>
  <c r="A4458" i="1"/>
  <c r="B4458" i="1"/>
  <c r="C4458" i="1"/>
  <c r="D4458" i="1"/>
  <c r="E4458" i="1"/>
  <c r="F4458" i="1"/>
  <c r="H4458" i="1"/>
  <c r="A4459" i="1"/>
  <c r="B4459" i="1"/>
  <c r="C4459" i="1"/>
  <c r="D4459" i="1"/>
  <c r="E4459" i="1"/>
  <c r="F4459" i="1"/>
  <c r="H4459" i="1"/>
  <c r="A4460" i="1"/>
  <c r="B4460" i="1"/>
  <c r="C4460" i="1"/>
  <c r="D4460" i="1"/>
  <c r="E4460" i="1"/>
  <c r="F4460" i="1"/>
  <c r="H4460" i="1"/>
  <c r="A4461" i="1"/>
  <c r="B4461" i="1"/>
  <c r="C4461" i="1"/>
  <c r="D4461" i="1"/>
  <c r="E4461" i="1"/>
  <c r="F4461" i="1"/>
  <c r="H4461" i="1"/>
  <c r="A4462" i="1"/>
  <c r="B4462" i="1"/>
  <c r="C4462" i="1"/>
  <c r="D4462" i="1"/>
  <c r="E4462" i="1"/>
  <c r="F4462" i="1"/>
  <c r="H4462" i="1"/>
  <c r="A4463" i="1"/>
  <c r="B4463" i="1"/>
  <c r="C4463" i="1"/>
  <c r="D4463" i="1"/>
  <c r="E4463" i="1"/>
  <c r="F4463" i="1"/>
  <c r="H4463" i="1"/>
  <c r="A4464" i="1"/>
  <c r="B4464" i="1"/>
  <c r="C4464" i="1"/>
  <c r="D4464" i="1"/>
  <c r="E4464" i="1"/>
  <c r="F4464" i="1"/>
  <c r="H4464" i="1"/>
  <c r="A4465" i="1"/>
  <c r="B4465" i="1"/>
  <c r="C4465" i="1"/>
  <c r="D4465" i="1"/>
  <c r="E4465" i="1"/>
  <c r="F4465" i="1"/>
  <c r="H4465" i="1"/>
  <c r="A4466" i="1"/>
  <c r="B4466" i="1"/>
  <c r="C4466" i="1"/>
  <c r="D4466" i="1"/>
  <c r="E4466" i="1"/>
  <c r="F4466" i="1"/>
  <c r="H4466" i="1"/>
  <c r="A4467" i="1"/>
  <c r="B4467" i="1"/>
  <c r="C4467" i="1"/>
  <c r="D4467" i="1"/>
  <c r="E4467" i="1"/>
  <c r="F4467" i="1"/>
  <c r="H4467" i="1"/>
  <c r="A4468" i="1"/>
  <c r="B4468" i="1"/>
  <c r="C4468" i="1"/>
  <c r="D4468" i="1"/>
  <c r="E4468" i="1"/>
  <c r="F4468" i="1"/>
  <c r="H4468" i="1"/>
  <c r="A4469" i="1"/>
  <c r="B4469" i="1"/>
  <c r="C4469" i="1"/>
  <c r="D4469" i="1"/>
  <c r="E4469" i="1"/>
  <c r="F4469" i="1"/>
  <c r="H4469" i="1"/>
  <c r="A4470" i="1"/>
  <c r="B4470" i="1"/>
  <c r="C4470" i="1"/>
  <c r="D4470" i="1"/>
  <c r="E4470" i="1"/>
  <c r="F4470" i="1"/>
  <c r="H4470" i="1"/>
  <c r="A4471" i="1"/>
  <c r="B4471" i="1"/>
  <c r="C4471" i="1"/>
  <c r="D4471" i="1"/>
  <c r="E4471" i="1"/>
  <c r="F4471" i="1"/>
  <c r="H4471" i="1"/>
  <c r="A4472" i="1"/>
  <c r="B4472" i="1"/>
  <c r="C4472" i="1"/>
  <c r="D4472" i="1"/>
  <c r="E4472" i="1"/>
  <c r="F4472" i="1"/>
  <c r="H4472" i="1"/>
  <c r="A4473" i="1"/>
  <c r="B4473" i="1"/>
  <c r="C4473" i="1"/>
  <c r="D4473" i="1"/>
  <c r="E4473" i="1"/>
  <c r="F4473" i="1"/>
  <c r="H4473" i="1"/>
  <c r="A4474" i="1"/>
  <c r="B4474" i="1"/>
  <c r="C4474" i="1"/>
  <c r="D4474" i="1"/>
  <c r="E4474" i="1"/>
  <c r="F4474" i="1"/>
  <c r="H4474" i="1"/>
  <c r="A4475" i="1"/>
  <c r="B4475" i="1"/>
  <c r="C4475" i="1"/>
  <c r="D4475" i="1"/>
  <c r="E4475" i="1"/>
  <c r="F4475" i="1"/>
  <c r="H4475" i="1"/>
  <c r="A4476" i="1"/>
  <c r="B4476" i="1"/>
  <c r="C4476" i="1"/>
  <c r="D4476" i="1"/>
  <c r="E4476" i="1"/>
  <c r="F4476" i="1"/>
  <c r="H4476" i="1"/>
  <c r="A4477" i="1"/>
  <c r="B4477" i="1"/>
  <c r="C4477" i="1"/>
  <c r="D4477" i="1"/>
  <c r="E4477" i="1"/>
  <c r="F4477" i="1"/>
  <c r="H4477" i="1"/>
  <c r="A4478" i="1"/>
  <c r="B4478" i="1"/>
  <c r="C4478" i="1"/>
  <c r="D4478" i="1"/>
  <c r="E4478" i="1"/>
  <c r="F4478" i="1"/>
  <c r="H4478" i="1"/>
  <c r="A4479" i="1"/>
  <c r="B4479" i="1"/>
  <c r="C4479" i="1"/>
  <c r="D4479" i="1"/>
  <c r="E4479" i="1"/>
  <c r="F4479" i="1"/>
  <c r="H4479" i="1"/>
  <c r="A4480" i="1"/>
  <c r="B4480" i="1"/>
  <c r="C4480" i="1"/>
  <c r="D4480" i="1"/>
  <c r="E4480" i="1"/>
  <c r="F4480" i="1"/>
  <c r="H4480" i="1"/>
  <c r="A4481" i="1"/>
  <c r="B4481" i="1"/>
  <c r="C4481" i="1"/>
  <c r="D4481" i="1"/>
  <c r="E4481" i="1"/>
  <c r="F4481" i="1"/>
  <c r="H4481" i="1"/>
  <c r="A4482" i="1"/>
  <c r="B4482" i="1"/>
  <c r="C4482" i="1"/>
  <c r="D4482" i="1"/>
  <c r="E4482" i="1"/>
  <c r="F4482" i="1"/>
  <c r="H4482" i="1"/>
  <c r="A4483" i="1"/>
  <c r="B4483" i="1"/>
  <c r="C4483" i="1"/>
  <c r="D4483" i="1"/>
  <c r="E4483" i="1"/>
  <c r="F4483" i="1"/>
  <c r="H4483" i="1"/>
  <c r="A4484" i="1"/>
  <c r="B4484" i="1"/>
  <c r="C4484" i="1"/>
  <c r="D4484" i="1"/>
  <c r="E4484" i="1"/>
  <c r="F4484" i="1"/>
  <c r="H4484" i="1"/>
  <c r="A4485" i="1"/>
  <c r="B4485" i="1"/>
  <c r="C4485" i="1"/>
  <c r="D4485" i="1"/>
  <c r="E4485" i="1"/>
  <c r="F4485" i="1"/>
  <c r="H4485" i="1"/>
  <c r="A4486" i="1"/>
  <c r="B4486" i="1"/>
  <c r="C4486" i="1"/>
  <c r="D4486" i="1"/>
  <c r="E4486" i="1"/>
  <c r="F4486" i="1"/>
  <c r="H4486" i="1"/>
  <c r="A4487" i="1"/>
  <c r="B4487" i="1"/>
  <c r="C4487" i="1"/>
  <c r="D4487" i="1"/>
  <c r="E4487" i="1"/>
  <c r="F4487" i="1"/>
  <c r="H4487" i="1"/>
  <c r="A4488" i="1"/>
  <c r="B4488" i="1"/>
  <c r="C4488" i="1"/>
  <c r="D4488" i="1"/>
  <c r="E4488" i="1"/>
  <c r="F4488" i="1"/>
  <c r="H4488" i="1"/>
  <c r="A4489" i="1"/>
  <c r="B4489" i="1"/>
  <c r="C4489" i="1"/>
  <c r="D4489" i="1"/>
  <c r="E4489" i="1"/>
  <c r="F4489" i="1"/>
  <c r="H4489" i="1"/>
  <c r="A4490" i="1"/>
  <c r="B4490" i="1"/>
  <c r="C4490" i="1"/>
  <c r="D4490" i="1"/>
  <c r="E4490" i="1"/>
  <c r="F4490" i="1"/>
  <c r="H4490" i="1"/>
  <c r="A4491" i="1"/>
  <c r="B4491" i="1"/>
  <c r="C4491" i="1"/>
  <c r="D4491" i="1"/>
  <c r="E4491" i="1"/>
  <c r="F4491" i="1"/>
  <c r="H4491" i="1"/>
  <c r="A4492" i="1"/>
  <c r="B4492" i="1"/>
  <c r="C4492" i="1"/>
  <c r="D4492" i="1"/>
  <c r="E4492" i="1"/>
  <c r="F4492" i="1"/>
  <c r="H4492" i="1"/>
  <c r="A4493" i="1"/>
  <c r="B4493" i="1"/>
  <c r="C4493" i="1"/>
  <c r="D4493" i="1"/>
  <c r="E4493" i="1"/>
  <c r="F4493" i="1"/>
  <c r="H4493" i="1"/>
  <c r="A4494" i="1"/>
  <c r="B4494" i="1"/>
  <c r="C4494" i="1"/>
  <c r="D4494" i="1"/>
  <c r="E4494" i="1"/>
  <c r="F4494" i="1"/>
  <c r="H4494" i="1"/>
  <c r="A4495" i="1"/>
  <c r="B4495" i="1"/>
  <c r="C4495" i="1"/>
  <c r="D4495" i="1"/>
  <c r="E4495" i="1"/>
  <c r="F4495" i="1"/>
  <c r="H4495" i="1"/>
  <c r="A4496" i="1"/>
  <c r="B4496" i="1"/>
  <c r="C4496" i="1"/>
  <c r="D4496" i="1"/>
  <c r="E4496" i="1"/>
  <c r="F4496" i="1"/>
  <c r="H4496" i="1"/>
  <c r="A4497" i="1"/>
  <c r="B4497" i="1"/>
  <c r="C4497" i="1"/>
  <c r="D4497" i="1"/>
  <c r="E4497" i="1"/>
  <c r="F4497" i="1"/>
  <c r="H4497" i="1"/>
  <c r="A4498" i="1"/>
  <c r="B4498" i="1"/>
  <c r="C4498" i="1"/>
  <c r="D4498" i="1"/>
  <c r="E4498" i="1"/>
  <c r="F4498" i="1"/>
  <c r="H4498" i="1"/>
  <c r="A4499" i="1"/>
  <c r="B4499" i="1"/>
  <c r="C4499" i="1"/>
  <c r="D4499" i="1"/>
  <c r="E4499" i="1"/>
  <c r="F4499" i="1"/>
  <c r="H4499" i="1"/>
  <c r="A4500" i="1"/>
  <c r="B4500" i="1"/>
  <c r="C4500" i="1"/>
  <c r="D4500" i="1"/>
  <c r="E4500" i="1"/>
  <c r="F4500" i="1"/>
  <c r="H4500" i="1"/>
  <c r="A4501" i="1"/>
  <c r="B4501" i="1"/>
  <c r="C4501" i="1"/>
  <c r="D4501" i="1"/>
  <c r="E4501" i="1"/>
  <c r="F4501" i="1"/>
  <c r="H4501" i="1"/>
  <c r="A4502" i="1"/>
  <c r="B4502" i="1"/>
  <c r="C4502" i="1"/>
  <c r="D4502" i="1"/>
  <c r="E4502" i="1"/>
  <c r="F4502" i="1"/>
  <c r="H4502" i="1"/>
  <c r="A4503" i="1"/>
  <c r="B4503" i="1"/>
  <c r="C4503" i="1"/>
  <c r="D4503" i="1"/>
  <c r="E4503" i="1"/>
  <c r="F4503" i="1"/>
  <c r="H4503" i="1"/>
  <c r="A4504" i="1"/>
  <c r="B4504" i="1"/>
  <c r="C4504" i="1"/>
  <c r="D4504" i="1"/>
  <c r="E4504" i="1"/>
  <c r="F4504" i="1"/>
  <c r="H4504" i="1"/>
  <c r="A4505" i="1"/>
  <c r="B4505" i="1"/>
  <c r="C4505" i="1"/>
  <c r="D4505" i="1"/>
  <c r="E4505" i="1"/>
  <c r="F4505" i="1"/>
  <c r="H4505" i="1"/>
  <c r="A4506" i="1"/>
  <c r="B4506" i="1"/>
  <c r="C4506" i="1"/>
  <c r="D4506" i="1"/>
  <c r="E4506" i="1"/>
  <c r="F4506" i="1"/>
  <c r="H4506" i="1"/>
  <c r="A4507" i="1"/>
  <c r="B4507" i="1"/>
  <c r="C4507" i="1"/>
  <c r="D4507" i="1"/>
  <c r="E4507" i="1"/>
  <c r="F4507" i="1"/>
  <c r="H4507" i="1"/>
  <c r="A4508" i="1"/>
  <c r="B4508" i="1"/>
  <c r="C4508" i="1"/>
  <c r="D4508" i="1"/>
  <c r="E4508" i="1"/>
  <c r="F4508" i="1"/>
  <c r="H4508" i="1"/>
  <c r="A4509" i="1"/>
  <c r="B4509" i="1"/>
  <c r="C4509" i="1"/>
  <c r="D4509" i="1"/>
  <c r="E4509" i="1"/>
  <c r="F4509" i="1"/>
  <c r="H4509" i="1"/>
  <c r="A4510" i="1"/>
  <c r="B4510" i="1"/>
  <c r="C4510" i="1"/>
  <c r="D4510" i="1"/>
  <c r="E4510" i="1"/>
  <c r="F4510" i="1"/>
  <c r="H4510" i="1"/>
  <c r="A4511" i="1"/>
  <c r="B4511" i="1"/>
  <c r="C4511" i="1"/>
  <c r="D4511" i="1"/>
  <c r="E4511" i="1"/>
  <c r="F4511" i="1"/>
  <c r="H4511" i="1"/>
  <c r="A4512" i="1"/>
  <c r="B4512" i="1"/>
  <c r="C4512" i="1"/>
  <c r="D4512" i="1"/>
  <c r="E4512" i="1"/>
  <c r="F4512" i="1"/>
  <c r="H4512" i="1"/>
  <c r="A4513" i="1"/>
  <c r="B4513" i="1"/>
  <c r="C4513" i="1"/>
  <c r="D4513" i="1"/>
  <c r="E4513" i="1"/>
  <c r="F4513" i="1"/>
  <c r="H4513" i="1"/>
  <c r="A4514" i="1"/>
  <c r="B4514" i="1"/>
  <c r="C4514" i="1"/>
  <c r="D4514" i="1"/>
  <c r="E4514" i="1"/>
  <c r="F4514" i="1"/>
  <c r="H4514" i="1"/>
  <c r="A4515" i="1"/>
  <c r="B4515" i="1"/>
  <c r="C4515" i="1"/>
  <c r="D4515" i="1"/>
  <c r="E4515" i="1"/>
  <c r="F4515" i="1"/>
  <c r="H4515" i="1"/>
  <c r="A4516" i="1"/>
  <c r="B4516" i="1"/>
  <c r="C4516" i="1"/>
  <c r="D4516" i="1"/>
  <c r="E4516" i="1"/>
  <c r="F4516" i="1"/>
  <c r="H4516" i="1"/>
  <c r="A4517" i="1"/>
  <c r="B4517" i="1"/>
  <c r="C4517" i="1"/>
  <c r="D4517" i="1"/>
  <c r="E4517" i="1"/>
  <c r="F4517" i="1"/>
  <c r="H4517" i="1"/>
  <c r="A4518" i="1"/>
  <c r="B4518" i="1"/>
  <c r="C4518" i="1"/>
  <c r="D4518" i="1"/>
  <c r="E4518" i="1"/>
  <c r="F4518" i="1"/>
  <c r="H4518" i="1"/>
  <c r="A4519" i="1"/>
  <c r="B4519" i="1"/>
  <c r="C4519" i="1"/>
  <c r="D4519" i="1"/>
  <c r="E4519" i="1"/>
  <c r="F4519" i="1"/>
  <c r="H4519" i="1"/>
  <c r="A4520" i="1"/>
  <c r="B4520" i="1"/>
  <c r="C4520" i="1"/>
  <c r="D4520" i="1"/>
  <c r="E4520" i="1"/>
  <c r="F4520" i="1"/>
  <c r="H4520" i="1"/>
  <c r="A4521" i="1"/>
  <c r="B4521" i="1"/>
  <c r="C4521" i="1"/>
  <c r="D4521" i="1"/>
  <c r="E4521" i="1"/>
  <c r="F4521" i="1"/>
  <c r="H4521" i="1"/>
  <c r="A4522" i="1"/>
  <c r="B4522" i="1"/>
  <c r="C4522" i="1"/>
  <c r="D4522" i="1"/>
  <c r="E4522" i="1"/>
  <c r="F4522" i="1"/>
  <c r="H4522" i="1"/>
  <c r="A4523" i="1"/>
  <c r="B4523" i="1"/>
  <c r="C4523" i="1"/>
  <c r="D4523" i="1"/>
  <c r="E4523" i="1"/>
  <c r="F4523" i="1"/>
  <c r="H4523" i="1"/>
  <c r="A4524" i="1"/>
  <c r="B4524" i="1"/>
  <c r="C4524" i="1"/>
  <c r="D4524" i="1"/>
  <c r="E4524" i="1"/>
  <c r="F4524" i="1"/>
  <c r="H4524" i="1"/>
  <c r="A4525" i="1"/>
  <c r="B4525" i="1"/>
  <c r="C4525" i="1"/>
  <c r="D4525" i="1"/>
  <c r="E4525" i="1"/>
  <c r="F4525" i="1"/>
  <c r="H4525" i="1"/>
  <c r="A4526" i="1"/>
  <c r="B4526" i="1"/>
  <c r="C4526" i="1"/>
  <c r="D4526" i="1"/>
  <c r="E4526" i="1"/>
  <c r="F4526" i="1"/>
  <c r="H4526" i="1"/>
  <c r="A4527" i="1"/>
  <c r="B4527" i="1"/>
  <c r="C4527" i="1"/>
  <c r="D4527" i="1"/>
  <c r="E4527" i="1"/>
  <c r="F4527" i="1"/>
  <c r="H4527" i="1"/>
  <c r="A4528" i="1"/>
  <c r="B4528" i="1"/>
  <c r="C4528" i="1"/>
  <c r="D4528" i="1"/>
  <c r="E4528" i="1"/>
  <c r="F4528" i="1"/>
  <c r="H4528" i="1"/>
  <c r="A4529" i="1"/>
  <c r="B4529" i="1"/>
  <c r="C4529" i="1"/>
  <c r="D4529" i="1"/>
  <c r="E4529" i="1"/>
  <c r="F4529" i="1"/>
  <c r="H4529" i="1"/>
  <c r="A4530" i="1"/>
  <c r="B4530" i="1"/>
  <c r="C4530" i="1"/>
  <c r="D4530" i="1"/>
  <c r="E4530" i="1"/>
  <c r="F4530" i="1"/>
  <c r="H4530" i="1"/>
  <c r="A4531" i="1"/>
  <c r="B4531" i="1"/>
  <c r="C4531" i="1"/>
  <c r="D4531" i="1"/>
  <c r="E4531" i="1"/>
  <c r="F4531" i="1"/>
  <c r="H4531" i="1"/>
  <c r="A4532" i="1"/>
  <c r="B4532" i="1"/>
  <c r="C4532" i="1"/>
  <c r="D4532" i="1"/>
  <c r="E4532" i="1"/>
  <c r="F4532" i="1"/>
  <c r="H4532" i="1"/>
  <c r="A4533" i="1"/>
  <c r="B4533" i="1"/>
  <c r="C4533" i="1"/>
  <c r="D4533" i="1"/>
  <c r="E4533" i="1"/>
  <c r="F4533" i="1"/>
  <c r="H4533" i="1"/>
  <c r="A4534" i="1"/>
  <c r="B4534" i="1"/>
  <c r="C4534" i="1"/>
  <c r="D4534" i="1"/>
  <c r="E4534" i="1"/>
  <c r="F4534" i="1"/>
  <c r="H4534" i="1"/>
  <c r="A4535" i="1"/>
  <c r="B4535" i="1"/>
  <c r="C4535" i="1"/>
  <c r="D4535" i="1"/>
  <c r="E4535" i="1"/>
  <c r="F4535" i="1"/>
  <c r="H4535" i="1"/>
  <c r="A4536" i="1"/>
  <c r="B4536" i="1"/>
  <c r="C4536" i="1"/>
  <c r="D4536" i="1"/>
  <c r="E4536" i="1"/>
  <c r="F4536" i="1"/>
  <c r="H4536" i="1"/>
  <c r="A4537" i="1"/>
  <c r="B4537" i="1"/>
  <c r="C4537" i="1"/>
  <c r="D4537" i="1"/>
  <c r="E4537" i="1"/>
  <c r="F4537" i="1"/>
  <c r="H4537" i="1"/>
  <c r="A4538" i="1"/>
  <c r="B4538" i="1"/>
  <c r="C4538" i="1"/>
  <c r="D4538" i="1"/>
  <c r="E4538" i="1"/>
  <c r="F4538" i="1"/>
  <c r="H4538" i="1"/>
  <c r="A4539" i="1"/>
  <c r="B4539" i="1"/>
  <c r="C4539" i="1"/>
  <c r="D4539" i="1"/>
  <c r="E4539" i="1"/>
  <c r="F4539" i="1"/>
  <c r="H4539" i="1"/>
  <c r="A4540" i="1"/>
  <c r="B4540" i="1"/>
  <c r="C4540" i="1"/>
  <c r="D4540" i="1"/>
  <c r="E4540" i="1"/>
  <c r="F4540" i="1"/>
  <c r="H4540" i="1"/>
  <c r="A4541" i="1"/>
  <c r="B4541" i="1"/>
  <c r="C4541" i="1"/>
  <c r="D4541" i="1"/>
  <c r="E4541" i="1"/>
  <c r="F4541" i="1"/>
  <c r="H4541" i="1"/>
  <c r="A4542" i="1"/>
  <c r="B4542" i="1"/>
  <c r="C4542" i="1"/>
  <c r="D4542" i="1"/>
  <c r="E4542" i="1"/>
  <c r="F4542" i="1"/>
  <c r="H4542" i="1"/>
  <c r="A4543" i="1"/>
  <c r="B4543" i="1"/>
  <c r="C4543" i="1"/>
  <c r="D4543" i="1"/>
  <c r="E4543" i="1"/>
  <c r="F4543" i="1"/>
  <c r="H4543" i="1"/>
  <c r="A4544" i="1"/>
  <c r="B4544" i="1"/>
  <c r="C4544" i="1"/>
  <c r="D4544" i="1"/>
  <c r="E4544" i="1"/>
  <c r="F4544" i="1"/>
  <c r="H4544" i="1"/>
  <c r="A4545" i="1"/>
  <c r="B4545" i="1"/>
  <c r="C4545" i="1"/>
  <c r="D4545" i="1"/>
  <c r="E4545" i="1"/>
  <c r="F4545" i="1"/>
  <c r="H4545" i="1"/>
  <c r="A4546" i="1"/>
  <c r="B4546" i="1"/>
  <c r="C4546" i="1"/>
  <c r="D4546" i="1"/>
  <c r="E4546" i="1"/>
  <c r="F4546" i="1"/>
  <c r="H4546" i="1"/>
  <c r="A4547" i="1"/>
  <c r="B4547" i="1"/>
  <c r="C4547" i="1"/>
  <c r="D4547" i="1"/>
  <c r="E4547" i="1"/>
  <c r="F4547" i="1"/>
  <c r="H4547" i="1"/>
  <c r="A4548" i="1"/>
  <c r="B4548" i="1"/>
  <c r="C4548" i="1"/>
  <c r="D4548" i="1"/>
  <c r="E4548" i="1"/>
  <c r="F4548" i="1"/>
  <c r="H4548" i="1"/>
  <c r="A4549" i="1"/>
  <c r="B4549" i="1"/>
  <c r="C4549" i="1"/>
  <c r="D4549" i="1"/>
  <c r="E4549" i="1"/>
  <c r="F4549" i="1"/>
  <c r="H4549" i="1"/>
  <c r="A4550" i="1"/>
  <c r="B4550" i="1"/>
  <c r="C4550" i="1"/>
  <c r="D4550" i="1"/>
  <c r="E4550" i="1"/>
  <c r="F4550" i="1"/>
  <c r="H4550" i="1"/>
  <c r="A4551" i="1"/>
  <c r="B4551" i="1"/>
  <c r="C4551" i="1"/>
  <c r="D4551" i="1"/>
  <c r="E4551" i="1"/>
  <c r="F4551" i="1"/>
  <c r="H4551" i="1"/>
  <c r="A4552" i="1"/>
  <c r="B4552" i="1"/>
  <c r="C4552" i="1"/>
  <c r="D4552" i="1"/>
  <c r="E4552" i="1"/>
  <c r="F4552" i="1"/>
  <c r="H4552" i="1"/>
  <c r="A4553" i="1"/>
  <c r="B4553" i="1"/>
  <c r="C4553" i="1"/>
  <c r="D4553" i="1"/>
  <c r="E4553" i="1"/>
  <c r="F4553" i="1"/>
  <c r="H4553" i="1"/>
  <c r="A4554" i="1"/>
  <c r="B4554" i="1"/>
  <c r="C4554" i="1"/>
  <c r="D4554" i="1"/>
  <c r="E4554" i="1"/>
  <c r="F4554" i="1"/>
  <c r="H4554" i="1"/>
  <c r="A4555" i="1"/>
  <c r="B4555" i="1"/>
  <c r="C4555" i="1"/>
  <c r="D4555" i="1"/>
  <c r="E4555" i="1"/>
  <c r="F4555" i="1"/>
  <c r="H4555" i="1"/>
  <c r="A4556" i="1"/>
  <c r="B4556" i="1"/>
  <c r="C4556" i="1"/>
  <c r="D4556" i="1"/>
  <c r="E4556" i="1"/>
  <c r="F4556" i="1"/>
  <c r="H4556" i="1"/>
  <c r="A4557" i="1"/>
  <c r="B4557" i="1"/>
  <c r="C4557" i="1"/>
  <c r="D4557" i="1"/>
  <c r="E4557" i="1"/>
  <c r="F4557" i="1"/>
  <c r="H4557" i="1"/>
</calcChain>
</file>

<file path=xl/sharedStrings.xml><?xml version="1.0" encoding="utf-8"?>
<sst xmlns="http://schemas.openxmlformats.org/spreadsheetml/2006/main" count="12" uniqueCount="12">
  <si>
    <t>IČZ KV</t>
  </si>
  <si>
    <t>IČZ prov</t>
  </si>
  <si>
    <t>IČP prov</t>
  </si>
  <si>
    <t>Odbornost hl.</t>
  </si>
  <si>
    <t>IČP předep</t>
  </si>
  <si>
    <t>Čís. poj.</t>
  </si>
  <si>
    <t>Datum výk.</t>
  </si>
  <si>
    <t>Kód</t>
  </si>
  <si>
    <t>Počet</t>
  </si>
  <si>
    <t>Body1</t>
  </si>
  <si>
    <t>Kč mat</t>
  </si>
  <si>
    <t>Uhrada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</si>
</sst>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57"/>
  <sheetViews>
    <sheetView tabSelected="1" workbookViewId="0">
      <selection activeCell="R13" sqref="R13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tr">
        <f t="shared" ref="A2:A65" si="0">"89301000"</f>
        <v>89301000</v>
      </c>
      <c r="B2" t="str">
        <f t="shared" ref="B2:B27" si="1">"91866000"</f>
        <v>91866000</v>
      </c>
      <c r="C2" t="str">
        <f t="shared" ref="C2:C27" si="2">"91866313"</f>
        <v>91866313</v>
      </c>
      <c r="D2" t="str">
        <f t="shared" ref="D2:D27" si="3">"802"</f>
        <v>802</v>
      </c>
      <c r="E2" t="str">
        <f t="shared" ref="E2:E27" si="4">"89301103"</f>
        <v>89301103</v>
      </c>
      <c r="F2" t="str">
        <f t="shared" ref="F2:F27" si="5">"1860250502"</f>
        <v>1860250502</v>
      </c>
      <c r="G2" s="1">
        <v>44552</v>
      </c>
      <c r="H2" t="str">
        <f>"82034"</f>
        <v>82034</v>
      </c>
      <c r="I2">
        <v>1</v>
      </c>
      <c r="J2">
        <v>339</v>
      </c>
      <c r="K2">
        <v>0</v>
      </c>
      <c r="L2">
        <v>308.49</v>
      </c>
    </row>
    <row r="3" spans="1:12" x14ac:dyDescent="0.25">
      <c r="A3" t="str">
        <f t="shared" si="0"/>
        <v>89301000</v>
      </c>
      <c r="B3" t="str">
        <f t="shared" si="1"/>
        <v>91866000</v>
      </c>
      <c r="C3" t="str">
        <f t="shared" si="2"/>
        <v>91866313</v>
      </c>
      <c r="D3" t="str">
        <f t="shared" si="3"/>
        <v>802</v>
      </c>
      <c r="E3" t="str">
        <f t="shared" si="4"/>
        <v>89301103</v>
      </c>
      <c r="F3" t="str">
        <f t="shared" si="5"/>
        <v>1860250502</v>
      </c>
      <c r="G3" s="1">
        <v>44552</v>
      </c>
      <c r="H3" t="str">
        <f>"82038"</f>
        <v>82038</v>
      </c>
      <c r="I3">
        <v>1</v>
      </c>
      <c r="J3">
        <v>2132</v>
      </c>
      <c r="K3">
        <v>0</v>
      </c>
      <c r="L3">
        <v>1940.12</v>
      </c>
    </row>
    <row r="4" spans="1:12" x14ac:dyDescent="0.25">
      <c r="A4" t="str">
        <f t="shared" si="0"/>
        <v>89301000</v>
      </c>
      <c r="B4" t="str">
        <f t="shared" si="1"/>
        <v>91866000</v>
      </c>
      <c r="C4" t="str">
        <f t="shared" si="2"/>
        <v>91866313</v>
      </c>
      <c r="D4" t="str">
        <f t="shared" si="3"/>
        <v>802</v>
      </c>
      <c r="E4" t="str">
        <f t="shared" si="4"/>
        <v>89301103</v>
      </c>
      <c r="F4" t="str">
        <f t="shared" si="5"/>
        <v>1860250502</v>
      </c>
      <c r="G4" s="1">
        <v>44552</v>
      </c>
      <c r="H4" t="str">
        <f>"82117"</f>
        <v>82117</v>
      </c>
      <c r="I4">
        <v>2</v>
      </c>
      <c r="J4">
        <v>1052</v>
      </c>
      <c r="K4">
        <v>0</v>
      </c>
      <c r="L4">
        <v>957.32</v>
      </c>
    </row>
    <row r="5" spans="1:12" x14ac:dyDescent="0.25">
      <c r="A5" t="str">
        <f t="shared" si="0"/>
        <v>89301000</v>
      </c>
      <c r="B5" t="str">
        <f t="shared" si="1"/>
        <v>91866000</v>
      </c>
      <c r="C5" t="str">
        <f t="shared" si="2"/>
        <v>91866313</v>
      </c>
      <c r="D5" t="str">
        <f t="shared" si="3"/>
        <v>802</v>
      </c>
      <c r="E5" t="str">
        <f t="shared" si="4"/>
        <v>89301103</v>
      </c>
      <c r="F5" t="str">
        <f t="shared" si="5"/>
        <v>1860250502</v>
      </c>
      <c r="G5" s="1">
        <v>44557</v>
      </c>
      <c r="H5" t="str">
        <f>"82034"</f>
        <v>82034</v>
      </c>
      <c r="I5">
        <v>1</v>
      </c>
      <c r="J5">
        <v>339</v>
      </c>
      <c r="K5">
        <v>0</v>
      </c>
      <c r="L5">
        <v>308.49</v>
      </c>
    </row>
    <row r="6" spans="1:12" x14ac:dyDescent="0.25">
      <c r="A6" t="str">
        <f t="shared" si="0"/>
        <v>89301000</v>
      </c>
      <c r="B6" t="str">
        <f t="shared" si="1"/>
        <v>91866000</v>
      </c>
      <c r="C6" t="str">
        <f t="shared" si="2"/>
        <v>91866313</v>
      </c>
      <c r="D6" t="str">
        <f t="shared" si="3"/>
        <v>802</v>
      </c>
      <c r="E6" t="str">
        <f t="shared" si="4"/>
        <v>89301103</v>
      </c>
      <c r="F6" t="str">
        <f t="shared" si="5"/>
        <v>1860250502</v>
      </c>
      <c r="G6" s="1">
        <v>44552</v>
      </c>
      <c r="H6" t="str">
        <f>"82041"</f>
        <v>82041</v>
      </c>
      <c r="I6">
        <v>1</v>
      </c>
      <c r="J6">
        <v>1081</v>
      </c>
      <c r="K6">
        <v>0</v>
      </c>
      <c r="L6">
        <v>983.71</v>
      </c>
    </row>
    <row r="7" spans="1:12" x14ac:dyDescent="0.25">
      <c r="A7" t="str">
        <f t="shared" si="0"/>
        <v>89301000</v>
      </c>
      <c r="B7" t="str">
        <f t="shared" si="1"/>
        <v>91866000</v>
      </c>
      <c r="C7" t="str">
        <f t="shared" si="2"/>
        <v>91866313</v>
      </c>
      <c r="D7" t="str">
        <f t="shared" si="3"/>
        <v>802</v>
      </c>
      <c r="E7" t="str">
        <f t="shared" si="4"/>
        <v>89301103</v>
      </c>
      <c r="F7" t="str">
        <f t="shared" si="5"/>
        <v>1860250502</v>
      </c>
      <c r="G7" s="1">
        <v>44553</v>
      </c>
      <c r="H7" t="str">
        <f>"82041"</f>
        <v>82041</v>
      </c>
      <c r="I7">
        <v>1</v>
      </c>
      <c r="J7">
        <v>1081</v>
      </c>
      <c r="K7">
        <v>0</v>
      </c>
      <c r="L7">
        <v>983.71</v>
      </c>
    </row>
    <row r="8" spans="1:12" x14ac:dyDescent="0.25">
      <c r="A8" t="str">
        <f t="shared" si="0"/>
        <v>89301000</v>
      </c>
      <c r="B8" t="str">
        <f t="shared" si="1"/>
        <v>91866000</v>
      </c>
      <c r="C8" t="str">
        <f t="shared" si="2"/>
        <v>91866313</v>
      </c>
      <c r="D8" t="str">
        <f t="shared" si="3"/>
        <v>802</v>
      </c>
      <c r="E8" t="str">
        <f t="shared" si="4"/>
        <v>89301103</v>
      </c>
      <c r="F8" t="str">
        <f t="shared" si="5"/>
        <v>1860250502</v>
      </c>
      <c r="G8" s="1">
        <v>44553</v>
      </c>
      <c r="H8" t="str">
        <f>"82041"</f>
        <v>82041</v>
      </c>
      <c r="I8">
        <v>1</v>
      </c>
      <c r="J8">
        <v>1081</v>
      </c>
      <c r="K8">
        <v>0</v>
      </c>
      <c r="L8">
        <v>983.71</v>
      </c>
    </row>
    <row r="9" spans="1:12" x14ac:dyDescent="0.25">
      <c r="A9" t="str">
        <f t="shared" si="0"/>
        <v>89301000</v>
      </c>
      <c r="B9" t="str">
        <f t="shared" si="1"/>
        <v>91866000</v>
      </c>
      <c r="C9" t="str">
        <f t="shared" si="2"/>
        <v>91866313</v>
      </c>
      <c r="D9" t="str">
        <f t="shared" si="3"/>
        <v>802</v>
      </c>
      <c r="E9" t="str">
        <f t="shared" si="4"/>
        <v>89301103</v>
      </c>
      <c r="F9" t="str">
        <f t="shared" si="5"/>
        <v>1860250502</v>
      </c>
      <c r="G9" s="1">
        <v>44553</v>
      </c>
      <c r="H9" t="str">
        <f>"82041"</f>
        <v>82041</v>
      </c>
      <c r="I9">
        <v>1</v>
      </c>
      <c r="J9">
        <v>1081</v>
      </c>
      <c r="K9">
        <v>0</v>
      </c>
      <c r="L9">
        <v>983.71</v>
      </c>
    </row>
    <row r="10" spans="1:12" x14ac:dyDescent="0.25">
      <c r="A10" t="str">
        <f t="shared" si="0"/>
        <v>89301000</v>
      </c>
      <c r="B10" t="str">
        <f t="shared" si="1"/>
        <v>91866000</v>
      </c>
      <c r="C10" t="str">
        <f t="shared" si="2"/>
        <v>91866313</v>
      </c>
      <c r="D10" t="str">
        <f t="shared" si="3"/>
        <v>802</v>
      </c>
      <c r="E10" t="str">
        <f t="shared" si="4"/>
        <v>89301103</v>
      </c>
      <c r="F10" t="str">
        <f t="shared" si="5"/>
        <v>1860250502</v>
      </c>
      <c r="G10" s="1">
        <v>44553</v>
      </c>
      <c r="H10" t="str">
        <f>"82117"</f>
        <v>82117</v>
      </c>
      <c r="I10">
        <v>1</v>
      </c>
      <c r="J10">
        <v>526</v>
      </c>
      <c r="K10">
        <v>0</v>
      </c>
      <c r="L10">
        <v>478.66</v>
      </c>
    </row>
    <row r="11" spans="1:12" x14ac:dyDescent="0.25">
      <c r="A11" t="str">
        <f t="shared" si="0"/>
        <v>89301000</v>
      </c>
      <c r="B11" t="str">
        <f t="shared" si="1"/>
        <v>91866000</v>
      </c>
      <c r="C11" t="str">
        <f t="shared" si="2"/>
        <v>91866313</v>
      </c>
      <c r="D11" t="str">
        <f t="shared" si="3"/>
        <v>802</v>
      </c>
      <c r="E11" t="str">
        <f t="shared" si="4"/>
        <v>89301103</v>
      </c>
      <c r="F11" t="str">
        <f t="shared" si="5"/>
        <v>1860250502</v>
      </c>
      <c r="G11" s="1">
        <v>44552</v>
      </c>
      <c r="H11" t="str">
        <f>"82117"</f>
        <v>82117</v>
      </c>
      <c r="I11">
        <v>1</v>
      </c>
      <c r="J11">
        <v>526</v>
      </c>
      <c r="K11">
        <v>0</v>
      </c>
      <c r="L11">
        <v>478.66</v>
      </c>
    </row>
    <row r="12" spans="1:12" x14ac:dyDescent="0.25">
      <c r="A12" t="str">
        <f t="shared" si="0"/>
        <v>89301000</v>
      </c>
      <c r="B12" t="str">
        <f t="shared" si="1"/>
        <v>91866000</v>
      </c>
      <c r="C12" t="str">
        <f t="shared" si="2"/>
        <v>91866313</v>
      </c>
      <c r="D12" t="str">
        <f t="shared" si="3"/>
        <v>802</v>
      </c>
      <c r="E12" t="str">
        <f t="shared" si="4"/>
        <v>89301103</v>
      </c>
      <c r="F12" t="str">
        <f t="shared" si="5"/>
        <v>1860250502</v>
      </c>
      <c r="G12" s="1">
        <v>44554</v>
      </c>
      <c r="H12" t="str">
        <f>"82117"</f>
        <v>82117</v>
      </c>
      <c r="I12">
        <v>1</v>
      </c>
      <c r="J12">
        <v>526</v>
      </c>
      <c r="K12">
        <v>0</v>
      </c>
      <c r="L12">
        <v>478.66</v>
      </c>
    </row>
    <row r="13" spans="1:12" x14ac:dyDescent="0.25">
      <c r="A13" t="str">
        <f t="shared" si="0"/>
        <v>89301000</v>
      </c>
      <c r="B13" t="str">
        <f t="shared" si="1"/>
        <v>91866000</v>
      </c>
      <c r="C13" t="str">
        <f t="shared" si="2"/>
        <v>91866313</v>
      </c>
      <c r="D13" t="str">
        <f t="shared" si="3"/>
        <v>802</v>
      </c>
      <c r="E13" t="str">
        <f t="shared" si="4"/>
        <v>89301103</v>
      </c>
      <c r="F13" t="str">
        <f t="shared" si="5"/>
        <v>1860250502</v>
      </c>
      <c r="G13" s="1">
        <v>44557</v>
      </c>
      <c r="H13" t="str">
        <f>"82034"</f>
        <v>82034</v>
      </c>
      <c r="I13">
        <v>1</v>
      </c>
      <c r="J13">
        <v>339</v>
      </c>
      <c r="K13">
        <v>0</v>
      </c>
      <c r="L13">
        <v>308.49</v>
      </c>
    </row>
    <row r="14" spans="1:12" x14ac:dyDescent="0.25">
      <c r="A14" t="str">
        <f t="shared" si="0"/>
        <v>89301000</v>
      </c>
      <c r="B14" t="str">
        <f t="shared" si="1"/>
        <v>91866000</v>
      </c>
      <c r="C14" t="str">
        <f t="shared" si="2"/>
        <v>91866313</v>
      </c>
      <c r="D14" t="str">
        <f t="shared" si="3"/>
        <v>802</v>
      </c>
      <c r="E14" t="str">
        <f t="shared" si="4"/>
        <v>89301103</v>
      </c>
      <c r="F14" t="str">
        <f t="shared" si="5"/>
        <v>1860250502</v>
      </c>
      <c r="G14" s="1">
        <v>44557</v>
      </c>
      <c r="H14" t="str">
        <f>"82041"</f>
        <v>82041</v>
      </c>
      <c r="I14">
        <v>1</v>
      </c>
      <c r="J14">
        <v>1081</v>
      </c>
      <c r="K14">
        <v>0</v>
      </c>
      <c r="L14">
        <v>983.71</v>
      </c>
    </row>
    <row r="15" spans="1:12" x14ac:dyDescent="0.25">
      <c r="A15" t="str">
        <f t="shared" si="0"/>
        <v>89301000</v>
      </c>
      <c r="B15" t="str">
        <f t="shared" si="1"/>
        <v>91866000</v>
      </c>
      <c r="C15" t="str">
        <f t="shared" si="2"/>
        <v>91866313</v>
      </c>
      <c r="D15" t="str">
        <f t="shared" si="3"/>
        <v>802</v>
      </c>
      <c r="E15" t="str">
        <f t="shared" si="4"/>
        <v>89301103</v>
      </c>
      <c r="F15" t="str">
        <f t="shared" si="5"/>
        <v>1860250502</v>
      </c>
      <c r="G15" s="1">
        <v>44557</v>
      </c>
      <c r="H15" t="str">
        <f>"98111"</f>
        <v>98111</v>
      </c>
      <c r="I15">
        <v>1</v>
      </c>
      <c r="J15">
        <v>149</v>
      </c>
      <c r="K15">
        <v>0</v>
      </c>
      <c r="L15">
        <v>135.59</v>
      </c>
    </row>
    <row r="16" spans="1:12" x14ac:dyDescent="0.25">
      <c r="A16" t="str">
        <f t="shared" si="0"/>
        <v>89301000</v>
      </c>
      <c r="B16" t="str">
        <f t="shared" si="1"/>
        <v>91866000</v>
      </c>
      <c r="C16" t="str">
        <f t="shared" si="2"/>
        <v>91866313</v>
      </c>
      <c r="D16" t="str">
        <f t="shared" si="3"/>
        <v>802</v>
      </c>
      <c r="E16" t="str">
        <f t="shared" si="4"/>
        <v>89301103</v>
      </c>
      <c r="F16" t="str">
        <f t="shared" si="5"/>
        <v>1860250502</v>
      </c>
      <c r="G16" s="1">
        <v>44561</v>
      </c>
      <c r="H16" t="str">
        <f>"82044"</f>
        <v>82044</v>
      </c>
      <c r="I16">
        <v>1</v>
      </c>
      <c r="J16">
        <v>2141</v>
      </c>
      <c r="K16">
        <v>0</v>
      </c>
      <c r="L16">
        <v>1948.31</v>
      </c>
    </row>
    <row r="17" spans="1:12" x14ac:dyDescent="0.25">
      <c r="A17" t="str">
        <f t="shared" si="0"/>
        <v>89301000</v>
      </c>
      <c r="B17" t="str">
        <f t="shared" si="1"/>
        <v>91866000</v>
      </c>
      <c r="C17" t="str">
        <f t="shared" si="2"/>
        <v>91866313</v>
      </c>
      <c r="D17" t="str">
        <f t="shared" si="3"/>
        <v>802</v>
      </c>
      <c r="E17" t="str">
        <f t="shared" si="4"/>
        <v>89301103</v>
      </c>
      <c r="F17" t="str">
        <f t="shared" si="5"/>
        <v>1860250502</v>
      </c>
      <c r="G17" s="1">
        <v>44558</v>
      </c>
      <c r="H17" t="str">
        <f>"82041"</f>
        <v>82041</v>
      </c>
      <c r="I17">
        <v>1</v>
      </c>
      <c r="J17">
        <v>1081</v>
      </c>
      <c r="K17">
        <v>0</v>
      </c>
      <c r="L17">
        <v>983.71</v>
      </c>
    </row>
    <row r="18" spans="1:12" x14ac:dyDescent="0.25">
      <c r="A18" t="str">
        <f t="shared" si="0"/>
        <v>89301000</v>
      </c>
      <c r="B18" t="str">
        <f t="shared" si="1"/>
        <v>91866000</v>
      </c>
      <c r="C18" t="str">
        <f t="shared" si="2"/>
        <v>91866313</v>
      </c>
      <c r="D18" t="str">
        <f t="shared" si="3"/>
        <v>802</v>
      </c>
      <c r="E18" t="str">
        <f t="shared" si="4"/>
        <v>89301103</v>
      </c>
      <c r="F18" t="str">
        <f t="shared" si="5"/>
        <v>1860250502</v>
      </c>
      <c r="G18" s="1">
        <v>44558</v>
      </c>
      <c r="H18" t="str">
        <f>"98119"</f>
        <v>98119</v>
      </c>
      <c r="I18">
        <v>1</v>
      </c>
      <c r="J18">
        <v>222</v>
      </c>
      <c r="K18">
        <v>0</v>
      </c>
      <c r="L18">
        <v>202.02</v>
      </c>
    </row>
    <row r="19" spans="1:12" x14ac:dyDescent="0.25">
      <c r="A19" t="str">
        <f t="shared" si="0"/>
        <v>89301000</v>
      </c>
      <c r="B19" t="str">
        <f t="shared" si="1"/>
        <v>91866000</v>
      </c>
      <c r="C19" t="str">
        <f t="shared" si="2"/>
        <v>91866313</v>
      </c>
      <c r="D19" t="str">
        <f t="shared" si="3"/>
        <v>802</v>
      </c>
      <c r="E19" t="str">
        <f t="shared" si="4"/>
        <v>89301103</v>
      </c>
      <c r="F19" t="str">
        <f t="shared" si="5"/>
        <v>1860250502</v>
      </c>
      <c r="G19" s="1">
        <v>44558</v>
      </c>
      <c r="H19" t="str">
        <f>"82060"</f>
        <v>82060</v>
      </c>
      <c r="I19">
        <v>1</v>
      </c>
      <c r="J19">
        <v>268</v>
      </c>
      <c r="K19">
        <v>0</v>
      </c>
      <c r="L19">
        <v>243.88</v>
      </c>
    </row>
    <row r="20" spans="1:12" x14ac:dyDescent="0.25">
      <c r="A20" t="str">
        <f t="shared" si="0"/>
        <v>89301000</v>
      </c>
      <c r="B20" t="str">
        <f t="shared" si="1"/>
        <v>91866000</v>
      </c>
      <c r="C20" t="str">
        <f t="shared" si="2"/>
        <v>91866313</v>
      </c>
      <c r="D20" t="str">
        <f t="shared" si="3"/>
        <v>802</v>
      </c>
      <c r="E20" t="str">
        <f t="shared" si="4"/>
        <v>89301103</v>
      </c>
      <c r="F20" t="str">
        <f t="shared" si="5"/>
        <v>1860250502</v>
      </c>
      <c r="G20" s="1">
        <v>44559</v>
      </c>
      <c r="H20" t="str">
        <f>"82068"</f>
        <v>82068</v>
      </c>
      <c r="I20">
        <v>5</v>
      </c>
      <c r="J20">
        <v>1370</v>
      </c>
      <c r="K20">
        <v>0</v>
      </c>
      <c r="L20">
        <v>1246.7</v>
      </c>
    </row>
    <row r="21" spans="1:12" x14ac:dyDescent="0.25">
      <c r="A21" t="str">
        <f t="shared" si="0"/>
        <v>89301000</v>
      </c>
      <c r="B21" t="str">
        <f t="shared" si="1"/>
        <v>91866000</v>
      </c>
      <c r="C21" t="str">
        <f t="shared" si="2"/>
        <v>91866313</v>
      </c>
      <c r="D21" t="str">
        <f t="shared" si="3"/>
        <v>802</v>
      </c>
      <c r="E21" t="str">
        <f t="shared" si="4"/>
        <v>89301103</v>
      </c>
      <c r="F21" t="str">
        <f t="shared" si="5"/>
        <v>1860250502</v>
      </c>
      <c r="G21" s="1">
        <v>44559</v>
      </c>
      <c r="H21" t="str">
        <f>"82064"</f>
        <v>82064</v>
      </c>
      <c r="I21">
        <v>2</v>
      </c>
      <c r="J21">
        <v>216</v>
      </c>
      <c r="K21">
        <v>0</v>
      </c>
      <c r="L21">
        <v>196.56</v>
      </c>
    </row>
    <row r="22" spans="1:12" x14ac:dyDescent="0.25">
      <c r="A22" t="str">
        <f t="shared" si="0"/>
        <v>89301000</v>
      </c>
      <c r="B22" t="str">
        <f t="shared" si="1"/>
        <v>91866000</v>
      </c>
      <c r="C22" t="str">
        <f t="shared" si="2"/>
        <v>91866313</v>
      </c>
      <c r="D22" t="str">
        <f t="shared" si="3"/>
        <v>802</v>
      </c>
      <c r="E22" t="str">
        <f t="shared" si="4"/>
        <v>89301103</v>
      </c>
      <c r="F22" t="str">
        <f t="shared" si="5"/>
        <v>1860250502</v>
      </c>
      <c r="G22" s="1">
        <v>44561</v>
      </c>
      <c r="H22" t="str">
        <f>"82041"</f>
        <v>82041</v>
      </c>
      <c r="I22">
        <v>1</v>
      </c>
      <c r="J22">
        <v>1081</v>
      </c>
      <c r="K22">
        <v>0</v>
      </c>
      <c r="L22">
        <v>983.71</v>
      </c>
    </row>
    <row r="23" spans="1:12" x14ac:dyDescent="0.25">
      <c r="A23" t="str">
        <f t="shared" si="0"/>
        <v>89301000</v>
      </c>
      <c r="B23" t="str">
        <f t="shared" si="1"/>
        <v>91866000</v>
      </c>
      <c r="C23" t="str">
        <f t="shared" si="2"/>
        <v>91866313</v>
      </c>
      <c r="D23" t="str">
        <f t="shared" si="3"/>
        <v>802</v>
      </c>
      <c r="E23" t="str">
        <f t="shared" si="4"/>
        <v>89301103</v>
      </c>
      <c r="F23" t="str">
        <f t="shared" si="5"/>
        <v>1860250502</v>
      </c>
      <c r="G23" s="1">
        <v>44560</v>
      </c>
      <c r="H23" t="str">
        <f>"82068"</f>
        <v>82068</v>
      </c>
      <c r="I23">
        <v>3</v>
      </c>
      <c r="J23">
        <v>822</v>
      </c>
      <c r="K23">
        <v>0</v>
      </c>
      <c r="L23">
        <v>748.02</v>
      </c>
    </row>
    <row r="24" spans="1:12" x14ac:dyDescent="0.25">
      <c r="A24" t="str">
        <f t="shared" si="0"/>
        <v>89301000</v>
      </c>
      <c r="B24" t="str">
        <f t="shared" si="1"/>
        <v>91866000</v>
      </c>
      <c r="C24" t="str">
        <f t="shared" si="2"/>
        <v>91866313</v>
      </c>
      <c r="D24" t="str">
        <f t="shared" si="3"/>
        <v>802</v>
      </c>
      <c r="E24" t="str">
        <f t="shared" si="4"/>
        <v>89301103</v>
      </c>
      <c r="F24" t="str">
        <f t="shared" si="5"/>
        <v>1860250502</v>
      </c>
      <c r="G24" s="1">
        <v>44558</v>
      </c>
      <c r="H24" t="str">
        <f>"82041"</f>
        <v>82041</v>
      </c>
      <c r="I24">
        <v>1</v>
      </c>
      <c r="J24">
        <v>1081</v>
      </c>
      <c r="K24">
        <v>0</v>
      </c>
      <c r="L24">
        <v>983.71</v>
      </c>
    </row>
    <row r="25" spans="1:12" x14ac:dyDescent="0.25">
      <c r="A25" t="str">
        <f t="shared" si="0"/>
        <v>89301000</v>
      </c>
      <c r="B25" t="str">
        <f t="shared" si="1"/>
        <v>91866000</v>
      </c>
      <c r="C25" t="str">
        <f t="shared" si="2"/>
        <v>91866313</v>
      </c>
      <c r="D25" t="str">
        <f t="shared" si="3"/>
        <v>802</v>
      </c>
      <c r="E25" t="str">
        <f t="shared" si="4"/>
        <v>89301103</v>
      </c>
      <c r="F25" t="str">
        <f t="shared" si="5"/>
        <v>1860250502</v>
      </c>
      <c r="G25" s="1">
        <v>44554</v>
      </c>
      <c r="H25" t="str">
        <f>"82117"</f>
        <v>82117</v>
      </c>
      <c r="I25">
        <v>1</v>
      </c>
      <c r="J25">
        <v>526</v>
      </c>
      <c r="K25">
        <v>0</v>
      </c>
      <c r="L25">
        <v>478.66</v>
      </c>
    </row>
    <row r="26" spans="1:12" x14ac:dyDescent="0.25">
      <c r="A26" t="str">
        <f t="shared" si="0"/>
        <v>89301000</v>
      </c>
      <c r="B26" t="str">
        <f t="shared" si="1"/>
        <v>91866000</v>
      </c>
      <c r="C26" t="str">
        <f t="shared" si="2"/>
        <v>91866313</v>
      </c>
      <c r="D26" t="str">
        <f t="shared" si="3"/>
        <v>802</v>
      </c>
      <c r="E26" t="str">
        <f t="shared" si="4"/>
        <v>89301103</v>
      </c>
      <c r="F26" t="str">
        <f t="shared" si="5"/>
        <v>1860250502</v>
      </c>
      <c r="G26" s="1">
        <v>44554</v>
      </c>
      <c r="H26" t="str">
        <f>"82117"</f>
        <v>82117</v>
      </c>
      <c r="I26">
        <v>1</v>
      </c>
      <c r="J26">
        <v>526</v>
      </c>
      <c r="K26">
        <v>0</v>
      </c>
      <c r="L26">
        <v>478.66</v>
      </c>
    </row>
    <row r="27" spans="1:12" x14ac:dyDescent="0.25">
      <c r="A27" t="str">
        <f t="shared" si="0"/>
        <v>89301000</v>
      </c>
      <c r="B27" t="str">
        <f t="shared" si="1"/>
        <v>91866000</v>
      </c>
      <c r="C27" t="str">
        <f t="shared" si="2"/>
        <v>91866313</v>
      </c>
      <c r="D27" t="str">
        <f t="shared" si="3"/>
        <v>802</v>
      </c>
      <c r="E27" t="str">
        <f t="shared" si="4"/>
        <v>89301103</v>
      </c>
      <c r="F27" t="str">
        <f t="shared" si="5"/>
        <v>1860250502</v>
      </c>
      <c r="G27" s="1">
        <v>44555</v>
      </c>
      <c r="H27" t="str">
        <f>"82117"</f>
        <v>82117</v>
      </c>
      <c r="I27">
        <v>2</v>
      </c>
      <c r="J27">
        <v>1052</v>
      </c>
      <c r="K27">
        <v>0</v>
      </c>
      <c r="L27">
        <v>957.32</v>
      </c>
    </row>
    <row r="28" spans="1:12" x14ac:dyDescent="0.25">
      <c r="A28" t="str">
        <f t="shared" si="0"/>
        <v>89301000</v>
      </c>
      <c r="B28" t="str">
        <f>"06515000"</f>
        <v>06515000</v>
      </c>
      <c r="C28" t="str">
        <f>"06515006"</f>
        <v>06515006</v>
      </c>
      <c r="D28" t="str">
        <f>"813"</f>
        <v>813</v>
      </c>
      <c r="E28" t="str">
        <f t="shared" ref="E28:E33" si="6">"89301161"</f>
        <v>89301161</v>
      </c>
      <c r="F28" t="str">
        <f t="shared" ref="F28:F33" si="7">"0353205721"</f>
        <v>0353205721</v>
      </c>
      <c r="G28" s="1">
        <v>44547</v>
      </c>
      <c r="H28" t="str">
        <f>"91221"</f>
        <v>91221</v>
      </c>
      <c r="I28">
        <v>9</v>
      </c>
      <c r="J28">
        <v>1890</v>
      </c>
      <c r="K28">
        <v>0</v>
      </c>
      <c r="L28">
        <v>1474.2</v>
      </c>
    </row>
    <row r="29" spans="1:12" x14ac:dyDescent="0.25">
      <c r="A29" t="str">
        <f t="shared" si="0"/>
        <v>89301000</v>
      </c>
      <c r="B29" t="str">
        <f>"06515000"</f>
        <v>06515000</v>
      </c>
      <c r="C29" t="str">
        <f>"06515006"</f>
        <v>06515006</v>
      </c>
      <c r="D29" t="str">
        <f>"813"</f>
        <v>813</v>
      </c>
      <c r="E29" t="str">
        <f t="shared" si="6"/>
        <v>89301161</v>
      </c>
      <c r="F29" t="str">
        <f t="shared" si="7"/>
        <v>0353205721</v>
      </c>
      <c r="G29" s="1">
        <v>44547</v>
      </c>
      <c r="H29" t="str">
        <f>"91221"</f>
        <v>91221</v>
      </c>
      <c r="I29">
        <v>3</v>
      </c>
      <c r="J29">
        <v>630</v>
      </c>
      <c r="K29">
        <v>0</v>
      </c>
      <c r="L29">
        <v>491.4</v>
      </c>
    </row>
    <row r="30" spans="1:12" x14ac:dyDescent="0.25">
      <c r="A30" t="str">
        <f t="shared" si="0"/>
        <v>89301000</v>
      </c>
      <c r="B30" t="str">
        <f>"06515000"</f>
        <v>06515000</v>
      </c>
      <c r="C30" t="str">
        <f>"06515005"</f>
        <v>06515005</v>
      </c>
      <c r="D30" t="str">
        <f>"802"</f>
        <v>802</v>
      </c>
      <c r="E30" t="str">
        <f t="shared" si="6"/>
        <v>89301161</v>
      </c>
      <c r="F30" t="str">
        <f t="shared" si="7"/>
        <v>0353205721</v>
      </c>
      <c r="G30" s="1">
        <v>44547</v>
      </c>
      <c r="H30" t="str">
        <f>"82079"</f>
        <v>82079</v>
      </c>
      <c r="I30">
        <v>2</v>
      </c>
      <c r="J30">
        <v>660</v>
      </c>
      <c r="K30">
        <v>0</v>
      </c>
      <c r="L30">
        <v>600.6</v>
      </c>
    </row>
    <row r="31" spans="1:12" x14ac:dyDescent="0.25">
      <c r="A31" t="str">
        <f t="shared" si="0"/>
        <v>89301000</v>
      </c>
      <c r="B31" t="str">
        <f>"10510000"</f>
        <v>10510000</v>
      </c>
      <c r="C31" t="str">
        <f>"10510001"</f>
        <v>10510001</v>
      </c>
      <c r="D31" t="str">
        <f>"802"</f>
        <v>802</v>
      </c>
      <c r="E31" t="str">
        <f t="shared" si="6"/>
        <v>89301161</v>
      </c>
      <c r="F31" t="str">
        <f t="shared" si="7"/>
        <v>0353205721</v>
      </c>
      <c r="G31" s="1">
        <v>44545</v>
      </c>
      <c r="H31" t="str">
        <f>"82041"</f>
        <v>82041</v>
      </c>
      <c r="I31">
        <v>1</v>
      </c>
      <c r="J31">
        <v>1081</v>
      </c>
      <c r="K31">
        <v>0</v>
      </c>
      <c r="L31">
        <v>983.71</v>
      </c>
    </row>
    <row r="32" spans="1:12" x14ac:dyDescent="0.25">
      <c r="A32" t="str">
        <f t="shared" si="0"/>
        <v>89301000</v>
      </c>
      <c r="B32" t="str">
        <f>"10510000"</f>
        <v>10510000</v>
      </c>
      <c r="C32" t="str">
        <f>"10510001"</f>
        <v>10510001</v>
      </c>
      <c r="D32" t="str">
        <f>"802"</f>
        <v>802</v>
      </c>
      <c r="E32" t="str">
        <f t="shared" si="6"/>
        <v>89301161</v>
      </c>
      <c r="F32" t="str">
        <f t="shared" si="7"/>
        <v>0353205721</v>
      </c>
      <c r="G32" s="1">
        <v>44545</v>
      </c>
      <c r="H32" t="str">
        <f>"82041"</f>
        <v>82041</v>
      </c>
      <c r="I32">
        <v>1</v>
      </c>
      <c r="J32">
        <v>1081</v>
      </c>
      <c r="K32">
        <v>0</v>
      </c>
      <c r="L32">
        <v>983.71</v>
      </c>
    </row>
    <row r="33" spans="1:12" x14ac:dyDescent="0.25">
      <c r="A33" t="str">
        <f t="shared" si="0"/>
        <v>89301000</v>
      </c>
      <c r="B33" t="str">
        <f>"10510000"</f>
        <v>10510000</v>
      </c>
      <c r="C33" t="str">
        <f>"10510001"</f>
        <v>10510001</v>
      </c>
      <c r="D33" t="str">
        <f>"802"</f>
        <v>802</v>
      </c>
      <c r="E33" t="str">
        <f t="shared" si="6"/>
        <v>89301161</v>
      </c>
      <c r="F33" t="str">
        <f t="shared" si="7"/>
        <v>0353205721</v>
      </c>
      <c r="G33" s="1">
        <v>44545</v>
      </c>
      <c r="H33" t="str">
        <f>"82034"</f>
        <v>82034</v>
      </c>
      <c r="I33">
        <v>1</v>
      </c>
      <c r="J33">
        <v>339</v>
      </c>
      <c r="K33">
        <v>0</v>
      </c>
      <c r="L33">
        <v>308.49</v>
      </c>
    </row>
    <row r="34" spans="1:12" x14ac:dyDescent="0.25">
      <c r="A34" t="str">
        <f t="shared" si="0"/>
        <v>89301000</v>
      </c>
      <c r="B34" t="str">
        <f>"72100000"</f>
        <v>72100000</v>
      </c>
      <c r="C34" t="str">
        <f>"72100659"</f>
        <v>72100659</v>
      </c>
      <c r="D34" t="str">
        <f>"801"</f>
        <v>801</v>
      </c>
      <c r="E34" t="str">
        <f>"89301109"</f>
        <v>89301109</v>
      </c>
      <c r="F34" t="str">
        <f>"1860250502"</f>
        <v>1860250502</v>
      </c>
      <c r="G34" s="1">
        <v>44544</v>
      </c>
      <c r="H34" t="str">
        <f>"99141"</f>
        <v>99141</v>
      </c>
      <c r="I34">
        <v>1</v>
      </c>
      <c r="J34">
        <v>453</v>
      </c>
      <c r="K34">
        <v>0</v>
      </c>
      <c r="L34">
        <v>353.34</v>
      </c>
    </row>
    <row r="35" spans="1:12" x14ac:dyDescent="0.25">
      <c r="A35" t="str">
        <f t="shared" si="0"/>
        <v>89301000</v>
      </c>
      <c r="B35" t="str">
        <f t="shared" ref="B35:B68" si="8">"06539000"</f>
        <v>06539000</v>
      </c>
      <c r="C35" t="str">
        <f>"06539001"</f>
        <v>06539001</v>
      </c>
      <c r="D35" t="str">
        <f>"801"</f>
        <v>801</v>
      </c>
      <c r="E35" t="str">
        <f t="shared" ref="E35:E68" si="9">"89301161"</f>
        <v>89301161</v>
      </c>
      <c r="F35" t="str">
        <f t="shared" ref="F35:F69" si="10">"0353205721"</f>
        <v>0353205721</v>
      </c>
      <c r="G35" s="1">
        <v>44540</v>
      </c>
      <c r="H35" t="str">
        <f>"81329"</f>
        <v>81329</v>
      </c>
      <c r="I35">
        <v>1</v>
      </c>
      <c r="J35">
        <v>16</v>
      </c>
      <c r="K35">
        <v>0</v>
      </c>
      <c r="L35">
        <v>12.48</v>
      </c>
    </row>
    <row r="36" spans="1:12" x14ac:dyDescent="0.25">
      <c r="A36" t="str">
        <f t="shared" si="0"/>
        <v>89301000</v>
      </c>
      <c r="B36" t="str">
        <f t="shared" si="8"/>
        <v>06539000</v>
      </c>
      <c r="C36" t="str">
        <f>"06539001"</f>
        <v>06539001</v>
      </c>
      <c r="D36" t="str">
        <f>"801"</f>
        <v>801</v>
      </c>
      <c r="E36" t="str">
        <f t="shared" si="9"/>
        <v>89301161</v>
      </c>
      <c r="F36" t="str">
        <f t="shared" si="10"/>
        <v>0353205721</v>
      </c>
      <c r="G36" s="1">
        <v>44540</v>
      </c>
      <c r="H36" t="str">
        <f>"81331"</f>
        <v>81331</v>
      </c>
      <c r="I36">
        <v>1</v>
      </c>
      <c r="J36">
        <v>192</v>
      </c>
      <c r="K36">
        <v>0</v>
      </c>
      <c r="L36">
        <v>149.76</v>
      </c>
    </row>
    <row r="37" spans="1:12" x14ac:dyDescent="0.25">
      <c r="A37" t="str">
        <f t="shared" si="0"/>
        <v>89301000</v>
      </c>
      <c r="B37" t="str">
        <f t="shared" si="8"/>
        <v>06539000</v>
      </c>
      <c r="C37" t="str">
        <f t="shared" ref="C37:C68" si="11">"06539003"</f>
        <v>06539003</v>
      </c>
      <c r="D37" t="str">
        <f t="shared" ref="D37:D68" si="12">"813"</f>
        <v>813</v>
      </c>
      <c r="E37" t="str">
        <f t="shared" si="9"/>
        <v>89301161</v>
      </c>
      <c r="F37" t="str">
        <f t="shared" si="10"/>
        <v>0353205721</v>
      </c>
      <c r="G37" s="1">
        <v>44540</v>
      </c>
      <c r="H37" t="str">
        <f t="shared" ref="H37:H46" si="13">"91413"</f>
        <v>91413</v>
      </c>
      <c r="I37">
        <v>1</v>
      </c>
      <c r="J37">
        <v>834</v>
      </c>
      <c r="K37">
        <v>0</v>
      </c>
      <c r="L37">
        <v>650.52</v>
      </c>
    </row>
    <row r="38" spans="1:12" x14ac:dyDescent="0.25">
      <c r="A38" t="str">
        <f t="shared" si="0"/>
        <v>89301000</v>
      </c>
      <c r="B38" t="str">
        <f t="shared" si="8"/>
        <v>06539000</v>
      </c>
      <c r="C38" t="str">
        <f t="shared" si="11"/>
        <v>06539003</v>
      </c>
      <c r="D38" t="str">
        <f t="shared" si="12"/>
        <v>813</v>
      </c>
      <c r="E38" t="str">
        <f t="shared" si="9"/>
        <v>89301161</v>
      </c>
      <c r="F38" t="str">
        <f t="shared" si="10"/>
        <v>0353205721</v>
      </c>
      <c r="G38" s="1">
        <v>44540</v>
      </c>
      <c r="H38" t="str">
        <f t="shared" si="13"/>
        <v>91413</v>
      </c>
      <c r="I38">
        <v>1</v>
      </c>
      <c r="J38">
        <v>834</v>
      </c>
      <c r="K38">
        <v>0</v>
      </c>
      <c r="L38">
        <v>650.52</v>
      </c>
    </row>
    <row r="39" spans="1:12" x14ac:dyDescent="0.25">
      <c r="A39" t="str">
        <f t="shared" si="0"/>
        <v>89301000</v>
      </c>
      <c r="B39" t="str">
        <f t="shared" si="8"/>
        <v>06539000</v>
      </c>
      <c r="C39" t="str">
        <f t="shared" si="11"/>
        <v>06539003</v>
      </c>
      <c r="D39" t="str">
        <f t="shared" si="12"/>
        <v>813</v>
      </c>
      <c r="E39" t="str">
        <f t="shared" si="9"/>
        <v>89301161</v>
      </c>
      <c r="F39" t="str">
        <f t="shared" si="10"/>
        <v>0353205721</v>
      </c>
      <c r="G39" s="1">
        <v>44540</v>
      </c>
      <c r="H39" t="str">
        <f t="shared" si="13"/>
        <v>91413</v>
      </c>
      <c r="I39">
        <v>1</v>
      </c>
      <c r="J39">
        <v>834</v>
      </c>
      <c r="K39">
        <v>0</v>
      </c>
      <c r="L39">
        <v>650.52</v>
      </c>
    </row>
    <row r="40" spans="1:12" x14ac:dyDescent="0.25">
      <c r="A40" t="str">
        <f t="shared" si="0"/>
        <v>89301000</v>
      </c>
      <c r="B40" t="str">
        <f t="shared" si="8"/>
        <v>06539000</v>
      </c>
      <c r="C40" t="str">
        <f t="shared" si="11"/>
        <v>06539003</v>
      </c>
      <c r="D40" t="str">
        <f t="shared" si="12"/>
        <v>813</v>
      </c>
      <c r="E40" t="str">
        <f t="shared" si="9"/>
        <v>89301161</v>
      </c>
      <c r="F40" t="str">
        <f t="shared" si="10"/>
        <v>0353205721</v>
      </c>
      <c r="G40" s="1">
        <v>44540</v>
      </c>
      <c r="H40" t="str">
        <f t="shared" si="13"/>
        <v>91413</v>
      </c>
      <c r="I40">
        <v>1</v>
      </c>
      <c r="J40">
        <v>834</v>
      </c>
      <c r="K40">
        <v>0</v>
      </c>
      <c r="L40">
        <v>650.52</v>
      </c>
    </row>
    <row r="41" spans="1:12" x14ac:dyDescent="0.25">
      <c r="A41" t="str">
        <f t="shared" si="0"/>
        <v>89301000</v>
      </c>
      <c r="B41" t="str">
        <f t="shared" si="8"/>
        <v>06539000</v>
      </c>
      <c r="C41" t="str">
        <f t="shared" si="11"/>
        <v>06539003</v>
      </c>
      <c r="D41" t="str">
        <f t="shared" si="12"/>
        <v>813</v>
      </c>
      <c r="E41" t="str">
        <f t="shared" si="9"/>
        <v>89301161</v>
      </c>
      <c r="F41" t="str">
        <f t="shared" si="10"/>
        <v>0353205721</v>
      </c>
      <c r="G41" s="1">
        <v>44540</v>
      </c>
      <c r="H41" t="str">
        <f t="shared" si="13"/>
        <v>91413</v>
      </c>
      <c r="I41">
        <v>1</v>
      </c>
      <c r="J41">
        <v>834</v>
      </c>
      <c r="K41">
        <v>0</v>
      </c>
      <c r="L41">
        <v>650.52</v>
      </c>
    </row>
    <row r="42" spans="1:12" x14ac:dyDescent="0.25">
      <c r="A42" t="str">
        <f t="shared" si="0"/>
        <v>89301000</v>
      </c>
      <c r="B42" t="str">
        <f t="shared" si="8"/>
        <v>06539000</v>
      </c>
      <c r="C42" t="str">
        <f t="shared" si="11"/>
        <v>06539003</v>
      </c>
      <c r="D42" t="str">
        <f t="shared" si="12"/>
        <v>813</v>
      </c>
      <c r="E42" t="str">
        <f t="shared" si="9"/>
        <v>89301161</v>
      </c>
      <c r="F42" t="str">
        <f t="shared" si="10"/>
        <v>0353205721</v>
      </c>
      <c r="G42" s="1">
        <v>44540</v>
      </c>
      <c r="H42" t="str">
        <f t="shared" si="13"/>
        <v>91413</v>
      </c>
      <c r="I42">
        <v>1</v>
      </c>
      <c r="J42">
        <v>834</v>
      </c>
      <c r="K42">
        <v>0</v>
      </c>
      <c r="L42">
        <v>650.52</v>
      </c>
    </row>
    <row r="43" spans="1:12" x14ac:dyDescent="0.25">
      <c r="A43" t="str">
        <f t="shared" si="0"/>
        <v>89301000</v>
      </c>
      <c r="B43" t="str">
        <f t="shared" si="8"/>
        <v>06539000</v>
      </c>
      <c r="C43" t="str">
        <f t="shared" si="11"/>
        <v>06539003</v>
      </c>
      <c r="D43" t="str">
        <f t="shared" si="12"/>
        <v>813</v>
      </c>
      <c r="E43" t="str">
        <f t="shared" si="9"/>
        <v>89301161</v>
      </c>
      <c r="F43" t="str">
        <f t="shared" si="10"/>
        <v>0353205721</v>
      </c>
      <c r="G43" s="1">
        <v>44540</v>
      </c>
      <c r="H43" t="str">
        <f t="shared" si="13"/>
        <v>91413</v>
      </c>
      <c r="I43">
        <v>1</v>
      </c>
      <c r="J43">
        <v>834</v>
      </c>
      <c r="K43">
        <v>0</v>
      </c>
      <c r="L43">
        <v>650.52</v>
      </c>
    </row>
    <row r="44" spans="1:12" x14ac:dyDescent="0.25">
      <c r="A44" t="str">
        <f t="shared" si="0"/>
        <v>89301000</v>
      </c>
      <c r="B44" t="str">
        <f t="shared" si="8"/>
        <v>06539000</v>
      </c>
      <c r="C44" t="str">
        <f t="shared" si="11"/>
        <v>06539003</v>
      </c>
      <c r="D44" t="str">
        <f t="shared" si="12"/>
        <v>813</v>
      </c>
      <c r="E44" t="str">
        <f t="shared" si="9"/>
        <v>89301161</v>
      </c>
      <c r="F44" t="str">
        <f t="shared" si="10"/>
        <v>0353205721</v>
      </c>
      <c r="G44" s="1">
        <v>44540</v>
      </c>
      <c r="H44" t="str">
        <f t="shared" si="13"/>
        <v>91413</v>
      </c>
      <c r="I44">
        <v>1</v>
      </c>
      <c r="J44">
        <v>834</v>
      </c>
      <c r="K44">
        <v>0</v>
      </c>
      <c r="L44">
        <v>650.52</v>
      </c>
    </row>
    <row r="45" spans="1:12" x14ac:dyDescent="0.25">
      <c r="A45" t="str">
        <f t="shared" si="0"/>
        <v>89301000</v>
      </c>
      <c r="B45" t="str">
        <f t="shared" si="8"/>
        <v>06539000</v>
      </c>
      <c r="C45" t="str">
        <f t="shared" si="11"/>
        <v>06539003</v>
      </c>
      <c r="D45" t="str">
        <f t="shared" si="12"/>
        <v>813</v>
      </c>
      <c r="E45" t="str">
        <f t="shared" si="9"/>
        <v>89301161</v>
      </c>
      <c r="F45" t="str">
        <f t="shared" si="10"/>
        <v>0353205721</v>
      </c>
      <c r="G45" s="1">
        <v>44540</v>
      </c>
      <c r="H45" t="str">
        <f t="shared" si="13"/>
        <v>91413</v>
      </c>
      <c r="I45">
        <v>1</v>
      </c>
      <c r="J45">
        <v>834</v>
      </c>
      <c r="K45">
        <v>0</v>
      </c>
      <c r="L45">
        <v>650.52</v>
      </c>
    </row>
    <row r="46" spans="1:12" x14ac:dyDescent="0.25">
      <c r="A46" t="str">
        <f t="shared" si="0"/>
        <v>89301000</v>
      </c>
      <c r="B46" t="str">
        <f t="shared" si="8"/>
        <v>06539000</v>
      </c>
      <c r="C46" t="str">
        <f t="shared" si="11"/>
        <v>06539003</v>
      </c>
      <c r="D46" t="str">
        <f t="shared" si="12"/>
        <v>813</v>
      </c>
      <c r="E46" t="str">
        <f t="shared" si="9"/>
        <v>89301161</v>
      </c>
      <c r="F46" t="str">
        <f t="shared" si="10"/>
        <v>0353205721</v>
      </c>
      <c r="G46" s="1">
        <v>44540</v>
      </c>
      <c r="H46" t="str">
        <f t="shared" si="13"/>
        <v>91413</v>
      </c>
      <c r="I46">
        <v>1</v>
      </c>
      <c r="J46">
        <v>834</v>
      </c>
      <c r="K46">
        <v>0</v>
      </c>
      <c r="L46">
        <v>650.52</v>
      </c>
    </row>
    <row r="47" spans="1:12" x14ac:dyDescent="0.25">
      <c r="A47" t="str">
        <f t="shared" si="0"/>
        <v>89301000</v>
      </c>
      <c r="B47" t="str">
        <f t="shared" si="8"/>
        <v>06539000</v>
      </c>
      <c r="C47" t="str">
        <f t="shared" si="11"/>
        <v>06539003</v>
      </c>
      <c r="D47" t="str">
        <f t="shared" si="12"/>
        <v>813</v>
      </c>
      <c r="E47" t="str">
        <f t="shared" si="9"/>
        <v>89301161</v>
      </c>
      <c r="F47" t="str">
        <f t="shared" si="10"/>
        <v>0353205721</v>
      </c>
      <c r="G47" s="1">
        <v>44540</v>
      </c>
      <c r="H47" t="str">
        <f t="shared" ref="H47:H53" si="14">"91197"</f>
        <v>91197</v>
      </c>
      <c r="I47">
        <v>1</v>
      </c>
      <c r="J47">
        <v>1042</v>
      </c>
      <c r="K47">
        <v>0</v>
      </c>
      <c r="L47">
        <v>812.76</v>
      </c>
    </row>
    <row r="48" spans="1:12" x14ac:dyDescent="0.25">
      <c r="A48" t="str">
        <f t="shared" si="0"/>
        <v>89301000</v>
      </c>
      <c r="B48" t="str">
        <f t="shared" si="8"/>
        <v>06539000</v>
      </c>
      <c r="C48" t="str">
        <f t="shared" si="11"/>
        <v>06539003</v>
      </c>
      <c r="D48" t="str">
        <f t="shared" si="12"/>
        <v>813</v>
      </c>
      <c r="E48" t="str">
        <f t="shared" si="9"/>
        <v>89301161</v>
      </c>
      <c r="F48" t="str">
        <f t="shared" si="10"/>
        <v>0353205721</v>
      </c>
      <c r="G48" s="1">
        <v>44543</v>
      </c>
      <c r="H48" t="str">
        <f t="shared" si="14"/>
        <v>91197</v>
      </c>
      <c r="I48">
        <v>1</v>
      </c>
      <c r="J48">
        <v>1042</v>
      </c>
      <c r="K48">
        <v>0</v>
      </c>
      <c r="L48">
        <v>812.76</v>
      </c>
    </row>
    <row r="49" spans="1:12" x14ac:dyDescent="0.25">
      <c r="A49" t="str">
        <f t="shared" si="0"/>
        <v>89301000</v>
      </c>
      <c r="B49" t="str">
        <f t="shared" si="8"/>
        <v>06539000</v>
      </c>
      <c r="C49" t="str">
        <f t="shared" si="11"/>
        <v>06539003</v>
      </c>
      <c r="D49" t="str">
        <f t="shared" si="12"/>
        <v>813</v>
      </c>
      <c r="E49" t="str">
        <f t="shared" si="9"/>
        <v>89301161</v>
      </c>
      <c r="F49" t="str">
        <f t="shared" si="10"/>
        <v>0353205721</v>
      </c>
      <c r="G49" s="1">
        <v>44543</v>
      </c>
      <c r="H49" t="str">
        <f t="shared" si="14"/>
        <v>91197</v>
      </c>
      <c r="I49">
        <v>1</v>
      </c>
      <c r="J49">
        <v>1042</v>
      </c>
      <c r="K49">
        <v>0</v>
      </c>
      <c r="L49">
        <v>812.76</v>
      </c>
    </row>
    <row r="50" spans="1:12" x14ac:dyDescent="0.25">
      <c r="A50" t="str">
        <f t="shared" si="0"/>
        <v>89301000</v>
      </c>
      <c r="B50" t="str">
        <f t="shared" si="8"/>
        <v>06539000</v>
      </c>
      <c r="C50" t="str">
        <f t="shared" si="11"/>
        <v>06539003</v>
      </c>
      <c r="D50" t="str">
        <f t="shared" si="12"/>
        <v>813</v>
      </c>
      <c r="E50" t="str">
        <f t="shared" si="9"/>
        <v>89301161</v>
      </c>
      <c r="F50" t="str">
        <f t="shared" si="10"/>
        <v>0353205721</v>
      </c>
      <c r="G50" s="1">
        <v>44542</v>
      </c>
      <c r="H50" t="str">
        <f t="shared" si="14"/>
        <v>91197</v>
      </c>
      <c r="I50">
        <v>1</v>
      </c>
      <c r="J50">
        <v>1042</v>
      </c>
      <c r="K50">
        <v>0</v>
      </c>
      <c r="L50">
        <v>812.76</v>
      </c>
    </row>
    <row r="51" spans="1:12" x14ac:dyDescent="0.25">
      <c r="A51" t="str">
        <f t="shared" si="0"/>
        <v>89301000</v>
      </c>
      <c r="B51" t="str">
        <f t="shared" si="8"/>
        <v>06539000</v>
      </c>
      <c r="C51" t="str">
        <f t="shared" si="11"/>
        <v>06539003</v>
      </c>
      <c r="D51" t="str">
        <f t="shared" si="12"/>
        <v>813</v>
      </c>
      <c r="E51" t="str">
        <f t="shared" si="9"/>
        <v>89301161</v>
      </c>
      <c r="F51" t="str">
        <f t="shared" si="10"/>
        <v>0353205721</v>
      </c>
      <c r="G51" s="1">
        <v>44542</v>
      </c>
      <c r="H51" t="str">
        <f t="shared" si="14"/>
        <v>91197</v>
      </c>
      <c r="I51">
        <v>1</v>
      </c>
      <c r="J51">
        <v>1042</v>
      </c>
      <c r="K51">
        <v>0</v>
      </c>
      <c r="L51">
        <v>812.76</v>
      </c>
    </row>
    <row r="52" spans="1:12" x14ac:dyDescent="0.25">
      <c r="A52" t="str">
        <f t="shared" si="0"/>
        <v>89301000</v>
      </c>
      <c r="B52" t="str">
        <f t="shared" si="8"/>
        <v>06539000</v>
      </c>
      <c r="C52" t="str">
        <f t="shared" si="11"/>
        <v>06539003</v>
      </c>
      <c r="D52" t="str">
        <f t="shared" si="12"/>
        <v>813</v>
      </c>
      <c r="E52" t="str">
        <f t="shared" si="9"/>
        <v>89301161</v>
      </c>
      <c r="F52" t="str">
        <f t="shared" si="10"/>
        <v>0353205721</v>
      </c>
      <c r="G52" s="1">
        <v>44541</v>
      </c>
      <c r="H52" t="str">
        <f t="shared" si="14"/>
        <v>91197</v>
      </c>
      <c r="I52">
        <v>1</v>
      </c>
      <c r="J52">
        <v>1042</v>
      </c>
      <c r="K52">
        <v>0</v>
      </c>
      <c r="L52">
        <v>812.76</v>
      </c>
    </row>
    <row r="53" spans="1:12" x14ac:dyDescent="0.25">
      <c r="A53" t="str">
        <f t="shared" si="0"/>
        <v>89301000</v>
      </c>
      <c r="B53" t="str">
        <f t="shared" si="8"/>
        <v>06539000</v>
      </c>
      <c r="C53" t="str">
        <f t="shared" si="11"/>
        <v>06539003</v>
      </c>
      <c r="D53" t="str">
        <f t="shared" si="12"/>
        <v>813</v>
      </c>
      <c r="E53" t="str">
        <f t="shared" si="9"/>
        <v>89301161</v>
      </c>
      <c r="F53" t="str">
        <f t="shared" si="10"/>
        <v>0353205721</v>
      </c>
      <c r="G53" s="1">
        <v>44541</v>
      </c>
      <c r="H53" t="str">
        <f t="shared" si="14"/>
        <v>91197</v>
      </c>
      <c r="I53">
        <v>1</v>
      </c>
      <c r="J53">
        <v>1042</v>
      </c>
      <c r="K53">
        <v>0</v>
      </c>
      <c r="L53">
        <v>812.76</v>
      </c>
    </row>
    <row r="54" spans="1:12" x14ac:dyDescent="0.25">
      <c r="A54" t="str">
        <f t="shared" si="0"/>
        <v>89301000</v>
      </c>
      <c r="B54" t="str">
        <f t="shared" si="8"/>
        <v>06539000</v>
      </c>
      <c r="C54" t="str">
        <f t="shared" si="11"/>
        <v>06539003</v>
      </c>
      <c r="D54" t="str">
        <f t="shared" si="12"/>
        <v>813</v>
      </c>
      <c r="E54" t="str">
        <f t="shared" si="9"/>
        <v>89301161</v>
      </c>
      <c r="F54" t="str">
        <f t="shared" si="10"/>
        <v>0353205721</v>
      </c>
      <c r="G54" s="1">
        <v>44540</v>
      </c>
      <c r="H54" t="str">
        <f>"91329"</f>
        <v>91329</v>
      </c>
      <c r="I54">
        <v>2</v>
      </c>
      <c r="J54">
        <v>418</v>
      </c>
      <c r="K54">
        <v>0</v>
      </c>
      <c r="L54">
        <v>326.04000000000002</v>
      </c>
    </row>
    <row r="55" spans="1:12" x14ac:dyDescent="0.25">
      <c r="A55" t="str">
        <f t="shared" si="0"/>
        <v>89301000</v>
      </c>
      <c r="B55" t="str">
        <f t="shared" si="8"/>
        <v>06539000</v>
      </c>
      <c r="C55" t="str">
        <f t="shared" si="11"/>
        <v>06539003</v>
      </c>
      <c r="D55" t="str">
        <f t="shared" si="12"/>
        <v>813</v>
      </c>
      <c r="E55" t="str">
        <f t="shared" si="9"/>
        <v>89301161</v>
      </c>
      <c r="F55" t="str">
        <f t="shared" si="10"/>
        <v>0353205721</v>
      </c>
      <c r="G55" s="1">
        <v>44540</v>
      </c>
      <c r="H55" t="str">
        <f>"91329"</f>
        <v>91329</v>
      </c>
      <c r="I55">
        <v>2</v>
      </c>
      <c r="J55">
        <v>418</v>
      </c>
      <c r="K55">
        <v>0</v>
      </c>
      <c r="L55">
        <v>326.04000000000002</v>
      </c>
    </row>
    <row r="56" spans="1:12" x14ac:dyDescent="0.25">
      <c r="A56" t="str">
        <f t="shared" si="0"/>
        <v>89301000</v>
      </c>
      <c r="B56" t="str">
        <f t="shared" si="8"/>
        <v>06539000</v>
      </c>
      <c r="C56" t="str">
        <f t="shared" si="11"/>
        <v>06539003</v>
      </c>
      <c r="D56" t="str">
        <f t="shared" si="12"/>
        <v>813</v>
      </c>
      <c r="E56" t="str">
        <f t="shared" si="9"/>
        <v>89301161</v>
      </c>
      <c r="F56" t="str">
        <f t="shared" si="10"/>
        <v>0353205721</v>
      </c>
      <c r="G56" s="1">
        <v>44540</v>
      </c>
      <c r="H56" t="str">
        <f>"91329"</f>
        <v>91329</v>
      </c>
      <c r="I56">
        <v>2</v>
      </c>
      <c r="J56">
        <v>418</v>
      </c>
      <c r="K56">
        <v>0</v>
      </c>
      <c r="L56">
        <v>326.04000000000002</v>
      </c>
    </row>
    <row r="57" spans="1:12" x14ac:dyDescent="0.25">
      <c r="A57" t="str">
        <f t="shared" si="0"/>
        <v>89301000</v>
      </c>
      <c r="B57" t="str">
        <f t="shared" si="8"/>
        <v>06539000</v>
      </c>
      <c r="C57" t="str">
        <f t="shared" si="11"/>
        <v>06539003</v>
      </c>
      <c r="D57" t="str">
        <f t="shared" si="12"/>
        <v>813</v>
      </c>
      <c r="E57" t="str">
        <f t="shared" si="9"/>
        <v>89301161</v>
      </c>
      <c r="F57" t="str">
        <f t="shared" si="10"/>
        <v>0353205721</v>
      </c>
      <c r="G57" s="1">
        <v>44540</v>
      </c>
      <c r="H57" t="str">
        <f>"91329"</f>
        <v>91329</v>
      </c>
      <c r="I57">
        <v>2</v>
      </c>
      <c r="J57">
        <v>418</v>
      </c>
      <c r="K57">
        <v>0</v>
      </c>
      <c r="L57">
        <v>326.04000000000002</v>
      </c>
    </row>
    <row r="58" spans="1:12" x14ac:dyDescent="0.25">
      <c r="A58" t="str">
        <f t="shared" si="0"/>
        <v>89301000</v>
      </c>
      <c r="B58" t="str">
        <f t="shared" si="8"/>
        <v>06539000</v>
      </c>
      <c r="C58" t="str">
        <f t="shared" si="11"/>
        <v>06539003</v>
      </c>
      <c r="D58" t="str">
        <f t="shared" si="12"/>
        <v>813</v>
      </c>
      <c r="E58" t="str">
        <f t="shared" si="9"/>
        <v>89301161</v>
      </c>
      <c r="F58" t="str">
        <f t="shared" si="10"/>
        <v>0353205721</v>
      </c>
      <c r="G58" s="1">
        <v>44540</v>
      </c>
      <c r="H58" t="str">
        <f>"91129"</f>
        <v>91129</v>
      </c>
      <c r="I58">
        <v>1</v>
      </c>
      <c r="J58">
        <v>172</v>
      </c>
      <c r="K58">
        <v>0</v>
      </c>
      <c r="L58">
        <v>134.16</v>
      </c>
    </row>
    <row r="59" spans="1:12" x14ac:dyDescent="0.25">
      <c r="A59" t="str">
        <f t="shared" si="0"/>
        <v>89301000</v>
      </c>
      <c r="B59" t="str">
        <f t="shared" si="8"/>
        <v>06539000</v>
      </c>
      <c r="C59" t="str">
        <f t="shared" si="11"/>
        <v>06539003</v>
      </c>
      <c r="D59" t="str">
        <f t="shared" si="12"/>
        <v>813</v>
      </c>
      <c r="E59" t="str">
        <f t="shared" si="9"/>
        <v>89301161</v>
      </c>
      <c r="F59" t="str">
        <f t="shared" si="10"/>
        <v>0353205721</v>
      </c>
      <c r="G59" s="1">
        <v>44540</v>
      </c>
      <c r="H59" t="str">
        <f>"91131"</f>
        <v>91131</v>
      </c>
      <c r="I59">
        <v>1</v>
      </c>
      <c r="J59">
        <v>169</v>
      </c>
      <c r="K59">
        <v>0</v>
      </c>
      <c r="L59">
        <v>131.82</v>
      </c>
    </row>
    <row r="60" spans="1:12" x14ac:dyDescent="0.25">
      <c r="A60" t="str">
        <f t="shared" si="0"/>
        <v>89301000</v>
      </c>
      <c r="B60" t="str">
        <f t="shared" si="8"/>
        <v>06539000</v>
      </c>
      <c r="C60" t="str">
        <f t="shared" si="11"/>
        <v>06539003</v>
      </c>
      <c r="D60" t="str">
        <f t="shared" si="12"/>
        <v>813</v>
      </c>
      <c r="E60" t="str">
        <f t="shared" si="9"/>
        <v>89301161</v>
      </c>
      <c r="F60" t="str">
        <f t="shared" si="10"/>
        <v>0353205721</v>
      </c>
      <c r="G60" s="1">
        <v>44540</v>
      </c>
      <c r="H60" t="str">
        <f>"91133"</f>
        <v>91133</v>
      </c>
      <c r="I60">
        <v>1</v>
      </c>
      <c r="J60">
        <v>175</v>
      </c>
      <c r="K60">
        <v>0</v>
      </c>
      <c r="L60">
        <v>136.5</v>
      </c>
    </row>
    <row r="61" spans="1:12" x14ac:dyDescent="0.25">
      <c r="A61" t="str">
        <f t="shared" si="0"/>
        <v>89301000</v>
      </c>
      <c r="B61" t="str">
        <f t="shared" si="8"/>
        <v>06539000</v>
      </c>
      <c r="C61" t="str">
        <f t="shared" si="11"/>
        <v>06539003</v>
      </c>
      <c r="D61" t="str">
        <f t="shared" si="12"/>
        <v>813</v>
      </c>
      <c r="E61" t="str">
        <f t="shared" si="9"/>
        <v>89301161</v>
      </c>
      <c r="F61" t="str">
        <f t="shared" si="10"/>
        <v>0353205721</v>
      </c>
      <c r="G61" s="1">
        <v>44540</v>
      </c>
      <c r="H61" t="str">
        <f>"91171"</f>
        <v>91171</v>
      </c>
      <c r="I61">
        <v>1</v>
      </c>
      <c r="J61">
        <v>356</v>
      </c>
      <c r="K61">
        <v>0</v>
      </c>
      <c r="L61">
        <v>277.68</v>
      </c>
    </row>
    <row r="62" spans="1:12" x14ac:dyDescent="0.25">
      <c r="A62" t="str">
        <f t="shared" si="0"/>
        <v>89301000</v>
      </c>
      <c r="B62" t="str">
        <f t="shared" si="8"/>
        <v>06539000</v>
      </c>
      <c r="C62" t="str">
        <f t="shared" si="11"/>
        <v>06539003</v>
      </c>
      <c r="D62" t="str">
        <f t="shared" si="12"/>
        <v>813</v>
      </c>
      <c r="E62" t="str">
        <f t="shared" si="9"/>
        <v>89301161</v>
      </c>
      <c r="F62" t="str">
        <f t="shared" si="10"/>
        <v>0353205721</v>
      </c>
      <c r="G62" s="1">
        <v>44540</v>
      </c>
      <c r="H62" t="str">
        <f>"91173"</f>
        <v>91173</v>
      </c>
      <c r="I62">
        <v>1</v>
      </c>
      <c r="J62">
        <v>331</v>
      </c>
      <c r="K62">
        <v>0</v>
      </c>
      <c r="L62">
        <v>258.18</v>
      </c>
    </row>
    <row r="63" spans="1:12" x14ac:dyDescent="0.25">
      <c r="A63" t="str">
        <f t="shared" si="0"/>
        <v>89301000</v>
      </c>
      <c r="B63" t="str">
        <f t="shared" si="8"/>
        <v>06539000</v>
      </c>
      <c r="C63" t="str">
        <f t="shared" si="11"/>
        <v>06539003</v>
      </c>
      <c r="D63" t="str">
        <f t="shared" si="12"/>
        <v>813</v>
      </c>
      <c r="E63" t="str">
        <f t="shared" si="9"/>
        <v>89301161</v>
      </c>
      <c r="F63" t="str">
        <f t="shared" si="10"/>
        <v>0353205721</v>
      </c>
      <c r="G63" s="1">
        <v>44540</v>
      </c>
      <c r="H63" t="str">
        <f>"91175"</f>
        <v>91175</v>
      </c>
      <c r="I63">
        <v>1</v>
      </c>
      <c r="J63">
        <v>356</v>
      </c>
      <c r="K63">
        <v>0</v>
      </c>
      <c r="L63">
        <v>277.68</v>
      </c>
    </row>
    <row r="64" spans="1:12" x14ac:dyDescent="0.25">
      <c r="A64" t="str">
        <f t="shared" si="0"/>
        <v>89301000</v>
      </c>
      <c r="B64" t="str">
        <f t="shared" si="8"/>
        <v>06539000</v>
      </c>
      <c r="C64" t="str">
        <f t="shared" si="11"/>
        <v>06539003</v>
      </c>
      <c r="D64" t="str">
        <f t="shared" si="12"/>
        <v>813</v>
      </c>
      <c r="E64" t="str">
        <f t="shared" si="9"/>
        <v>89301161</v>
      </c>
      <c r="F64" t="str">
        <f t="shared" si="10"/>
        <v>0353205721</v>
      </c>
      <c r="G64" s="1">
        <v>44541</v>
      </c>
      <c r="H64" t="str">
        <f>"91167"</f>
        <v>91167</v>
      </c>
      <c r="I64">
        <v>1</v>
      </c>
      <c r="J64">
        <v>424</v>
      </c>
      <c r="K64">
        <v>0</v>
      </c>
      <c r="L64">
        <v>330.72</v>
      </c>
    </row>
    <row r="65" spans="1:12" x14ac:dyDescent="0.25">
      <c r="A65" t="str">
        <f t="shared" si="0"/>
        <v>89301000</v>
      </c>
      <c r="B65" t="str">
        <f t="shared" si="8"/>
        <v>06539000</v>
      </c>
      <c r="C65" t="str">
        <f t="shared" si="11"/>
        <v>06539003</v>
      </c>
      <c r="D65" t="str">
        <f t="shared" si="12"/>
        <v>813</v>
      </c>
      <c r="E65" t="str">
        <f t="shared" si="9"/>
        <v>89301161</v>
      </c>
      <c r="F65" t="str">
        <f t="shared" si="10"/>
        <v>0353205721</v>
      </c>
      <c r="G65" s="1">
        <v>44541</v>
      </c>
      <c r="H65" t="str">
        <f>"91169"</f>
        <v>91169</v>
      </c>
      <c r="I65">
        <v>1</v>
      </c>
      <c r="J65">
        <v>424</v>
      </c>
      <c r="K65">
        <v>0</v>
      </c>
      <c r="L65">
        <v>330.72</v>
      </c>
    </row>
    <row r="66" spans="1:12" x14ac:dyDescent="0.25">
      <c r="A66" t="str">
        <f t="shared" ref="A66:A129" si="15">"89301000"</f>
        <v>89301000</v>
      </c>
      <c r="B66" t="str">
        <f t="shared" si="8"/>
        <v>06539000</v>
      </c>
      <c r="C66" t="str">
        <f t="shared" si="11"/>
        <v>06539003</v>
      </c>
      <c r="D66" t="str">
        <f t="shared" si="12"/>
        <v>813</v>
      </c>
      <c r="E66" t="str">
        <f t="shared" si="9"/>
        <v>89301161</v>
      </c>
      <c r="F66" t="str">
        <f t="shared" si="10"/>
        <v>0353205721</v>
      </c>
      <c r="G66" s="1">
        <v>44540</v>
      </c>
      <c r="H66" t="str">
        <f>"91167"</f>
        <v>91167</v>
      </c>
      <c r="I66">
        <v>1</v>
      </c>
      <c r="J66">
        <v>424</v>
      </c>
      <c r="K66">
        <v>0</v>
      </c>
      <c r="L66">
        <v>330.72</v>
      </c>
    </row>
    <row r="67" spans="1:12" x14ac:dyDescent="0.25">
      <c r="A67" t="str">
        <f t="shared" si="15"/>
        <v>89301000</v>
      </c>
      <c r="B67" t="str">
        <f t="shared" si="8"/>
        <v>06539000</v>
      </c>
      <c r="C67" t="str">
        <f t="shared" si="11"/>
        <v>06539003</v>
      </c>
      <c r="D67" t="str">
        <f t="shared" si="12"/>
        <v>813</v>
      </c>
      <c r="E67" t="str">
        <f t="shared" si="9"/>
        <v>89301161</v>
      </c>
      <c r="F67" t="str">
        <f t="shared" si="10"/>
        <v>0353205721</v>
      </c>
      <c r="G67" s="1">
        <v>44540</v>
      </c>
      <c r="H67" t="str">
        <f>"91169"</f>
        <v>91169</v>
      </c>
      <c r="I67">
        <v>1</v>
      </c>
      <c r="J67">
        <v>424</v>
      </c>
      <c r="K67">
        <v>0</v>
      </c>
      <c r="L67">
        <v>330.72</v>
      </c>
    </row>
    <row r="68" spans="1:12" x14ac:dyDescent="0.25">
      <c r="A68" t="str">
        <f t="shared" si="15"/>
        <v>89301000</v>
      </c>
      <c r="B68" t="str">
        <f t="shared" si="8"/>
        <v>06539000</v>
      </c>
      <c r="C68" t="str">
        <f t="shared" si="11"/>
        <v>06539003</v>
      </c>
      <c r="D68" t="str">
        <f t="shared" si="12"/>
        <v>813</v>
      </c>
      <c r="E68" t="str">
        <f t="shared" si="9"/>
        <v>89301161</v>
      </c>
      <c r="F68" t="str">
        <f t="shared" si="10"/>
        <v>0353205721</v>
      </c>
      <c r="G68" s="1">
        <v>44540</v>
      </c>
      <c r="H68" t="str">
        <f>"91475"</f>
        <v>91475</v>
      </c>
      <c r="I68">
        <v>1</v>
      </c>
      <c r="J68">
        <v>190</v>
      </c>
      <c r="K68">
        <v>0</v>
      </c>
      <c r="L68">
        <v>148.19999999999999</v>
      </c>
    </row>
    <row r="69" spans="1:12" x14ac:dyDescent="0.25">
      <c r="A69" t="str">
        <f t="shared" si="15"/>
        <v>89301000</v>
      </c>
      <c r="B69" t="str">
        <f>"78006000"</f>
        <v>78006000</v>
      </c>
      <c r="C69" t="str">
        <f>"78006201"</f>
        <v>78006201</v>
      </c>
      <c r="D69" t="str">
        <f>"801"</f>
        <v>801</v>
      </c>
      <c r="E69" t="str">
        <f>"89301171"</f>
        <v>89301171</v>
      </c>
      <c r="F69" t="str">
        <f t="shared" si="10"/>
        <v>0353205721</v>
      </c>
      <c r="G69" s="1">
        <v>44543</v>
      </c>
      <c r="H69" t="str">
        <f>"81703"</f>
        <v>81703</v>
      </c>
      <c r="I69">
        <v>2</v>
      </c>
      <c r="J69">
        <v>554</v>
      </c>
      <c r="K69">
        <v>0</v>
      </c>
      <c r="L69">
        <v>432.12</v>
      </c>
    </row>
    <row r="70" spans="1:12" x14ac:dyDescent="0.25">
      <c r="A70" t="str">
        <f t="shared" si="15"/>
        <v>89301000</v>
      </c>
      <c r="B70" t="str">
        <f t="shared" ref="B70:B79" si="16">"05002000"</f>
        <v>05002000</v>
      </c>
      <c r="C70" t="str">
        <f t="shared" ref="C70:C79" si="17">"05002397"</f>
        <v>05002397</v>
      </c>
      <c r="D70" t="str">
        <f t="shared" ref="D70:D79" si="18">"818"</f>
        <v>818</v>
      </c>
      <c r="E70" t="str">
        <f t="shared" ref="E70:E84" si="19">"89301105"</f>
        <v>89301105</v>
      </c>
      <c r="F70" t="str">
        <f t="shared" ref="F70:F84" si="20">"1654130258"</f>
        <v>1654130258</v>
      </c>
      <c r="G70" s="1">
        <v>44538</v>
      </c>
      <c r="H70" t="str">
        <f>"94225"</f>
        <v>94225</v>
      </c>
      <c r="I70">
        <v>2</v>
      </c>
      <c r="J70">
        <v>2296</v>
      </c>
      <c r="K70">
        <v>0</v>
      </c>
      <c r="L70">
        <v>2089.36</v>
      </c>
    </row>
    <row r="71" spans="1:12" x14ac:dyDescent="0.25">
      <c r="A71" t="str">
        <f t="shared" si="15"/>
        <v>89301000</v>
      </c>
      <c r="B71" t="str">
        <f t="shared" si="16"/>
        <v>05002000</v>
      </c>
      <c r="C71" t="str">
        <f t="shared" si="17"/>
        <v>05002397</v>
      </c>
      <c r="D71" t="str">
        <f t="shared" si="18"/>
        <v>818</v>
      </c>
      <c r="E71" t="str">
        <f t="shared" si="19"/>
        <v>89301105</v>
      </c>
      <c r="F71" t="str">
        <f t="shared" si="20"/>
        <v>1654130258</v>
      </c>
      <c r="G71" s="1">
        <v>44538</v>
      </c>
      <c r="H71" t="str">
        <f>"94195"</f>
        <v>94195</v>
      </c>
      <c r="I71">
        <v>1</v>
      </c>
      <c r="J71">
        <v>371</v>
      </c>
      <c r="K71">
        <v>0</v>
      </c>
      <c r="L71">
        <v>337.61</v>
      </c>
    </row>
    <row r="72" spans="1:12" x14ac:dyDescent="0.25">
      <c r="A72" t="str">
        <f t="shared" si="15"/>
        <v>89301000</v>
      </c>
      <c r="B72" t="str">
        <f t="shared" si="16"/>
        <v>05002000</v>
      </c>
      <c r="C72" t="str">
        <f t="shared" si="17"/>
        <v>05002397</v>
      </c>
      <c r="D72" t="str">
        <f t="shared" si="18"/>
        <v>818</v>
      </c>
      <c r="E72" t="str">
        <f t="shared" si="19"/>
        <v>89301105</v>
      </c>
      <c r="F72" t="str">
        <f t="shared" si="20"/>
        <v>1654130258</v>
      </c>
      <c r="G72" s="1">
        <v>44538</v>
      </c>
      <c r="H72" t="str">
        <f>"94353"</f>
        <v>94353</v>
      </c>
      <c r="I72">
        <v>8</v>
      </c>
      <c r="J72">
        <v>13360</v>
      </c>
      <c r="K72">
        <v>0</v>
      </c>
      <c r="L72">
        <v>12157.6</v>
      </c>
    </row>
    <row r="73" spans="1:12" x14ac:dyDescent="0.25">
      <c r="A73" t="str">
        <f t="shared" si="15"/>
        <v>89301000</v>
      </c>
      <c r="B73" t="str">
        <f t="shared" si="16"/>
        <v>05002000</v>
      </c>
      <c r="C73" t="str">
        <f t="shared" si="17"/>
        <v>05002397</v>
      </c>
      <c r="D73" t="str">
        <f t="shared" si="18"/>
        <v>818</v>
      </c>
      <c r="E73" t="str">
        <f t="shared" si="19"/>
        <v>89301105</v>
      </c>
      <c r="F73" t="str">
        <f t="shared" si="20"/>
        <v>1654130258</v>
      </c>
      <c r="G73" s="1">
        <v>44546</v>
      </c>
      <c r="H73" t="str">
        <f>"94233"</f>
        <v>94233</v>
      </c>
      <c r="I73">
        <v>1</v>
      </c>
      <c r="J73">
        <v>40489</v>
      </c>
      <c r="K73">
        <v>0</v>
      </c>
      <c r="L73">
        <v>36844.99</v>
      </c>
    </row>
    <row r="74" spans="1:12" x14ac:dyDescent="0.25">
      <c r="A74" t="str">
        <f t="shared" si="15"/>
        <v>89301000</v>
      </c>
      <c r="B74" t="str">
        <f t="shared" si="16"/>
        <v>05002000</v>
      </c>
      <c r="C74" t="str">
        <f t="shared" si="17"/>
        <v>05002397</v>
      </c>
      <c r="D74" t="str">
        <f t="shared" si="18"/>
        <v>818</v>
      </c>
      <c r="E74" t="str">
        <f t="shared" si="19"/>
        <v>89301105</v>
      </c>
      <c r="F74" t="str">
        <f t="shared" si="20"/>
        <v>1654130258</v>
      </c>
      <c r="G74" s="1">
        <v>44547</v>
      </c>
      <c r="H74" t="str">
        <f>"94225"</f>
        <v>94225</v>
      </c>
      <c r="I74">
        <v>1</v>
      </c>
      <c r="J74">
        <v>1148</v>
      </c>
      <c r="K74">
        <v>0</v>
      </c>
      <c r="L74">
        <v>1044.68</v>
      </c>
    </row>
    <row r="75" spans="1:12" x14ac:dyDescent="0.25">
      <c r="A75" t="str">
        <f t="shared" si="15"/>
        <v>89301000</v>
      </c>
      <c r="B75" t="str">
        <f t="shared" si="16"/>
        <v>05002000</v>
      </c>
      <c r="C75" t="str">
        <f t="shared" si="17"/>
        <v>05002397</v>
      </c>
      <c r="D75" t="str">
        <f t="shared" si="18"/>
        <v>818</v>
      </c>
      <c r="E75" t="str">
        <f t="shared" si="19"/>
        <v>89301105</v>
      </c>
      <c r="F75" t="str">
        <f t="shared" si="20"/>
        <v>1654130258</v>
      </c>
      <c r="G75" s="1">
        <v>44553</v>
      </c>
      <c r="H75" t="str">
        <f>"94225"</f>
        <v>94225</v>
      </c>
      <c r="I75">
        <v>1</v>
      </c>
      <c r="J75">
        <v>1148</v>
      </c>
      <c r="K75">
        <v>0</v>
      </c>
      <c r="L75">
        <v>1044.68</v>
      </c>
    </row>
    <row r="76" spans="1:12" x14ac:dyDescent="0.25">
      <c r="A76" t="str">
        <f t="shared" si="15"/>
        <v>89301000</v>
      </c>
      <c r="B76" t="str">
        <f t="shared" si="16"/>
        <v>05002000</v>
      </c>
      <c r="C76" t="str">
        <f t="shared" si="17"/>
        <v>05002397</v>
      </c>
      <c r="D76" t="str">
        <f t="shared" si="18"/>
        <v>818</v>
      </c>
      <c r="E76" t="str">
        <f t="shared" si="19"/>
        <v>89301105</v>
      </c>
      <c r="F76" t="str">
        <f t="shared" si="20"/>
        <v>1654130258</v>
      </c>
      <c r="G76" s="1">
        <v>44545</v>
      </c>
      <c r="H76" t="str">
        <f>"91439"</f>
        <v>91439</v>
      </c>
      <c r="I76">
        <v>9</v>
      </c>
      <c r="J76">
        <v>3186</v>
      </c>
      <c r="K76">
        <v>0</v>
      </c>
      <c r="L76">
        <v>2899.26</v>
      </c>
    </row>
    <row r="77" spans="1:12" x14ac:dyDescent="0.25">
      <c r="A77" t="str">
        <f t="shared" si="15"/>
        <v>89301000</v>
      </c>
      <c r="B77" t="str">
        <f t="shared" si="16"/>
        <v>05002000</v>
      </c>
      <c r="C77" t="str">
        <f t="shared" si="17"/>
        <v>05002397</v>
      </c>
      <c r="D77" t="str">
        <f t="shared" si="18"/>
        <v>818</v>
      </c>
      <c r="E77" t="str">
        <f t="shared" si="19"/>
        <v>89301105</v>
      </c>
      <c r="F77" t="str">
        <f t="shared" si="20"/>
        <v>1654130258</v>
      </c>
      <c r="G77" s="1">
        <v>44545</v>
      </c>
      <c r="H77" t="str">
        <f>"91439"</f>
        <v>91439</v>
      </c>
      <c r="I77">
        <v>7</v>
      </c>
      <c r="J77">
        <v>2478</v>
      </c>
      <c r="K77">
        <v>0</v>
      </c>
      <c r="L77">
        <v>2254.98</v>
      </c>
    </row>
    <row r="78" spans="1:12" x14ac:dyDescent="0.25">
      <c r="A78" t="str">
        <f t="shared" si="15"/>
        <v>89301000</v>
      </c>
      <c r="B78" t="str">
        <f t="shared" si="16"/>
        <v>05002000</v>
      </c>
      <c r="C78" t="str">
        <f t="shared" si="17"/>
        <v>05002397</v>
      </c>
      <c r="D78" t="str">
        <f t="shared" si="18"/>
        <v>818</v>
      </c>
      <c r="E78" t="str">
        <f t="shared" si="19"/>
        <v>89301105</v>
      </c>
      <c r="F78" t="str">
        <f t="shared" si="20"/>
        <v>1654130258</v>
      </c>
      <c r="G78" s="1">
        <v>44552</v>
      </c>
      <c r="H78" t="str">
        <f>"91439"</f>
        <v>91439</v>
      </c>
      <c r="I78">
        <v>9</v>
      </c>
      <c r="J78">
        <v>3186</v>
      </c>
      <c r="K78">
        <v>0</v>
      </c>
      <c r="L78">
        <v>2899.26</v>
      </c>
    </row>
    <row r="79" spans="1:12" x14ac:dyDescent="0.25">
      <c r="A79" t="str">
        <f t="shared" si="15"/>
        <v>89301000</v>
      </c>
      <c r="B79" t="str">
        <f t="shared" si="16"/>
        <v>05002000</v>
      </c>
      <c r="C79" t="str">
        <f t="shared" si="17"/>
        <v>05002397</v>
      </c>
      <c r="D79" t="str">
        <f t="shared" si="18"/>
        <v>818</v>
      </c>
      <c r="E79" t="str">
        <f t="shared" si="19"/>
        <v>89301105</v>
      </c>
      <c r="F79" t="str">
        <f t="shared" si="20"/>
        <v>1654130258</v>
      </c>
      <c r="G79" s="1">
        <v>44552</v>
      </c>
      <c r="H79" t="str">
        <f>"91439"</f>
        <v>91439</v>
      </c>
      <c r="I79">
        <v>9</v>
      </c>
      <c r="J79">
        <v>3186</v>
      </c>
      <c r="K79">
        <v>0</v>
      </c>
      <c r="L79">
        <v>2899.26</v>
      </c>
    </row>
    <row r="80" spans="1:12" x14ac:dyDescent="0.25">
      <c r="A80" t="str">
        <f t="shared" si="15"/>
        <v>89301000</v>
      </c>
      <c r="B80" t="str">
        <f>"89670000"</f>
        <v>89670000</v>
      </c>
      <c r="C80" t="str">
        <f>"89670001"</f>
        <v>89670001</v>
      </c>
      <c r="D80" t="str">
        <f t="shared" ref="D80:D95" si="21">"802"</f>
        <v>802</v>
      </c>
      <c r="E80" t="str">
        <f t="shared" si="19"/>
        <v>89301105</v>
      </c>
      <c r="F80" t="str">
        <f t="shared" si="20"/>
        <v>1654130258</v>
      </c>
      <c r="G80" s="1">
        <v>44539</v>
      </c>
      <c r="H80" t="str">
        <f>"97111"</f>
        <v>97111</v>
      </c>
      <c r="I80">
        <v>1</v>
      </c>
      <c r="J80">
        <v>19</v>
      </c>
      <c r="K80">
        <v>0</v>
      </c>
      <c r="L80">
        <v>17.29</v>
      </c>
    </row>
    <row r="81" spans="1:12" x14ac:dyDescent="0.25">
      <c r="A81" t="str">
        <f t="shared" si="15"/>
        <v>89301000</v>
      </c>
      <c r="B81" t="str">
        <f>"89670000"</f>
        <v>89670000</v>
      </c>
      <c r="C81" t="str">
        <f>"89670001"</f>
        <v>89670001</v>
      </c>
      <c r="D81" t="str">
        <f t="shared" si="21"/>
        <v>802</v>
      </c>
      <c r="E81" t="str">
        <f t="shared" si="19"/>
        <v>89301105</v>
      </c>
      <c r="F81" t="str">
        <f t="shared" si="20"/>
        <v>1654130258</v>
      </c>
      <c r="G81" s="1">
        <v>44544</v>
      </c>
      <c r="H81" t="str">
        <f>"82093"</f>
        <v>82093</v>
      </c>
      <c r="I81">
        <v>1</v>
      </c>
      <c r="J81">
        <v>213</v>
      </c>
      <c r="K81">
        <v>0</v>
      </c>
      <c r="L81">
        <v>193.83</v>
      </c>
    </row>
    <row r="82" spans="1:12" x14ac:dyDescent="0.25">
      <c r="A82" t="str">
        <f t="shared" si="15"/>
        <v>89301000</v>
      </c>
      <c r="B82" t="str">
        <f>"89670000"</f>
        <v>89670000</v>
      </c>
      <c r="C82" t="str">
        <f>"89670200"</f>
        <v>89670200</v>
      </c>
      <c r="D82" t="str">
        <f t="shared" si="21"/>
        <v>802</v>
      </c>
      <c r="E82" t="str">
        <f t="shared" si="19"/>
        <v>89301105</v>
      </c>
      <c r="F82" t="str">
        <f t="shared" si="20"/>
        <v>1654130258</v>
      </c>
      <c r="G82" s="1">
        <v>44540</v>
      </c>
      <c r="H82" t="str">
        <f>"97111"</f>
        <v>97111</v>
      </c>
      <c r="I82">
        <v>1</v>
      </c>
      <c r="J82">
        <v>19</v>
      </c>
      <c r="K82">
        <v>0</v>
      </c>
      <c r="L82">
        <v>17.29</v>
      </c>
    </row>
    <row r="83" spans="1:12" x14ac:dyDescent="0.25">
      <c r="A83" t="str">
        <f t="shared" si="15"/>
        <v>89301000</v>
      </c>
      <c r="B83" t="str">
        <f>"89670000"</f>
        <v>89670000</v>
      </c>
      <c r="C83" t="str">
        <f>"89670200"</f>
        <v>89670200</v>
      </c>
      <c r="D83" t="str">
        <f t="shared" si="21"/>
        <v>802</v>
      </c>
      <c r="E83" t="str">
        <f t="shared" si="19"/>
        <v>89301105</v>
      </c>
      <c r="F83" t="str">
        <f t="shared" si="20"/>
        <v>1654130258</v>
      </c>
      <c r="G83" s="1">
        <v>44544</v>
      </c>
      <c r="H83" t="str">
        <f>"82097"</f>
        <v>82097</v>
      </c>
      <c r="I83">
        <v>1</v>
      </c>
      <c r="J83">
        <v>379</v>
      </c>
      <c r="K83">
        <v>0</v>
      </c>
      <c r="L83">
        <v>344.89</v>
      </c>
    </row>
    <row r="84" spans="1:12" x14ac:dyDescent="0.25">
      <c r="A84" t="str">
        <f t="shared" si="15"/>
        <v>89301000</v>
      </c>
      <c r="B84" t="str">
        <f>"89670000"</f>
        <v>89670000</v>
      </c>
      <c r="C84" t="str">
        <f>"89670200"</f>
        <v>89670200</v>
      </c>
      <c r="D84" t="str">
        <f t="shared" si="21"/>
        <v>802</v>
      </c>
      <c r="E84" t="str">
        <f t="shared" si="19"/>
        <v>89301105</v>
      </c>
      <c r="F84" t="str">
        <f t="shared" si="20"/>
        <v>1654130258</v>
      </c>
      <c r="G84" s="1">
        <v>44544</v>
      </c>
      <c r="H84" t="str">
        <f>"82097"</f>
        <v>82097</v>
      </c>
      <c r="I84">
        <v>1</v>
      </c>
      <c r="J84">
        <v>379</v>
      </c>
      <c r="K84">
        <v>0</v>
      </c>
      <c r="L84">
        <v>344.89</v>
      </c>
    </row>
    <row r="85" spans="1:12" x14ac:dyDescent="0.25">
      <c r="A85" t="str">
        <f t="shared" si="15"/>
        <v>89301000</v>
      </c>
      <c r="B85" t="str">
        <f t="shared" ref="B85:B95" si="22">"91866000"</f>
        <v>91866000</v>
      </c>
      <c r="C85" t="str">
        <f t="shared" ref="C85:C95" si="23">"91866313"</f>
        <v>91866313</v>
      </c>
      <c r="D85" t="str">
        <f t="shared" si="21"/>
        <v>802</v>
      </c>
      <c r="E85" t="str">
        <f t="shared" ref="E85:E95" si="24">"89301103"</f>
        <v>89301103</v>
      </c>
      <c r="F85" t="str">
        <f t="shared" ref="F85:F93" si="25">"1860250502"</f>
        <v>1860250502</v>
      </c>
      <c r="G85" s="1">
        <v>44571</v>
      </c>
      <c r="H85" t="str">
        <f>"98111"</f>
        <v>98111</v>
      </c>
      <c r="I85">
        <v>1</v>
      </c>
      <c r="J85">
        <v>154</v>
      </c>
      <c r="K85">
        <v>0</v>
      </c>
      <c r="L85">
        <v>140.13999999999999</v>
      </c>
    </row>
    <row r="86" spans="1:12" x14ac:dyDescent="0.25">
      <c r="A86" t="str">
        <f t="shared" si="15"/>
        <v>89301000</v>
      </c>
      <c r="B86" t="str">
        <f t="shared" si="22"/>
        <v>91866000</v>
      </c>
      <c r="C86" t="str">
        <f t="shared" si="23"/>
        <v>91866313</v>
      </c>
      <c r="D86" t="str">
        <f t="shared" si="21"/>
        <v>802</v>
      </c>
      <c r="E86" t="str">
        <f t="shared" si="24"/>
        <v>89301103</v>
      </c>
      <c r="F86" t="str">
        <f t="shared" si="25"/>
        <v>1860250502</v>
      </c>
      <c r="G86" s="1">
        <v>44568</v>
      </c>
      <c r="H86" t="str">
        <f>"82117"</f>
        <v>82117</v>
      </c>
      <c r="I86">
        <v>1</v>
      </c>
      <c r="J86">
        <v>528</v>
      </c>
      <c r="K86">
        <v>0</v>
      </c>
      <c r="L86">
        <v>480.48</v>
      </c>
    </row>
    <row r="87" spans="1:12" x14ac:dyDescent="0.25">
      <c r="A87" t="str">
        <f t="shared" si="15"/>
        <v>89301000</v>
      </c>
      <c r="B87" t="str">
        <f t="shared" si="22"/>
        <v>91866000</v>
      </c>
      <c r="C87" t="str">
        <f t="shared" si="23"/>
        <v>91866313</v>
      </c>
      <c r="D87" t="str">
        <f t="shared" si="21"/>
        <v>802</v>
      </c>
      <c r="E87" t="str">
        <f t="shared" si="24"/>
        <v>89301103</v>
      </c>
      <c r="F87" t="str">
        <f t="shared" si="25"/>
        <v>1860250502</v>
      </c>
      <c r="G87" s="1">
        <v>44566</v>
      </c>
      <c r="H87" t="str">
        <f>"82117"</f>
        <v>82117</v>
      </c>
      <c r="I87">
        <v>1</v>
      </c>
      <c r="J87">
        <v>528</v>
      </c>
      <c r="K87">
        <v>0</v>
      </c>
      <c r="L87">
        <v>480.48</v>
      </c>
    </row>
    <row r="88" spans="1:12" x14ac:dyDescent="0.25">
      <c r="A88" t="str">
        <f t="shared" si="15"/>
        <v>89301000</v>
      </c>
      <c r="B88" t="str">
        <f t="shared" si="22"/>
        <v>91866000</v>
      </c>
      <c r="C88" t="str">
        <f t="shared" si="23"/>
        <v>91866313</v>
      </c>
      <c r="D88" t="str">
        <f t="shared" si="21"/>
        <v>802</v>
      </c>
      <c r="E88" t="str">
        <f t="shared" si="24"/>
        <v>89301103</v>
      </c>
      <c r="F88" t="str">
        <f t="shared" si="25"/>
        <v>1860250502</v>
      </c>
      <c r="G88" s="1">
        <v>44566</v>
      </c>
      <c r="H88" t="str">
        <f>"82079"</f>
        <v>82079</v>
      </c>
      <c r="I88">
        <v>1</v>
      </c>
      <c r="J88">
        <v>332</v>
      </c>
      <c r="K88">
        <v>0</v>
      </c>
      <c r="L88">
        <v>302.12</v>
      </c>
    </row>
    <row r="89" spans="1:12" x14ac:dyDescent="0.25">
      <c r="A89" t="str">
        <f t="shared" si="15"/>
        <v>89301000</v>
      </c>
      <c r="B89" t="str">
        <f t="shared" si="22"/>
        <v>91866000</v>
      </c>
      <c r="C89" t="str">
        <f t="shared" si="23"/>
        <v>91866313</v>
      </c>
      <c r="D89" t="str">
        <f t="shared" si="21"/>
        <v>802</v>
      </c>
      <c r="E89" t="str">
        <f t="shared" si="24"/>
        <v>89301103</v>
      </c>
      <c r="F89" t="str">
        <f t="shared" si="25"/>
        <v>1860250502</v>
      </c>
      <c r="G89" s="1">
        <v>44566</v>
      </c>
      <c r="H89" t="str">
        <f>"82079"</f>
        <v>82079</v>
      </c>
      <c r="I89">
        <v>1</v>
      </c>
      <c r="J89">
        <v>332</v>
      </c>
      <c r="K89">
        <v>0</v>
      </c>
      <c r="L89">
        <v>302.12</v>
      </c>
    </row>
    <row r="90" spans="1:12" x14ac:dyDescent="0.25">
      <c r="A90" t="str">
        <f t="shared" si="15"/>
        <v>89301000</v>
      </c>
      <c r="B90" t="str">
        <f t="shared" si="22"/>
        <v>91866000</v>
      </c>
      <c r="C90" t="str">
        <f t="shared" si="23"/>
        <v>91866313</v>
      </c>
      <c r="D90" t="str">
        <f t="shared" si="21"/>
        <v>802</v>
      </c>
      <c r="E90" t="str">
        <f t="shared" si="24"/>
        <v>89301103</v>
      </c>
      <c r="F90" t="str">
        <f t="shared" si="25"/>
        <v>1860250502</v>
      </c>
      <c r="G90" s="1">
        <v>44566</v>
      </c>
      <c r="H90" t="str">
        <f>"82117"</f>
        <v>82117</v>
      </c>
      <c r="I90">
        <v>2</v>
      </c>
      <c r="J90">
        <v>1056</v>
      </c>
      <c r="K90">
        <v>0</v>
      </c>
      <c r="L90">
        <v>960.96</v>
      </c>
    </row>
    <row r="91" spans="1:12" x14ac:dyDescent="0.25">
      <c r="A91" t="str">
        <f t="shared" si="15"/>
        <v>89301000</v>
      </c>
      <c r="B91" t="str">
        <f t="shared" si="22"/>
        <v>91866000</v>
      </c>
      <c r="C91" t="str">
        <f t="shared" si="23"/>
        <v>91866313</v>
      </c>
      <c r="D91" t="str">
        <f t="shared" si="21"/>
        <v>802</v>
      </c>
      <c r="E91" t="str">
        <f t="shared" si="24"/>
        <v>89301103</v>
      </c>
      <c r="F91" t="str">
        <f t="shared" si="25"/>
        <v>1860250502</v>
      </c>
      <c r="G91" s="1">
        <v>44566</v>
      </c>
      <c r="H91" t="str">
        <f>"82079"</f>
        <v>82079</v>
      </c>
      <c r="I91">
        <v>1</v>
      </c>
      <c r="J91">
        <v>332</v>
      </c>
      <c r="K91">
        <v>0</v>
      </c>
      <c r="L91">
        <v>302.12</v>
      </c>
    </row>
    <row r="92" spans="1:12" x14ac:dyDescent="0.25">
      <c r="A92" t="str">
        <f t="shared" si="15"/>
        <v>89301000</v>
      </c>
      <c r="B92" t="str">
        <f t="shared" si="22"/>
        <v>91866000</v>
      </c>
      <c r="C92" t="str">
        <f t="shared" si="23"/>
        <v>91866313</v>
      </c>
      <c r="D92" t="str">
        <f t="shared" si="21"/>
        <v>802</v>
      </c>
      <c r="E92" t="str">
        <f t="shared" si="24"/>
        <v>89301103</v>
      </c>
      <c r="F92" t="str">
        <f t="shared" si="25"/>
        <v>1860250502</v>
      </c>
      <c r="G92" s="1">
        <v>44567</v>
      </c>
      <c r="H92" t="str">
        <f>"82117"</f>
        <v>82117</v>
      </c>
      <c r="I92">
        <v>1</v>
      </c>
      <c r="J92">
        <v>528</v>
      </c>
      <c r="K92">
        <v>0</v>
      </c>
      <c r="L92">
        <v>480.48</v>
      </c>
    </row>
    <row r="93" spans="1:12" x14ac:dyDescent="0.25">
      <c r="A93" t="str">
        <f t="shared" si="15"/>
        <v>89301000</v>
      </c>
      <c r="B93" t="str">
        <f t="shared" si="22"/>
        <v>91866000</v>
      </c>
      <c r="C93" t="str">
        <f t="shared" si="23"/>
        <v>91866313</v>
      </c>
      <c r="D93" t="str">
        <f t="shared" si="21"/>
        <v>802</v>
      </c>
      <c r="E93" t="str">
        <f t="shared" si="24"/>
        <v>89301103</v>
      </c>
      <c r="F93" t="str">
        <f t="shared" si="25"/>
        <v>1860250502</v>
      </c>
      <c r="G93" s="1">
        <v>44566</v>
      </c>
      <c r="H93" t="str">
        <f>"82079"</f>
        <v>82079</v>
      </c>
      <c r="I93">
        <v>1</v>
      </c>
      <c r="J93">
        <v>332</v>
      </c>
      <c r="K93">
        <v>0</v>
      </c>
      <c r="L93">
        <v>302.12</v>
      </c>
    </row>
    <row r="94" spans="1:12" x14ac:dyDescent="0.25">
      <c r="A94" t="str">
        <f t="shared" si="15"/>
        <v>89301000</v>
      </c>
      <c r="B94" t="str">
        <f t="shared" si="22"/>
        <v>91866000</v>
      </c>
      <c r="C94" t="str">
        <f t="shared" si="23"/>
        <v>91866313</v>
      </c>
      <c r="D94" t="str">
        <f t="shared" si="21"/>
        <v>802</v>
      </c>
      <c r="E94" t="str">
        <f t="shared" si="24"/>
        <v>89301103</v>
      </c>
      <c r="F94" t="str">
        <f>"1652020810"</f>
        <v>1652020810</v>
      </c>
      <c r="G94" s="1">
        <v>44581</v>
      </c>
      <c r="H94" t="str">
        <f>"85111"</f>
        <v>85111</v>
      </c>
      <c r="I94">
        <v>2</v>
      </c>
      <c r="J94">
        <v>862</v>
      </c>
      <c r="K94">
        <v>0</v>
      </c>
      <c r="L94">
        <v>784.42</v>
      </c>
    </row>
    <row r="95" spans="1:12" x14ac:dyDescent="0.25">
      <c r="A95" t="str">
        <f t="shared" si="15"/>
        <v>89301000</v>
      </c>
      <c r="B95" t="str">
        <f t="shared" si="22"/>
        <v>91866000</v>
      </c>
      <c r="C95" t="str">
        <f t="shared" si="23"/>
        <v>91866313</v>
      </c>
      <c r="D95" t="str">
        <f t="shared" si="21"/>
        <v>802</v>
      </c>
      <c r="E95" t="str">
        <f t="shared" si="24"/>
        <v>89301103</v>
      </c>
      <c r="F95" t="str">
        <f>"1652020810"</f>
        <v>1652020810</v>
      </c>
      <c r="G95" s="1">
        <v>44581</v>
      </c>
      <c r="H95" t="str">
        <f>"85111"</f>
        <v>85111</v>
      </c>
      <c r="I95">
        <v>2</v>
      </c>
      <c r="J95">
        <v>862</v>
      </c>
      <c r="K95">
        <v>0</v>
      </c>
      <c r="L95">
        <v>784.42</v>
      </c>
    </row>
    <row r="96" spans="1:12" x14ac:dyDescent="0.25">
      <c r="A96" t="str">
        <f t="shared" si="15"/>
        <v>89301000</v>
      </c>
      <c r="B96" t="str">
        <f t="shared" ref="B96:C100" si="26">"89063000"</f>
        <v>89063000</v>
      </c>
      <c r="C96" t="str">
        <f t="shared" si="26"/>
        <v>89063000</v>
      </c>
      <c r="D96" t="str">
        <f>"809"</f>
        <v>809</v>
      </c>
      <c r="E96" t="str">
        <f>"89301031"</f>
        <v>89301031</v>
      </c>
      <c r="F96" t="str">
        <f>"7360135805"</f>
        <v>7360135805</v>
      </c>
      <c r="G96" s="1">
        <v>44564</v>
      </c>
      <c r="H96" t="str">
        <f>"89312"</f>
        <v>89312</v>
      </c>
      <c r="I96">
        <v>3</v>
      </c>
      <c r="J96">
        <v>906</v>
      </c>
      <c r="K96">
        <v>0</v>
      </c>
      <c r="L96">
        <v>951.3</v>
      </c>
    </row>
    <row r="97" spans="1:12" x14ac:dyDescent="0.25">
      <c r="A97" t="str">
        <f t="shared" si="15"/>
        <v>89301000</v>
      </c>
      <c r="B97" t="str">
        <f t="shared" si="26"/>
        <v>89063000</v>
      </c>
      <c r="C97" t="str">
        <f t="shared" si="26"/>
        <v>89063000</v>
      </c>
      <c r="D97" t="str">
        <f>"809"</f>
        <v>809</v>
      </c>
      <c r="E97" t="str">
        <f>"89301105"</f>
        <v>89301105</v>
      </c>
      <c r="F97" t="str">
        <f>"1654130258"</f>
        <v>1654130258</v>
      </c>
      <c r="G97" s="1">
        <v>44566</v>
      </c>
      <c r="H97" t="str">
        <f>"89312"</f>
        <v>89312</v>
      </c>
      <c r="I97">
        <v>1</v>
      </c>
      <c r="J97">
        <v>302</v>
      </c>
      <c r="K97">
        <v>0</v>
      </c>
      <c r="L97">
        <v>317.10000000000002</v>
      </c>
    </row>
    <row r="98" spans="1:12" x14ac:dyDescent="0.25">
      <c r="A98" t="str">
        <f t="shared" si="15"/>
        <v>89301000</v>
      </c>
      <c r="B98" t="str">
        <f t="shared" si="26"/>
        <v>89063000</v>
      </c>
      <c r="C98" t="str">
        <f t="shared" si="26"/>
        <v>89063000</v>
      </c>
      <c r="D98" t="str">
        <f>"809"</f>
        <v>809</v>
      </c>
      <c r="E98" t="str">
        <f>"89301031"</f>
        <v>89301031</v>
      </c>
      <c r="F98" t="str">
        <f>"6255071163"</f>
        <v>6255071163</v>
      </c>
      <c r="G98" s="1">
        <v>44571</v>
      </c>
      <c r="H98" t="str">
        <f>"89312"</f>
        <v>89312</v>
      </c>
      <c r="I98">
        <v>3</v>
      </c>
      <c r="J98">
        <v>906</v>
      </c>
      <c r="K98">
        <v>0</v>
      </c>
      <c r="L98">
        <v>951.3</v>
      </c>
    </row>
    <row r="99" spans="1:12" x14ac:dyDescent="0.25">
      <c r="A99" t="str">
        <f t="shared" si="15"/>
        <v>89301000</v>
      </c>
      <c r="B99" t="str">
        <f t="shared" si="26"/>
        <v>89063000</v>
      </c>
      <c r="C99" t="str">
        <f t="shared" si="26"/>
        <v>89063000</v>
      </c>
      <c r="D99" t="str">
        <f>"809"</f>
        <v>809</v>
      </c>
      <c r="E99" t="str">
        <f>"89301031"</f>
        <v>89301031</v>
      </c>
      <c r="F99" t="str">
        <f>"0260224503"</f>
        <v>0260224503</v>
      </c>
      <c r="G99" s="1">
        <v>44581</v>
      </c>
      <c r="H99" t="str">
        <f>"89312"</f>
        <v>89312</v>
      </c>
      <c r="I99">
        <v>3</v>
      </c>
      <c r="J99">
        <v>906</v>
      </c>
      <c r="K99">
        <v>0</v>
      </c>
      <c r="L99">
        <v>951.3</v>
      </c>
    </row>
    <row r="100" spans="1:12" x14ac:dyDescent="0.25">
      <c r="A100" t="str">
        <f t="shared" si="15"/>
        <v>89301000</v>
      </c>
      <c r="B100" t="str">
        <f t="shared" si="26"/>
        <v>89063000</v>
      </c>
      <c r="C100" t="str">
        <f t="shared" si="26"/>
        <v>89063000</v>
      </c>
      <c r="D100" t="str">
        <f>"809"</f>
        <v>809</v>
      </c>
      <c r="E100" t="str">
        <f>"89301171"</f>
        <v>89301171</v>
      </c>
      <c r="F100" t="str">
        <f>"386009762"</f>
        <v>386009762</v>
      </c>
      <c r="G100" s="1">
        <v>44589</v>
      </c>
      <c r="H100" t="str">
        <f>"89312"</f>
        <v>89312</v>
      </c>
      <c r="I100">
        <v>3</v>
      </c>
      <c r="J100">
        <v>906</v>
      </c>
      <c r="K100">
        <v>0</v>
      </c>
      <c r="L100">
        <v>951.3</v>
      </c>
    </row>
    <row r="101" spans="1:12" x14ac:dyDescent="0.25">
      <c r="A101" t="str">
        <f t="shared" si="15"/>
        <v>89301000</v>
      </c>
      <c r="B101" t="str">
        <f>"93301000"</f>
        <v>93301000</v>
      </c>
      <c r="C101" t="str">
        <f>"93301002"</f>
        <v>93301002</v>
      </c>
      <c r="D101" t="str">
        <f>"128"</f>
        <v>128</v>
      </c>
      <c r="E101" t="str">
        <f>"89301051"</f>
        <v>89301051</v>
      </c>
      <c r="F101" t="str">
        <f>"5856020456"</f>
        <v>5856020456</v>
      </c>
      <c r="G101" s="1">
        <v>44564</v>
      </c>
      <c r="H101" t="str">
        <f>"18550"</f>
        <v>18550</v>
      </c>
      <c r="I101">
        <v>1</v>
      </c>
      <c r="J101">
        <v>6286</v>
      </c>
      <c r="K101">
        <v>0</v>
      </c>
      <c r="L101">
        <v>5405.96</v>
      </c>
    </row>
    <row r="102" spans="1:12" x14ac:dyDescent="0.25">
      <c r="A102" t="str">
        <f t="shared" si="15"/>
        <v>89301000</v>
      </c>
      <c r="B102" t="str">
        <f>"93301000"</f>
        <v>93301000</v>
      </c>
      <c r="C102" t="str">
        <f>"93301002"</f>
        <v>93301002</v>
      </c>
      <c r="D102" t="str">
        <f>"128"</f>
        <v>128</v>
      </c>
      <c r="E102" t="str">
        <f>"89301051"</f>
        <v>89301051</v>
      </c>
      <c r="F102" t="str">
        <f>"5856020456"</f>
        <v>5856020456</v>
      </c>
      <c r="G102" s="1">
        <v>44564</v>
      </c>
      <c r="H102" t="str">
        <f>"0098880"</f>
        <v>0098880</v>
      </c>
      <c r="I102">
        <v>0.05</v>
      </c>
      <c r="K102">
        <v>12.18</v>
      </c>
      <c r="L102">
        <v>12.18</v>
      </c>
    </row>
    <row r="103" spans="1:12" x14ac:dyDescent="0.25">
      <c r="A103" t="str">
        <f t="shared" si="15"/>
        <v>89301000</v>
      </c>
      <c r="B103" t="str">
        <f>"93301000"</f>
        <v>93301000</v>
      </c>
      <c r="C103" t="str">
        <f>"93301002"</f>
        <v>93301002</v>
      </c>
      <c r="D103" t="str">
        <f>"128"</f>
        <v>128</v>
      </c>
      <c r="E103" t="str">
        <f>"89301051"</f>
        <v>89301051</v>
      </c>
      <c r="F103" t="str">
        <f>"5856020456"</f>
        <v>5856020456</v>
      </c>
      <c r="G103" s="1">
        <v>44564</v>
      </c>
      <c r="H103" t="str">
        <f>"0185485"</f>
        <v>0185485</v>
      </c>
      <c r="I103">
        <v>0.2</v>
      </c>
      <c r="K103">
        <v>503.65</v>
      </c>
      <c r="L103">
        <v>503.65</v>
      </c>
    </row>
    <row r="104" spans="1:12" x14ac:dyDescent="0.25">
      <c r="A104" t="str">
        <f t="shared" si="15"/>
        <v>89301000</v>
      </c>
      <c r="B104" t="str">
        <f>"93301000"</f>
        <v>93301000</v>
      </c>
      <c r="C104" t="str">
        <f>"93301002"</f>
        <v>93301002</v>
      </c>
      <c r="D104" t="str">
        <f>"128"</f>
        <v>128</v>
      </c>
      <c r="E104" t="str">
        <f>"89301051"</f>
        <v>89301051</v>
      </c>
      <c r="F104" t="str">
        <f>"5856020456"</f>
        <v>5856020456</v>
      </c>
      <c r="G104" s="1">
        <v>44564</v>
      </c>
      <c r="H104" t="str">
        <f>"0017991"</f>
        <v>0017991</v>
      </c>
      <c r="I104">
        <v>0.2</v>
      </c>
      <c r="K104">
        <v>223.78</v>
      </c>
      <c r="L104">
        <v>223.78</v>
      </c>
    </row>
    <row r="105" spans="1:12" x14ac:dyDescent="0.25">
      <c r="A105" t="str">
        <f t="shared" si="15"/>
        <v>89301000</v>
      </c>
      <c r="B105" t="str">
        <f>"93301000"</f>
        <v>93301000</v>
      </c>
      <c r="C105" t="str">
        <f>"93301002"</f>
        <v>93301002</v>
      </c>
      <c r="D105" t="str">
        <f>"128"</f>
        <v>128</v>
      </c>
      <c r="E105" t="str">
        <f>"89301051"</f>
        <v>89301051</v>
      </c>
      <c r="F105" t="str">
        <f>"5856020456"</f>
        <v>5856020456</v>
      </c>
      <c r="G105" s="1">
        <v>44564</v>
      </c>
      <c r="H105" t="str">
        <f>"0028185"</f>
        <v>0028185</v>
      </c>
      <c r="I105">
        <v>1</v>
      </c>
      <c r="K105">
        <v>454.71</v>
      </c>
      <c r="L105">
        <v>454.71</v>
      </c>
    </row>
    <row r="106" spans="1:12" x14ac:dyDescent="0.25">
      <c r="A106" t="str">
        <f t="shared" si="15"/>
        <v>89301000</v>
      </c>
      <c r="B106" t="str">
        <f t="shared" ref="B106:B130" si="27">"06539000"</f>
        <v>06539000</v>
      </c>
      <c r="C106" t="str">
        <f>"06539001"</f>
        <v>06539001</v>
      </c>
      <c r="D106" t="str">
        <f>"801"</f>
        <v>801</v>
      </c>
      <c r="E106" t="str">
        <f t="shared" ref="E106:E130" si="28">"89301101"</f>
        <v>89301101</v>
      </c>
      <c r="F106" t="str">
        <f t="shared" ref="F106:F130" si="29">"1060071650"</f>
        <v>1060071650</v>
      </c>
      <c r="G106" s="1">
        <v>44568</v>
      </c>
      <c r="H106" t="str">
        <f>"81705"</f>
        <v>81705</v>
      </c>
      <c r="I106">
        <v>1</v>
      </c>
      <c r="J106">
        <v>346</v>
      </c>
      <c r="K106">
        <v>0</v>
      </c>
      <c r="L106">
        <v>269.88</v>
      </c>
    </row>
    <row r="107" spans="1:12" x14ac:dyDescent="0.25">
      <c r="A107" t="str">
        <f t="shared" si="15"/>
        <v>89301000</v>
      </c>
      <c r="B107" t="str">
        <f t="shared" si="27"/>
        <v>06539000</v>
      </c>
      <c r="C107" t="str">
        <f>"06539001"</f>
        <v>06539001</v>
      </c>
      <c r="D107" t="str">
        <f>"801"</f>
        <v>801</v>
      </c>
      <c r="E107" t="str">
        <f t="shared" si="28"/>
        <v>89301101</v>
      </c>
      <c r="F107" t="str">
        <f t="shared" si="29"/>
        <v>1060071650</v>
      </c>
      <c r="G107" s="1">
        <v>44568</v>
      </c>
      <c r="H107" t="str">
        <f>"81705"</f>
        <v>81705</v>
      </c>
      <c r="I107">
        <v>1</v>
      </c>
      <c r="J107">
        <v>346</v>
      </c>
      <c r="K107">
        <v>0</v>
      </c>
      <c r="L107">
        <v>269.88</v>
      </c>
    </row>
    <row r="108" spans="1:12" x14ac:dyDescent="0.25">
      <c r="A108" t="str">
        <f t="shared" si="15"/>
        <v>89301000</v>
      </c>
      <c r="B108" t="str">
        <f t="shared" si="27"/>
        <v>06539000</v>
      </c>
      <c r="C108" t="str">
        <f t="shared" ref="C108:C130" si="30">"06539003"</f>
        <v>06539003</v>
      </c>
      <c r="D108" t="str">
        <f t="shared" ref="D108:D130" si="31">"813"</f>
        <v>813</v>
      </c>
      <c r="E108" t="str">
        <f t="shared" si="28"/>
        <v>89301101</v>
      </c>
      <c r="F108" t="str">
        <f t="shared" si="29"/>
        <v>1060071650</v>
      </c>
      <c r="G108" s="1">
        <v>44568</v>
      </c>
      <c r="H108" t="str">
        <f t="shared" ref="H108:H115" si="32">"91329"</f>
        <v>91329</v>
      </c>
      <c r="I108">
        <v>2</v>
      </c>
      <c r="J108">
        <v>428</v>
      </c>
      <c r="K108">
        <v>0</v>
      </c>
      <c r="L108">
        <v>333.84</v>
      </c>
    </row>
    <row r="109" spans="1:12" x14ac:dyDescent="0.25">
      <c r="A109" t="str">
        <f t="shared" si="15"/>
        <v>89301000</v>
      </c>
      <c r="B109" t="str">
        <f t="shared" si="27"/>
        <v>06539000</v>
      </c>
      <c r="C109" t="str">
        <f t="shared" si="30"/>
        <v>06539003</v>
      </c>
      <c r="D109" t="str">
        <f t="shared" si="31"/>
        <v>813</v>
      </c>
      <c r="E109" t="str">
        <f t="shared" si="28"/>
        <v>89301101</v>
      </c>
      <c r="F109" t="str">
        <f t="shared" si="29"/>
        <v>1060071650</v>
      </c>
      <c r="G109" s="1">
        <v>44568</v>
      </c>
      <c r="H109" t="str">
        <f t="shared" si="32"/>
        <v>91329</v>
      </c>
      <c r="I109">
        <v>2</v>
      </c>
      <c r="J109">
        <v>428</v>
      </c>
      <c r="K109">
        <v>0</v>
      </c>
      <c r="L109">
        <v>333.84</v>
      </c>
    </row>
    <row r="110" spans="1:12" x14ac:dyDescent="0.25">
      <c r="A110" t="str">
        <f t="shared" si="15"/>
        <v>89301000</v>
      </c>
      <c r="B110" t="str">
        <f t="shared" si="27"/>
        <v>06539000</v>
      </c>
      <c r="C110" t="str">
        <f t="shared" si="30"/>
        <v>06539003</v>
      </c>
      <c r="D110" t="str">
        <f t="shared" si="31"/>
        <v>813</v>
      </c>
      <c r="E110" t="str">
        <f t="shared" si="28"/>
        <v>89301101</v>
      </c>
      <c r="F110" t="str">
        <f t="shared" si="29"/>
        <v>1060071650</v>
      </c>
      <c r="G110" s="1">
        <v>44568</v>
      </c>
      <c r="H110" t="str">
        <f t="shared" si="32"/>
        <v>91329</v>
      </c>
      <c r="I110">
        <v>2</v>
      </c>
      <c r="J110">
        <v>428</v>
      </c>
      <c r="K110">
        <v>0</v>
      </c>
      <c r="L110">
        <v>333.84</v>
      </c>
    </row>
    <row r="111" spans="1:12" x14ac:dyDescent="0.25">
      <c r="A111" t="str">
        <f t="shared" si="15"/>
        <v>89301000</v>
      </c>
      <c r="B111" t="str">
        <f t="shared" si="27"/>
        <v>06539000</v>
      </c>
      <c r="C111" t="str">
        <f t="shared" si="30"/>
        <v>06539003</v>
      </c>
      <c r="D111" t="str">
        <f t="shared" si="31"/>
        <v>813</v>
      </c>
      <c r="E111" t="str">
        <f t="shared" si="28"/>
        <v>89301101</v>
      </c>
      <c r="F111" t="str">
        <f t="shared" si="29"/>
        <v>1060071650</v>
      </c>
      <c r="G111" s="1">
        <v>44568</v>
      </c>
      <c r="H111" t="str">
        <f t="shared" si="32"/>
        <v>91329</v>
      </c>
      <c r="I111">
        <v>2</v>
      </c>
      <c r="J111">
        <v>428</v>
      </c>
      <c r="K111">
        <v>0</v>
      </c>
      <c r="L111">
        <v>333.84</v>
      </c>
    </row>
    <row r="112" spans="1:12" x14ac:dyDescent="0.25">
      <c r="A112" t="str">
        <f t="shared" si="15"/>
        <v>89301000</v>
      </c>
      <c r="B112" t="str">
        <f t="shared" si="27"/>
        <v>06539000</v>
      </c>
      <c r="C112" t="str">
        <f t="shared" si="30"/>
        <v>06539003</v>
      </c>
      <c r="D112" t="str">
        <f t="shared" si="31"/>
        <v>813</v>
      </c>
      <c r="E112" t="str">
        <f t="shared" si="28"/>
        <v>89301101</v>
      </c>
      <c r="F112" t="str">
        <f t="shared" si="29"/>
        <v>1060071650</v>
      </c>
      <c r="G112" s="1">
        <v>44568</v>
      </c>
      <c r="H112" t="str">
        <f t="shared" si="32"/>
        <v>91329</v>
      </c>
      <c r="I112">
        <v>2</v>
      </c>
      <c r="J112">
        <v>428</v>
      </c>
      <c r="K112">
        <v>0</v>
      </c>
      <c r="L112">
        <v>333.84</v>
      </c>
    </row>
    <row r="113" spans="1:12" x14ac:dyDescent="0.25">
      <c r="A113" t="str">
        <f t="shared" si="15"/>
        <v>89301000</v>
      </c>
      <c r="B113" t="str">
        <f t="shared" si="27"/>
        <v>06539000</v>
      </c>
      <c r="C113" t="str">
        <f t="shared" si="30"/>
        <v>06539003</v>
      </c>
      <c r="D113" t="str">
        <f t="shared" si="31"/>
        <v>813</v>
      </c>
      <c r="E113" t="str">
        <f t="shared" si="28"/>
        <v>89301101</v>
      </c>
      <c r="F113" t="str">
        <f t="shared" si="29"/>
        <v>1060071650</v>
      </c>
      <c r="G113" s="1">
        <v>44568</v>
      </c>
      <c r="H113" t="str">
        <f t="shared" si="32"/>
        <v>91329</v>
      </c>
      <c r="I113">
        <v>2</v>
      </c>
      <c r="J113">
        <v>428</v>
      </c>
      <c r="K113">
        <v>0</v>
      </c>
      <c r="L113">
        <v>333.84</v>
      </c>
    </row>
    <row r="114" spans="1:12" x14ac:dyDescent="0.25">
      <c r="A114" t="str">
        <f t="shared" si="15"/>
        <v>89301000</v>
      </c>
      <c r="B114" t="str">
        <f t="shared" si="27"/>
        <v>06539000</v>
      </c>
      <c r="C114" t="str">
        <f t="shared" si="30"/>
        <v>06539003</v>
      </c>
      <c r="D114" t="str">
        <f t="shared" si="31"/>
        <v>813</v>
      </c>
      <c r="E114" t="str">
        <f t="shared" si="28"/>
        <v>89301101</v>
      </c>
      <c r="F114" t="str">
        <f t="shared" si="29"/>
        <v>1060071650</v>
      </c>
      <c r="G114" s="1">
        <v>44568</v>
      </c>
      <c r="H114" t="str">
        <f t="shared" si="32"/>
        <v>91329</v>
      </c>
      <c r="I114">
        <v>2</v>
      </c>
      <c r="J114">
        <v>428</v>
      </c>
      <c r="K114">
        <v>0</v>
      </c>
      <c r="L114">
        <v>333.84</v>
      </c>
    </row>
    <row r="115" spans="1:12" x14ac:dyDescent="0.25">
      <c r="A115" t="str">
        <f t="shared" si="15"/>
        <v>89301000</v>
      </c>
      <c r="B115" t="str">
        <f t="shared" si="27"/>
        <v>06539000</v>
      </c>
      <c r="C115" t="str">
        <f t="shared" si="30"/>
        <v>06539003</v>
      </c>
      <c r="D115" t="str">
        <f t="shared" si="31"/>
        <v>813</v>
      </c>
      <c r="E115" t="str">
        <f t="shared" si="28"/>
        <v>89301101</v>
      </c>
      <c r="F115" t="str">
        <f t="shared" si="29"/>
        <v>1060071650</v>
      </c>
      <c r="G115" s="1">
        <v>44568</v>
      </c>
      <c r="H115" t="str">
        <f t="shared" si="32"/>
        <v>91329</v>
      </c>
      <c r="I115">
        <v>2</v>
      </c>
      <c r="J115">
        <v>428</v>
      </c>
      <c r="K115">
        <v>0</v>
      </c>
      <c r="L115">
        <v>333.84</v>
      </c>
    </row>
    <row r="116" spans="1:12" x14ac:dyDescent="0.25">
      <c r="A116" t="str">
        <f t="shared" si="15"/>
        <v>89301000</v>
      </c>
      <c r="B116" t="str">
        <f t="shared" si="27"/>
        <v>06539000</v>
      </c>
      <c r="C116" t="str">
        <f t="shared" si="30"/>
        <v>06539003</v>
      </c>
      <c r="D116" t="str">
        <f t="shared" si="31"/>
        <v>813</v>
      </c>
      <c r="E116" t="str">
        <f t="shared" si="28"/>
        <v>89301101</v>
      </c>
      <c r="F116" t="str">
        <f t="shared" si="29"/>
        <v>1060071650</v>
      </c>
      <c r="G116" s="1">
        <v>44568</v>
      </c>
      <c r="H116" t="str">
        <f>"91411"</f>
        <v>91411</v>
      </c>
      <c r="I116">
        <v>7</v>
      </c>
      <c r="J116">
        <v>11200</v>
      </c>
      <c r="K116">
        <v>0</v>
      </c>
      <c r="L116">
        <v>8736</v>
      </c>
    </row>
    <row r="117" spans="1:12" x14ac:dyDescent="0.25">
      <c r="A117" t="str">
        <f t="shared" si="15"/>
        <v>89301000</v>
      </c>
      <c r="B117" t="str">
        <f t="shared" si="27"/>
        <v>06539000</v>
      </c>
      <c r="C117" t="str">
        <f t="shared" si="30"/>
        <v>06539003</v>
      </c>
      <c r="D117" t="str">
        <f t="shared" si="31"/>
        <v>813</v>
      </c>
      <c r="E117" t="str">
        <f t="shared" si="28"/>
        <v>89301101</v>
      </c>
      <c r="F117" t="str">
        <f t="shared" si="29"/>
        <v>1060071650</v>
      </c>
      <c r="G117" s="1">
        <v>44568</v>
      </c>
      <c r="H117" t="str">
        <f>"91411"</f>
        <v>91411</v>
      </c>
      <c r="I117">
        <v>7</v>
      </c>
      <c r="J117">
        <v>11200</v>
      </c>
      <c r="K117">
        <v>0</v>
      </c>
      <c r="L117">
        <v>8736</v>
      </c>
    </row>
    <row r="118" spans="1:12" x14ac:dyDescent="0.25">
      <c r="A118" t="str">
        <f t="shared" si="15"/>
        <v>89301000</v>
      </c>
      <c r="B118" t="str">
        <f t="shared" si="27"/>
        <v>06539000</v>
      </c>
      <c r="C118" t="str">
        <f t="shared" si="30"/>
        <v>06539003</v>
      </c>
      <c r="D118" t="str">
        <f t="shared" si="31"/>
        <v>813</v>
      </c>
      <c r="E118" t="str">
        <f t="shared" si="28"/>
        <v>89301101</v>
      </c>
      <c r="F118" t="str">
        <f t="shared" si="29"/>
        <v>1060071650</v>
      </c>
      <c r="G118" s="1">
        <v>44568</v>
      </c>
      <c r="H118" t="str">
        <f>"91329"</f>
        <v>91329</v>
      </c>
      <c r="I118">
        <v>2</v>
      </c>
      <c r="J118">
        <v>428</v>
      </c>
      <c r="K118">
        <v>0</v>
      </c>
      <c r="L118">
        <v>333.84</v>
      </c>
    </row>
    <row r="119" spans="1:12" x14ac:dyDescent="0.25">
      <c r="A119" t="str">
        <f t="shared" si="15"/>
        <v>89301000</v>
      </c>
      <c r="B119" t="str">
        <f t="shared" si="27"/>
        <v>06539000</v>
      </c>
      <c r="C119" t="str">
        <f t="shared" si="30"/>
        <v>06539003</v>
      </c>
      <c r="D119" t="str">
        <f t="shared" si="31"/>
        <v>813</v>
      </c>
      <c r="E119" t="str">
        <f t="shared" si="28"/>
        <v>89301101</v>
      </c>
      <c r="F119" t="str">
        <f t="shared" si="29"/>
        <v>1060071650</v>
      </c>
      <c r="G119" s="1">
        <v>44568</v>
      </c>
      <c r="H119" t="str">
        <f>"91329"</f>
        <v>91329</v>
      </c>
      <c r="I119">
        <v>2</v>
      </c>
      <c r="J119">
        <v>428</v>
      </c>
      <c r="K119">
        <v>0</v>
      </c>
      <c r="L119">
        <v>333.84</v>
      </c>
    </row>
    <row r="120" spans="1:12" x14ac:dyDescent="0.25">
      <c r="A120" t="str">
        <f t="shared" si="15"/>
        <v>89301000</v>
      </c>
      <c r="B120" t="str">
        <f t="shared" si="27"/>
        <v>06539000</v>
      </c>
      <c r="C120" t="str">
        <f t="shared" si="30"/>
        <v>06539003</v>
      </c>
      <c r="D120" t="str">
        <f t="shared" si="31"/>
        <v>813</v>
      </c>
      <c r="E120" t="str">
        <f t="shared" si="28"/>
        <v>89301101</v>
      </c>
      <c r="F120" t="str">
        <f t="shared" si="29"/>
        <v>1060071650</v>
      </c>
      <c r="G120" s="1">
        <v>44568</v>
      </c>
      <c r="H120" t="str">
        <f>"91329"</f>
        <v>91329</v>
      </c>
      <c r="I120">
        <v>2</v>
      </c>
      <c r="J120">
        <v>428</v>
      </c>
      <c r="K120">
        <v>0</v>
      </c>
      <c r="L120">
        <v>333.84</v>
      </c>
    </row>
    <row r="121" spans="1:12" x14ac:dyDescent="0.25">
      <c r="A121" t="str">
        <f t="shared" si="15"/>
        <v>89301000</v>
      </c>
      <c r="B121" t="str">
        <f t="shared" si="27"/>
        <v>06539000</v>
      </c>
      <c r="C121" t="str">
        <f t="shared" si="30"/>
        <v>06539003</v>
      </c>
      <c r="D121" t="str">
        <f t="shared" si="31"/>
        <v>813</v>
      </c>
      <c r="E121" t="str">
        <f t="shared" si="28"/>
        <v>89301101</v>
      </c>
      <c r="F121" t="str">
        <f t="shared" si="29"/>
        <v>1060071650</v>
      </c>
      <c r="G121" s="1">
        <v>44568</v>
      </c>
      <c r="H121" t="str">
        <f>"91329"</f>
        <v>91329</v>
      </c>
      <c r="I121">
        <v>2</v>
      </c>
      <c r="J121">
        <v>428</v>
      </c>
      <c r="K121">
        <v>0</v>
      </c>
      <c r="L121">
        <v>333.84</v>
      </c>
    </row>
    <row r="122" spans="1:12" x14ac:dyDescent="0.25">
      <c r="A122" t="str">
        <f t="shared" si="15"/>
        <v>89301000</v>
      </c>
      <c r="B122" t="str">
        <f t="shared" si="27"/>
        <v>06539000</v>
      </c>
      <c r="C122" t="str">
        <f t="shared" si="30"/>
        <v>06539003</v>
      </c>
      <c r="D122" t="str">
        <f t="shared" si="31"/>
        <v>813</v>
      </c>
      <c r="E122" t="str">
        <f t="shared" si="28"/>
        <v>89301101</v>
      </c>
      <c r="F122" t="str">
        <f t="shared" si="29"/>
        <v>1060071650</v>
      </c>
      <c r="G122" s="1">
        <v>44568</v>
      </c>
      <c r="H122" t="str">
        <f>"91495"</f>
        <v>91495</v>
      </c>
      <c r="I122">
        <v>1</v>
      </c>
      <c r="J122">
        <v>592</v>
      </c>
      <c r="K122">
        <v>0</v>
      </c>
      <c r="L122">
        <v>461.76</v>
      </c>
    </row>
    <row r="123" spans="1:12" x14ac:dyDescent="0.25">
      <c r="A123" t="str">
        <f t="shared" si="15"/>
        <v>89301000</v>
      </c>
      <c r="B123" t="str">
        <f t="shared" si="27"/>
        <v>06539000</v>
      </c>
      <c r="C123" t="str">
        <f t="shared" si="30"/>
        <v>06539003</v>
      </c>
      <c r="D123" t="str">
        <f t="shared" si="31"/>
        <v>813</v>
      </c>
      <c r="E123" t="str">
        <f t="shared" si="28"/>
        <v>89301101</v>
      </c>
      <c r="F123" t="str">
        <f t="shared" si="29"/>
        <v>1060071650</v>
      </c>
      <c r="G123" s="1">
        <v>44568</v>
      </c>
      <c r="H123" t="str">
        <f t="shared" ref="H123:H129" si="33">"91329"</f>
        <v>91329</v>
      </c>
      <c r="I123">
        <v>2</v>
      </c>
      <c r="J123">
        <v>428</v>
      </c>
      <c r="K123">
        <v>0</v>
      </c>
      <c r="L123">
        <v>333.84</v>
      </c>
    </row>
    <row r="124" spans="1:12" x14ac:dyDescent="0.25">
      <c r="A124" t="str">
        <f t="shared" si="15"/>
        <v>89301000</v>
      </c>
      <c r="B124" t="str">
        <f t="shared" si="27"/>
        <v>06539000</v>
      </c>
      <c r="C124" t="str">
        <f t="shared" si="30"/>
        <v>06539003</v>
      </c>
      <c r="D124" t="str">
        <f t="shared" si="31"/>
        <v>813</v>
      </c>
      <c r="E124" t="str">
        <f t="shared" si="28"/>
        <v>89301101</v>
      </c>
      <c r="F124" t="str">
        <f t="shared" si="29"/>
        <v>1060071650</v>
      </c>
      <c r="G124" s="1">
        <v>44568</v>
      </c>
      <c r="H124" t="str">
        <f t="shared" si="33"/>
        <v>91329</v>
      </c>
      <c r="I124">
        <v>2</v>
      </c>
      <c r="J124">
        <v>428</v>
      </c>
      <c r="K124">
        <v>0</v>
      </c>
      <c r="L124">
        <v>333.84</v>
      </c>
    </row>
    <row r="125" spans="1:12" x14ac:dyDescent="0.25">
      <c r="A125" t="str">
        <f t="shared" si="15"/>
        <v>89301000</v>
      </c>
      <c r="B125" t="str">
        <f t="shared" si="27"/>
        <v>06539000</v>
      </c>
      <c r="C125" t="str">
        <f t="shared" si="30"/>
        <v>06539003</v>
      </c>
      <c r="D125" t="str">
        <f t="shared" si="31"/>
        <v>813</v>
      </c>
      <c r="E125" t="str">
        <f t="shared" si="28"/>
        <v>89301101</v>
      </c>
      <c r="F125" t="str">
        <f t="shared" si="29"/>
        <v>1060071650</v>
      </c>
      <c r="G125" s="1">
        <v>44568</v>
      </c>
      <c r="H125" t="str">
        <f t="shared" si="33"/>
        <v>91329</v>
      </c>
      <c r="I125">
        <v>2</v>
      </c>
      <c r="J125">
        <v>428</v>
      </c>
      <c r="K125">
        <v>0</v>
      </c>
      <c r="L125">
        <v>333.84</v>
      </c>
    </row>
    <row r="126" spans="1:12" x14ac:dyDescent="0.25">
      <c r="A126" t="str">
        <f t="shared" si="15"/>
        <v>89301000</v>
      </c>
      <c r="B126" t="str">
        <f t="shared" si="27"/>
        <v>06539000</v>
      </c>
      <c r="C126" t="str">
        <f t="shared" si="30"/>
        <v>06539003</v>
      </c>
      <c r="D126" t="str">
        <f t="shared" si="31"/>
        <v>813</v>
      </c>
      <c r="E126" t="str">
        <f t="shared" si="28"/>
        <v>89301101</v>
      </c>
      <c r="F126" t="str">
        <f t="shared" si="29"/>
        <v>1060071650</v>
      </c>
      <c r="G126" s="1">
        <v>44568</v>
      </c>
      <c r="H126" t="str">
        <f t="shared" si="33"/>
        <v>91329</v>
      </c>
      <c r="I126">
        <v>2</v>
      </c>
      <c r="J126">
        <v>428</v>
      </c>
      <c r="K126">
        <v>0</v>
      </c>
      <c r="L126">
        <v>333.84</v>
      </c>
    </row>
    <row r="127" spans="1:12" x14ac:dyDescent="0.25">
      <c r="A127" t="str">
        <f t="shared" si="15"/>
        <v>89301000</v>
      </c>
      <c r="B127" t="str">
        <f t="shared" si="27"/>
        <v>06539000</v>
      </c>
      <c r="C127" t="str">
        <f t="shared" si="30"/>
        <v>06539003</v>
      </c>
      <c r="D127" t="str">
        <f t="shared" si="31"/>
        <v>813</v>
      </c>
      <c r="E127" t="str">
        <f t="shared" si="28"/>
        <v>89301101</v>
      </c>
      <c r="F127" t="str">
        <f t="shared" si="29"/>
        <v>1060071650</v>
      </c>
      <c r="G127" s="1">
        <v>44568</v>
      </c>
      <c r="H127" t="str">
        <f t="shared" si="33"/>
        <v>91329</v>
      </c>
      <c r="I127">
        <v>2</v>
      </c>
      <c r="J127">
        <v>428</v>
      </c>
      <c r="K127">
        <v>0</v>
      </c>
      <c r="L127">
        <v>333.84</v>
      </c>
    </row>
    <row r="128" spans="1:12" x14ac:dyDescent="0.25">
      <c r="A128" t="str">
        <f t="shared" si="15"/>
        <v>89301000</v>
      </c>
      <c r="B128" t="str">
        <f t="shared" si="27"/>
        <v>06539000</v>
      </c>
      <c r="C128" t="str">
        <f t="shared" si="30"/>
        <v>06539003</v>
      </c>
      <c r="D128" t="str">
        <f t="shared" si="31"/>
        <v>813</v>
      </c>
      <c r="E128" t="str">
        <f t="shared" si="28"/>
        <v>89301101</v>
      </c>
      <c r="F128" t="str">
        <f t="shared" si="29"/>
        <v>1060071650</v>
      </c>
      <c r="G128" s="1">
        <v>44568</v>
      </c>
      <c r="H128" t="str">
        <f t="shared" si="33"/>
        <v>91329</v>
      </c>
      <c r="I128">
        <v>2</v>
      </c>
      <c r="J128">
        <v>428</v>
      </c>
      <c r="K128">
        <v>0</v>
      </c>
      <c r="L128">
        <v>333.84</v>
      </c>
    </row>
    <row r="129" spans="1:12" x14ac:dyDescent="0.25">
      <c r="A129" t="str">
        <f t="shared" si="15"/>
        <v>89301000</v>
      </c>
      <c r="B129" t="str">
        <f t="shared" si="27"/>
        <v>06539000</v>
      </c>
      <c r="C129" t="str">
        <f t="shared" si="30"/>
        <v>06539003</v>
      </c>
      <c r="D129" t="str">
        <f t="shared" si="31"/>
        <v>813</v>
      </c>
      <c r="E129" t="str">
        <f t="shared" si="28"/>
        <v>89301101</v>
      </c>
      <c r="F129" t="str">
        <f t="shared" si="29"/>
        <v>1060071650</v>
      </c>
      <c r="G129" s="1">
        <v>44568</v>
      </c>
      <c r="H129" t="str">
        <f t="shared" si="33"/>
        <v>91329</v>
      </c>
      <c r="I129">
        <v>2</v>
      </c>
      <c r="J129">
        <v>428</v>
      </c>
      <c r="K129">
        <v>0</v>
      </c>
      <c r="L129">
        <v>333.84</v>
      </c>
    </row>
    <row r="130" spans="1:12" x14ac:dyDescent="0.25">
      <c r="A130" t="str">
        <f t="shared" ref="A130:A193" si="34">"89301000"</f>
        <v>89301000</v>
      </c>
      <c r="B130" t="str">
        <f t="shared" si="27"/>
        <v>06539000</v>
      </c>
      <c r="C130" t="str">
        <f t="shared" si="30"/>
        <v>06539003</v>
      </c>
      <c r="D130" t="str">
        <f t="shared" si="31"/>
        <v>813</v>
      </c>
      <c r="E130" t="str">
        <f t="shared" si="28"/>
        <v>89301101</v>
      </c>
      <c r="F130" t="str">
        <f t="shared" si="29"/>
        <v>1060071650</v>
      </c>
      <c r="G130" s="1">
        <v>44568</v>
      </c>
      <c r="H130" t="str">
        <f>"91475"</f>
        <v>91475</v>
      </c>
      <c r="I130">
        <v>1</v>
      </c>
      <c r="J130">
        <v>206</v>
      </c>
      <c r="K130">
        <v>0</v>
      </c>
      <c r="L130">
        <v>160.68</v>
      </c>
    </row>
    <row r="131" spans="1:12" x14ac:dyDescent="0.25">
      <c r="A131" t="str">
        <f t="shared" si="34"/>
        <v>89301000</v>
      </c>
      <c r="B131" t="str">
        <f>"02002000"</f>
        <v>02002000</v>
      </c>
      <c r="C131" t="str">
        <f>"02002303"</f>
        <v>02002303</v>
      </c>
      <c r="D131" t="str">
        <f>"816"</f>
        <v>816</v>
      </c>
      <c r="E131" t="str">
        <f>"89301102"</f>
        <v>89301102</v>
      </c>
      <c r="F131" t="str">
        <f>"0405211378"</f>
        <v>0405211378</v>
      </c>
      <c r="G131" s="1">
        <v>44588</v>
      </c>
      <c r="H131" t="str">
        <f>"86243"</f>
        <v>86243</v>
      </c>
      <c r="I131">
        <v>1</v>
      </c>
      <c r="J131">
        <v>387</v>
      </c>
      <c r="K131">
        <v>0</v>
      </c>
      <c r="L131">
        <v>328.95</v>
      </c>
    </row>
    <row r="132" spans="1:12" x14ac:dyDescent="0.25">
      <c r="A132" t="str">
        <f t="shared" si="34"/>
        <v>89301000</v>
      </c>
      <c r="B132" t="str">
        <f>"02002000"</f>
        <v>02002000</v>
      </c>
      <c r="C132" t="str">
        <f>"02002303"</f>
        <v>02002303</v>
      </c>
      <c r="D132" t="str">
        <f>"816"</f>
        <v>816</v>
      </c>
      <c r="E132" t="str">
        <f>"89301102"</f>
        <v>89301102</v>
      </c>
      <c r="F132" t="str">
        <f>"0405211378"</f>
        <v>0405211378</v>
      </c>
      <c r="G132" s="1">
        <v>44588</v>
      </c>
      <c r="H132" t="str">
        <f>"91581"</f>
        <v>91581</v>
      </c>
      <c r="I132">
        <v>6</v>
      </c>
      <c r="J132">
        <v>95358</v>
      </c>
      <c r="K132">
        <v>0</v>
      </c>
      <c r="L132">
        <v>81054.3</v>
      </c>
    </row>
    <row r="133" spans="1:12" x14ac:dyDescent="0.25">
      <c r="A133" t="str">
        <f t="shared" si="34"/>
        <v>89301000</v>
      </c>
      <c r="B133" t="str">
        <f>"10510000"</f>
        <v>10510000</v>
      </c>
      <c r="C133" t="str">
        <f>"10510001"</f>
        <v>10510001</v>
      </c>
      <c r="D133" t="str">
        <f>"802"</f>
        <v>802</v>
      </c>
      <c r="E133" t="str">
        <f>"89301013"</f>
        <v>89301013</v>
      </c>
      <c r="F133" t="str">
        <f>"5454240198"</f>
        <v>5454240198</v>
      </c>
      <c r="G133" s="1">
        <v>44571</v>
      </c>
      <c r="H133" t="str">
        <f>"82041"</f>
        <v>82041</v>
      </c>
      <c r="I133">
        <v>1</v>
      </c>
      <c r="J133">
        <v>1090</v>
      </c>
      <c r="K133">
        <v>0</v>
      </c>
      <c r="L133">
        <v>991.9</v>
      </c>
    </row>
    <row r="134" spans="1:12" x14ac:dyDescent="0.25">
      <c r="A134" t="str">
        <f t="shared" si="34"/>
        <v>89301000</v>
      </c>
      <c r="B134" t="str">
        <f t="shared" ref="B134:B139" si="35">"72100000"</f>
        <v>72100000</v>
      </c>
      <c r="C134" t="str">
        <f t="shared" ref="C134:C139" si="36">"72100659"</f>
        <v>72100659</v>
      </c>
      <c r="D134" t="str">
        <f t="shared" ref="D134:D139" si="37">"801"</f>
        <v>801</v>
      </c>
      <c r="E134" t="str">
        <f>"89301093"</f>
        <v>89301093</v>
      </c>
      <c r="F134" t="str">
        <f>"2112131505"</f>
        <v>2112131505</v>
      </c>
      <c r="G134" s="1">
        <v>44555</v>
      </c>
      <c r="H134" t="str">
        <f>"93121"</f>
        <v>93121</v>
      </c>
      <c r="I134">
        <v>1</v>
      </c>
      <c r="J134">
        <v>123</v>
      </c>
      <c r="K134">
        <v>0</v>
      </c>
      <c r="L134">
        <v>151.29</v>
      </c>
    </row>
    <row r="135" spans="1:12" x14ac:dyDescent="0.25">
      <c r="A135" t="str">
        <f t="shared" si="34"/>
        <v>89301000</v>
      </c>
      <c r="B135" t="str">
        <f t="shared" si="35"/>
        <v>72100000</v>
      </c>
      <c r="C135" t="str">
        <f t="shared" si="36"/>
        <v>72100659</v>
      </c>
      <c r="D135" t="str">
        <f t="shared" si="37"/>
        <v>801</v>
      </c>
      <c r="E135" t="str">
        <f>"89301093"</f>
        <v>89301093</v>
      </c>
      <c r="F135" t="str">
        <f>"2112131505"</f>
        <v>2112131505</v>
      </c>
      <c r="G135" s="1">
        <v>44555</v>
      </c>
      <c r="H135" t="str">
        <f>"93124"</f>
        <v>93124</v>
      </c>
      <c r="I135">
        <v>1</v>
      </c>
      <c r="J135">
        <v>171</v>
      </c>
      <c r="K135">
        <v>0</v>
      </c>
      <c r="L135">
        <v>210.33</v>
      </c>
    </row>
    <row r="136" spans="1:12" x14ac:dyDescent="0.25">
      <c r="A136" t="str">
        <f t="shared" si="34"/>
        <v>89301000</v>
      </c>
      <c r="B136" t="str">
        <f t="shared" si="35"/>
        <v>72100000</v>
      </c>
      <c r="C136" t="str">
        <f t="shared" si="36"/>
        <v>72100659</v>
      </c>
      <c r="D136" t="str">
        <f t="shared" si="37"/>
        <v>801</v>
      </c>
      <c r="E136" t="str">
        <f>"89301093"</f>
        <v>89301093</v>
      </c>
      <c r="F136" t="str">
        <f>"2112131505"</f>
        <v>2112131505</v>
      </c>
      <c r="G136" s="1">
        <v>44555</v>
      </c>
      <c r="H136" t="str">
        <f>"93281"</f>
        <v>93281</v>
      </c>
      <c r="I136">
        <v>1</v>
      </c>
      <c r="J136">
        <v>133</v>
      </c>
      <c r="K136">
        <v>0</v>
      </c>
      <c r="L136">
        <v>163.59</v>
      </c>
    </row>
    <row r="137" spans="1:12" x14ac:dyDescent="0.25">
      <c r="A137" t="str">
        <f t="shared" si="34"/>
        <v>89301000</v>
      </c>
      <c r="B137" t="str">
        <f t="shared" si="35"/>
        <v>72100000</v>
      </c>
      <c r="C137" t="str">
        <f t="shared" si="36"/>
        <v>72100659</v>
      </c>
      <c r="D137" t="str">
        <f t="shared" si="37"/>
        <v>801</v>
      </c>
      <c r="E137" t="str">
        <f>"89301091"</f>
        <v>89301091</v>
      </c>
      <c r="F137" t="str">
        <f>"9660206160"</f>
        <v>9660206160</v>
      </c>
      <c r="G137" s="1">
        <v>44562</v>
      </c>
      <c r="H137" t="str">
        <f>"93121"</f>
        <v>93121</v>
      </c>
      <c r="I137">
        <v>1</v>
      </c>
      <c r="J137">
        <v>125</v>
      </c>
      <c r="K137">
        <v>0</v>
      </c>
      <c r="L137">
        <v>153.75</v>
      </c>
    </row>
    <row r="138" spans="1:12" x14ac:dyDescent="0.25">
      <c r="A138" t="str">
        <f t="shared" si="34"/>
        <v>89301000</v>
      </c>
      <c r="B138" t="str">
        <f t="shared" si="35"/>
        <v>72100000</v>
      </c>
      <c r="C138" t="str">
        <f t="shared" si="36"/>
        <v>72100659</v>
      </c>
      <c r="D138" t="str">
        <f t="shared" si="37"/>
        <v>801</v>
      </c>
      <c r="E138" t="str">
        <f>"89301091"</f>
        <v>89301091</v>
      </c>
      <c r="F138" t="str">
        <f>"9660206160"</f>
        <v>9660206160</v>
      </c>
      <c r="G138" s="1">
        <v>44562</v>
      </c>
      <c r="H138" t="str">
        <f>"93124"</f>
        <v>93124</v>
      </c>
      <c r="I138">
        <v>1</v>
      </c>
      <c r="J138">
        <v>173</v>
      </c>
      <c r="K138">
        <v>0</v>
      </c>
      <c r="L138">
        <v>212.79</v>
      </c>
    </row>
    <row r="139" spans="1:12" x14ac:dyDescent="0.25">
      <c r="A139" t="str">
        <f t="shared" si="34"/>
        <v>89301000</v>
      </c>
      <c r="B139" t="str">
        <f t="shared" si="35"/>
        <v>72100000</v>
      </c>
      <c r="C139" t="str">
        <f t="shared" si="36"/>
        <v>72100659</v>
      </c>
      <c r="D139" t="str">
        <f t="shared" si="37"/>
        <v>801</v>
      </c>
      <c r="E139" t="str">
        <f>"89301091"</f>
        <v>89301091</v>
      </c>
      <c r="F139" t="str">
        <f>"9660206160"</f>
        <v>9660206160</v>
      </c>
      <c r="G139" s="1">
        <v>44562</v>
      </c>
      <c r="H139" t="str">
        <f>"93281"</f>
        <v>93281</v>
      </c>
      <c r="I139">
        <v>1</v>
      </c>
      <c r="J139">
        <v>134</v>
      </c>
      <c r="K139">
        <v>0</v>
      </c>
      <c r="L139">
        <v>164.82</v>
      </c>
    </row>
    <row r="140" spans="1:12" x14ac:dyDescent="0.25">
      <c r="A140" t="str">
        <f t="shared" si="34"/>
        <v>89301000</v>
      </c>
      <c r="B140" t="str">
        <f>"44101000"</f>
        <v>44101000</v>
      </c>
      <c r="C140" t="str">
        <f>"44101884"</f>
        <v>44101884</v>
      </c>
      <c r="D140" t="str">
        <f>"222"</f>
        <v>222</v>
      </c>
      <c r="E140" t="str">
        <f>"89301054"</f>
        <v>89301054</v>
      </c>
      <c r="F140" t="str">
        <f>"6401131924"</f>
        <v>6401131924</v>
      </c>
      <c r="G140" s="1">
        <v>44582</v>
      </c>
      <c r="H140" t="str">
        <f>"82077"</f>
        <v>82077</v>
      </c>
      <c r="I140">
        <v>2</v>
      </c>
      <c r="J140">
        <v>700</v>
      </c>
      <c r="K140">
        <v>0</v>
      </c>
      <c r="L140">
        <v>546</v>
      </c>
    </row>
    <row r="141" spans="1:12" x14ac:dyDescent="0.25">
      <c r="A141" t="str">
        <f t="shared" si="34"/>
        <v>89301000</v>
      </c>
      <c r="B141" t="str">
        <f>"44101000"</f>
        <v>44101000</v>
      </c>
      <c r="C141" t="str">
        <f>"44101884"</f>
        <v>44101884</v>
      </c>
      <c r="D141" t="str">
        <f>"222"</f>
        <v>222</v>
      </c>
      <c r="E141" t="str">
        <f>"89301054"</f>
        <v>89301054</v>
      </c>
      <c r="F141" t="str">
        <f>"6401131924"</f>
        <v>6401131924</v>
      </c>
      <c r="G141" s="1">
        <v>44582</v>
      </c>
      <c r="H141" t="str">
        <f>"82079"</f>
        <v>82079</v>
      </c>
      <c r="I141">
        <v>3</v>
      </c>
      <c r="J141">
        <v>996</v>
      </c>
      <c r="K141">
        <v>0</v>
      </c>
      <c r="L141">
        <v>776.88</v>
      </c>
    </row>
    <row r="142" spans="1:12" x14ac:dyDescent="0.25">
      <c r="A142" t="str">
        <f t="shared" si="34"/>
        <v>89301000</v>
      </c>
      <c r="B142" t="str">
        <f>"44101000"</f>
        <v>44101000</v>
      </c>
      <c r="C142" t="str">
        <f>"44101884"</f>
        <v>44101884</v>
      </c>
      <c r="D142" t="str">
        <f>"222"</f>
        <v>222</v>
      </c>
      <c r="E142" t="str">
        <f>"89301054"</f>
        <v>89301054</v>
      </c>
      <c r="F142" t="str">
        <f>"6401131924"</f>
        <v>6401131924</v>
      </c>
      <c r="G142" s="1">
        <v>44582</v>
      </c>
      <c r="H142" t="str">
        <f>"82117"</f>
        <v>82117</v>
      </c>
      <c r="I142">
        <v>1</v>
      </c>
      <c r="J142">
        <v>528</v>
      </c>
      <c r="K142">
        <v>0</v>
      </c>
      <c r="L142">
        <v>411.84</v>
      </c>
    </row>
    <row r="143" spans="1:12" x14ac:dyDescent="0.25">
      <c r="A143" t="str">
        <f t="shared" si="34"/>
        <v>89301000</v>
      </c>
      <c r="B143" t="str">
        <f>"44101000"</f>
        <v>44101000</v>
      </c>
      <c r="C143" t="str">
        <f>"44101884"</f>
        <v>44101884</v>
      </c>
      <c r="D143" t="str">
        <f>"222"</f>
        <v>222</v>
      </c>
      <c r="E143" t="str">
        <f>"89301054"</f>
        <v>89301054</v>
      </c>
      <c r="F143" t="str">
        <f>"6401131924"</f>
        <v>6401131924</v>
      </c>
      <c r="G143" s="1">
        <v>44582</v>
      </c>
      <c r="H143" t="str">
        <f>"97111"</f>
        <v>97111</v>
      </c>
      <c r="I143">
        <v>2</v>
      </c>
      <c r="J143">
        <v>36</v>
      </c>
      <c r="K143">
        <v>0</v>
      </c>
      <c r="L143">
        <v>28.08</v>
      </c>
    </row>
    <row r="144" spans="1:12" x14ac:dyDescent="0.25">
      <c r="A144" t="str">
        <f t="shared" si="34"/>
        <v>89301000</v>
      </c>
      <c r="B144" t="str">
        <f t="shared" ref="B144:B149" si="38">"02004000"</f>
        <v>02004000</v>
      </c>
      <c r="C144" t="str">
        <f>"02004062"</f>
        <v>02004062</v>
      </c>
      <c r="D144" t="str">
        <f>"801"</f>
        <v>801</v>
      </c>
      <c r="E144" t="str">
        <f>"89301101"</f>
        <v>89301101</v>
      </c>
      <c r="F144" t="str">
        <f>"0559165266"</f>
        <v>0559165266</v>
      </c>
      <c r="G144" s="1">
        <v>44574</v>
      </c>
      <c r="H144" t="str">
        <f>"81705"</f>
        <v>81705</v>
      </c>
      <c r="I144">
        <v>1</v>
      </c>
      <c r="J144">
        <v>346</v>
      </c>
      <c r="K144">
        <v>0</v>
      </c>
      <c r="L144">
        <v>269.88</v>
      </c>
    </row>
    <row r="145" spans="1:12" x14ac:dyDescent="0.25">
      <c r="A145" t="str">
        <f t="shared" si="34"/>
        <v>89301000</v>
      </c>
      <c r="B145" t="str">
        <f t="shared" si="38"/>
        <v>02004000</v>
      </c>
      <c r="C145" t="str">
        <f>"02004459"</f>
        <v>02004459</v>
      </c>
      <c r="D145" t="str">
        <f>"401"</f>
        <v>401</v>
      </c>
      <c r="E145" t="str">
        <f>"89301102"</f>
        <v>89301102</v>
      </c>
      <c r="F145" t="str">
        <f>"0953263256"</f>
        <v>0953263256</v>
      </c>
      <c r="G145" s="1">
        <v>44574</v>
      </c>
      <c r="H145" t="str">
        <f>"92111"</f>
        <v>92111</v>
      </c>
      <c r="I145">
        <v>1</v>
      </c>
      <c r="J145">
        <v>161</v>
      </c>
      <c r="K145">
        <v>0</v>
      </c>
      <c r="L145">
        <v>173.88</v>
      </c>
    </row>
    <row r="146" spans="1:12" x14ac:dyDescent="0.25">
      <c r="A146" t="str">
        <f t="shared" si="34"/>
        <v>89301000</v>
      </c>
      <c r="B146" t="str">
        <f t="shared" si="38"/>
        <v>02004000</v>
      </c>
      <c r="C146" t="str">
        <f>"02004459"</f>
        <v>02004459</v>
      </c>
      <c r="D146" t="str">
        <f>"401"</f>
        <v>401</v>
      </c>
      <c r="E146" t="str">
        <f>"89301188"</f>
        <v>89301188</v>
      </c>
      <c r="F146" t="str">
        <f>"0207266147"</f>
        <v>0207266147</v>
      </c>
      <c r="G146" s="1">
        <v>44569</v>
      </c>
      <c r="H146" t="str">
        <f>"92111"</f>
        <v>92111</v>
      </c>
      <c r="I146">
        <v>1</v>
      </c>
      <c r="J146">
        <v>161</v>
      </c>
      <c r="K146">
        <v>0</v>
      </c>
      <c r="L146">
        <v>173.88</v>
      </c>
    </row>
    <row r="147" spans="1:12" x14ac:dyDescent="0.25">
      <c r="A147" t="str">
        <f t="shared" si="34"/>
        <v>89301000</v>
      </c>
      <c r="B147" t="str">
        <f t="shared" si="38"/>
        <v>02004000</v>
      </c>
      <c r="C147" t="str">
        <f>"02004459"</f>
        <v>02004459</v>
      </c>
      <c r="D147" t="str">
        <f>"401"</f>
        <v>401</v>
      </c>
      <c r="E147" t="str">
        <f>"89301102"</f>
        <v>89301102</v>
      </c>
      <c r="F147" t="str">
        <f>"0852173234"</f>
        <v>0852173234</v>
      </c>
      <c r="G147" s="1">
        <v>44564</v>
      </c>
      <c r="H147" t="str">
        <f>"92111"</f>
        <v>92111</v>
      </c>
      <c r="I147">
        <v>1</v>
      </c>
      <c r="J147">
        <v>161</v>
      </c>
      <c r="K147">
        <v>0</v>
      </c>
      <c r="L147">
        <v>173.88</v>
      </c>
    </row>
    <row r="148" spans="1:12" x14ac:dyDescent="0.25">
      <c r="A148" t="str">
        <f t="shared" si="34"/>
        <v>89301000</v>
      </c>
      <c r="B148" t="str">
        <f t="shared" si="38"/>
        <v>02004000</v>
      </c>
      <c r="C148" t="str">
        <f>"02004459"</f>
        <v>02004459</v>
      </c>
      <c r="D148" t="str">
        <f>"401"</f>
        <v>401</v>
      </c>
      <c r="E148" t="str">
        <f>"89301603"</f>
        <v>89301603</v>
      </c>
      <c r="F148" t="str">
        <f>"0356045734"</f>
        <v>0356045734</v>
      </c>
      <c r="G148" s="1">
        <v>44582</v>
      </c>
      <c r="H148" t="str">
        <f>"92111"</f>
        <v>92111</v>
      </c>
      <c r="I148">
        <v>1</v>
      </c>
      <c r="J148">
        <v>161</v>
      </c>
      <c r="K148">
        <v>0</v>
      </c>
      <c r="L148">
        <v>173.88</v>
      </c>
    </row>
    <row r="149" spans="1:12" x14ac:dyDescent="0.25">
      <c r="A149" t="str">
        <f t="shared" si="34"/>
        <v>89301000</v>
      </c>
      <c r="B149" t="str">
        <f t="shared" si="38"/>
        <v>02004000</v>
      </c>
      <c r="C149" t="str">
        <f>"02004459"</f>
        <v>02004459</v>
      </c>
      <c r="D149" t="str">
        <f>"401"</f>
        <v>401</v>
      </c>
      <c r="E149" t="str">
        <f>"89301603"</f>
        <v>89301603</v>
      </c>
      <c r="F149" t="str">
        <f>"7155224846"</f>
        <v>7155224846</v>
      </c>
      <c r="G149" s="1">
        <v>44582</v>
      </c>
      <c r="H149" t="str">
        <f>"92111"</f>
        <v>92111</v>
      </c>
      <c r="I149">
        <v>1</v>
      </c>
      <c r="J149">
        <v>161</v>
      </c>
      <c r="K149">
        <v>0</v>
      </c>
      <c r="L149">
        <v>173.88</v>
      </c>
    </row>
    <row r="150" spans="1:12" x14ac:dyDescent="0.25">
      <c r="A150" t="str">
        <f t="shared" si="34"/>
        <v>89301000</v>
      </c>
      <c r="B150" t="str">
        <f>"05002000"</f>
        <v>05002000</v>
      </c>
      <c r="C150" t="str">
        <f>"05002397"</f>
        <v>05002397</v>
      </c>
      <c r="D150" t="str">
        <f>"818"</f>
        <v>818</v>
      </c>
      <c r="E150" t="str">
        <f>"89301105"</f>
        <v>89301105</v>
      </c>
      <c r="F150" t="str">
        <f>"1654130258"</f>
        <v>1654130258</v>
      </c>
      <c r="G150" s="1">
        <v>44571</v>
      </c>
      <c r="H150" t="str">
        <f>"91439"</f>
        <v>91439</v>
      </c>
      <c r="I150">
        <v>9</v>
      </c>
      <c r="J150">
        <v>3204</v>
      </c>
      <c r="K150">
        <v>0</v>
      </c>
      <c r="L150">
        <v>2915.64</v>
      </c>
    </row>
    <row r="151" spans="1:12" x14ac:dyDescent="0.25">
      <c r="A151" t="str">
        <f t="shared" si="34"/>
        <v>89301000</v>
      </c>
      <c r="B151" t="str">
        <f>"05002000"</f>
        <v>05002000</v>
      </c>
      <c r="C151" t="str">
        <f>"05002397"</f>
        <v>05002397</v>
      </c>
      <c r="D151" t="str">
        <f>"818"</f>
        <v>818</v>
      </c>
      <c r="E151" t="str">
        <f>"89301105"</f>
        <v>89301105</v>
      </c>
      <c r="F151" t="str">
        <f>"1654130258"</f>
        <v>1654130258</v>
      </c>
      <c r="G151" s="1">
        <v>44571</v>
      </c>
      <c r="H151" t="str">
        <f>"91439"</f>
        <v>91439</v>
      </c>
      <c r="I151">
        <v>5</v>
      </c>
      <c r="J151">
        <v>1780</v>
      </c>
      <c r="K151">
        <v>0</v>
      </c>
      <c r="L151">
        <v>1619.8</v>
      </c>
    </row>
    <row r="152" spans="1:12" x14ac:dyDescent="0.25">
      <c r="A152" t="str">
        <f t="shared" si="34"/>
        <v>89301000</v>
      </c>
      <c r="B152" t="str">
        <f>"05002000"</f>
        <v>05002000</v>
      </c>
      <c r="C152" t="str">
        <f>"05002397"</f>
        <v>05002397</v>
      </c>
      <c r="D152" t="str">
        <f>"818"</f>
        <v>818</v>
      </c>
      <c r="E152" t="str">
        <f>"89301105"</f>
        <v>89301105</v>
      </c>
      <c r="F152" t="str">
        <f>"1654130258"</f>
        <v>1654130258</v>
      </c>
      <c r="G152" s="1">
        <v>44572</v>
      </c>
      <c r="H152" t="str">
        <f>"94225"</f>
        <v>94225</v>
      </c>
      <c r="I152">
        <v>1</v>
      </c>
      <c r="J152">
        <v>1187</v>
      </c>
      <c r="K152">
        <v>0</v>
      </c>
      <c r="L152">
        <v>1080.17</v>
      </c>
    </row>
    <row r="153" spans="1:12" x14ac:dyDescent="0.25">
      <c r="A153" t="str">
        <f t="shared" si="34"/>
        <v>89301000</v>
      </c>
      <c r="B153" t="str">
        <f>"05002000"</f>
        <v>05002000</v>
      </c>
      <c r="C153" t="str">
        <f>"05002397"</f>
        <v>05002397</v>
      </c>
      <c r="D153" t="str">
        <f>"818"</f>
        <v>818</v>
      </c>
      <c r="E153" t="str">
        <f>"89301105"</f>
        <v>89301105</v>
      </c>
      <c r="F153" t="str">
        <f>"1654130258"</f>
        <v>1654130258</v>
      </c>
      <c r="G153" s="1">
        <v>44572</v>
      </c>
      <c r="H153" t="str">
        <f>"94337"</f>
        <v>94337</v>
      </c>
      <c r="I153">
        <v>6</v>
      </c>
      <c r="J153">
        <v>53760</v>
      </c>
      <c r="K153">
        <v>0</v>
      </c>
      <c r="L153">
        <v>48921.599999999999</v>
      </c>
    </row>
    <row r="154" spans="1:12" x14ac:dyDescent="0.25">
      <c r="A154" t="str">
        <f t="shared" si="34"/>
        <v>89301000</v>
      </c>
      <c r="B154" t="str">
        <f t="shared" ref="B154:C158" si="39">"89063000"</f>
        <v>89063000</v>
      </c>
      <c r="C154" t="str">
        <f t="shared" si="39"/>
        <v>89063000</v>
      </c>
      <c r="D154" t="str">
        <f>"809"</f>
        <v>809</v>
      </c>
      <c r="E154" t="str">
        <f>"89301101"</f>
        <v>89301101</v>
      </c>
      <c r="F154" t="str">
        <f>"1356010018"</f>
        <v>1356010018</v>
      </c>
      <c r="G154" s="1">
        <v>44594</v>
      </c>
      <c r="H154" t="str">
        <f>"89312"</f>
        <v>89312</v>
      </c>
      <c r="I154">
        <v>1</v>
      </c>
      <c r="J154">
        <v>302</v>
      </c>
      <c r="K154">
        <v>0</v>
      </c>
      <c r="L154">
        <v>317.10000000000002</v>
      </c>
    </row>
    <row r="155" spans="1:12" x14ac:dyDescent="0.25">
      <c r="A155" t="str">
        <f t="shared" si="34"/>
        <v>89301000</v>
      </c>
      <c r="B155" t="str">
        <f t="shared" si="39"/>
        <v>89063000</v>
      </c>
      <c r="C155" t="str">
        <f t="shared" si="39"/>
        <v>89063000</v>
      </c>
      <c r="D155" t="str">
        <f>"809"</f>
        <v>809</v>
      </c>
      <c r="E155" t="str">
        <f>"89301031"</f>
        <v>89301031</v>
      </c>
      <c r="F155" t="str">
        <f>"7853074482"</f>
        <v>7853074482</v>
      </c>
      <c r="G155" s="1">
        <v>44600</v>
      </c>
      <c r="H155" t="str">
        <f>"89312"</f>
        <v>89312</v>
      </c>
      <c r="I155">
        <v>3</v>
      </c>
      <c r="J155">
        <v>906</v>
      </c>
      <c r="K155">
        <v>0</v>
      </c>
      <c r="L155">
        <v>951.3</v>
      </c>
    </row>
    <row r="156" spans="1:12" x14ac:dyDescent="0.25">
      <c r="A156" t="str">
        <f t="shared" si="34"/>
        <v>89301000</v>
      </c>
      <c r="B156" t="str">
        <f t="shared" si="39"/>
        <v>89063000</v>
      </c>
      <c r="C156" t="str">
        <f t="shared" si="39"/>
        <v>89063000</v>
      </c>
      <c r="D156" t="str">
        <f>"809"</f>
        <v>809</v>
      </c>
      <c r="E156" t="str">
        <f>"89301031"</f>
        <v>89301031</v>
      </c>
      <c r="F156" t="str">
        <f>"6859201558"</f>
        <v>6859201558</v>
      </c>
      <c r="G156" s="1">
        <v>44606</v>
      </c>
      <c r="H156" t="str">
        <f>"89312"</f>
        <v>89312</v>
      </c>
      <c r="I156">
        <v>3</v>
      </c>
      <c r="J156">
        <v>906</v>
      </c>
      <c r="K156">
        <v>0</v>
      </c>
      <c r="L156">
        <v>951.3</v>
      </c>
    </row>
    <row r="157" spans="1:12" x14ac:dyDescent="0.25">
      <c r="A157" t="str">
        <f t="shared" si="34"/>
        <v>89301000</v>
      </c>
      <c r="B157" t="str">
        <f t="shared" si="39"/>
        <v>89063000</v>
      </c>
      <c r="C157" t="str">
        <f t="shared" si="39"/>
        <v>89063000</v>
      </c>
      <c r="D157" t="str">
        <f>"809"</f>
        <v>809</v>
      </c>
      <c r="E157" t="str">
        <f>"89301037"</f>
        <v>89301037</v>
      </c>
      <c r="F157" t="str">
        <f>"8153245760"</f>
        <v>8153245760</v>
      </c>
      <c r="G157" s="1">
        <v>44615</v>
      </c>
      <c r="H157" t="str">
        <f>"89312"</f>
        <v>89312</v>
      </c>
      <c r="I157">
        <v>3</v>
      </c>
      <c r="J157">
        <v>906</v>
      </c>
      <c r="K157">
        <v>0</v>
      </c>
      <c r="L157">
        <v>951.3</v>
      </c>
    </row>
    <row r="158" spans="1:12" x14ac:dyDescent="0.25">
      <c r="A158" t="str">
        <f t="shared" si="34"/>
        <v>89301000</v>
      </c>
      <c r="B158" t="str">
        <f t="shared" si="39"/>
        <v>89063000</v>
      </c>
      <c r="C158" t="str">
        <f t="shared" si="39"/>
        <v>89063000</v>
      </c>
      <c r="D158" t="str">
        <f>"809"</f>
        <v>809</v>
      </c>
      <c r="E158" t="str">
        <f>"89301037"</f>
        <v>89301037</v>
      </c>
      <c r="F158" t="str">
        <f>"8052175307"</f>
        <v>8052175307</v>
      </c>
      <c r="G158" s="1">
        <v>44620</v>
      </c>
      <c r="H158" t="str">
        <f>"89312"</f>
        <v>89312</v>
      </c>
      <c r="I158">
        <v>3</v>
      </c>
      <c r="J158">
        <v>906</v>
      </c>
      <c r="K158">
        <v>0</v>
      </c>
      <c r="L158">
        <v>951.3</v>
      </c>
    </row>
    <row r="159" spans="1:12" x14ac:dyDescent="0.25">
      <c r="A159" t="str">
        <f t="shared" si="34"/>
        <v>89301000</v>
      </c>
      <c r="B159" t="str">
        <f>"93301000"</f>
        <v>93301000</v>
      </c>
      <c r="C159" t="str">
        <f>"93301002"</f>
        <v>93301002</v>
      </c>
      <c r="D159" t="str">
        <f>"128"</f>
        <v>128</v>
      </c>
      <c r="E159" t="str">
        <f>"89301011"</f>
        <v>89301011</v>
      </c>
      <c r="F159" t="str">
        <f>"5503181684"</f>
        <v>5503181684</v>
      </c>
      <c r="G159" s="1">
        <v>44611</v>
      </c>
      <c r="H159" t="str">
        <f>"18521"</f>
        <v>18521</v>
      </c>
      <c r="I159">
        <v>1</v>
      </c>
      <c r="J159">
        <v>4175</v>
      </c>
      <c r="K159">
        <v>0</v>
      </c>
      <c r="L159">
        <v>4342</v>
      </c>
    </row>
    <row r="160" spans="1:12" x14ac:dyDescent="0.25">
      <c r="A160" t="str">
        <f t="shared" si="34"/>
        <v>89301000</v>
      </c>
      <c r="B160" t="str">
        <f>"93301000"</f>
        <v>93301000</v>
      </c>
      <c r="C160" t="str">
        <f>"93301002"</f>
        <v>93301002</v>
      </c>
      <c r="D160" t="str">
        <f>"128"</f>
        <v>128</v>
      </c>
      <c r="E160" t="str">
        <f>"89301011"</f>
        <v>89301011</v>
      </c>
      <c r="F160" t="str">
        <f>"5503181684"</f>
        <v>5503181684</v>
      </c>
      <c r="G160" s="1">
        <v>44611</v>
      </c>
      <c r="H160" t="str">
        <f>"0098880"</f>
        <v>0098880</v>
      </c>
      <c r="I160">
        <v>0.05</v>
      </c>
      <c r="K160">
        <v>12.18</v>
      </c>
      <c r="L160">
        <v>12.18</v>
      </c>
    </row>
    <row r="161" spans="1:12" x14ac:dyDescent="0.25">
      <c r="A161" t="str">
        <f t="shared" si="34"/>
        <v>89301000</v>
      </c>
      <c r="B161" t="str">
        <f>"91997900"</f>
        <v>91997900</v>
      </c>
      <c r="C161" t="str">
        <f>"91997901"</f>
        <v>91997901</v>
      </c>
      <c r="D161" t="str">
        <f>"801"</f>
        <v>801</v>
      </c>
      <c r="E161" t="str">
        <f>"89301101"</f>
        <v>89301101</v>
      </c>
      <c r="F161" t="str">
        <f>"2157022043"</f>
        <v>2157022043</v>
      </c>
      <c r="G161" s="1">
        <v>44593</v>
      </c>
      <c r="H161" t="str">
        <f>"97111"</f>
        <v>97111</v>
      </c>
      <c r="I161">
        <v>2</v>
      </c>
      <c r="J161">
        <v>36</v>
      </c>
      <c r="K161">
        <v>0</v>
      </c>
      <c r="L161">
        <v>28.08</v>
      </c>
    </row>
    <row r="162" spans="1:12" x14ac:dyDescent="0.25">
      <c r="A162" t="str">
        <f t="shared" si="34"/>
        <v>89301000</v>
      </c>
      <c r="B162" t="str">
        <f>"91997900"</f>
        <v>91997900</v>
      </c>
      <c r="C162" t="str">
        <f>"91997901"</f>
        <v>91997901</v>
      </c>
      <c r="D162" t="str">
        <f>"801"</f>
        <v>801</v>
      </c>
      <c r="E162" t="str">
        <f>"89301101"</f>
        <v>89301101</v>
      </c>
      <c r="F162" t="str">
        <f>"2157022043"</f>
        <v>2157022043</v>
      </c>
      <c r="G162" s="1">
        <v>44594</v>
      </c>
      <c r="H162" t="str">
        <f>"99149"</f>
        <v>99149</v>
      </c>
      <c r="I162">
        <v>1</v>
      </c>
      <c r="J162">
        <v>28</v>
      </c>
      <c r="K162">
        <v>0</v>
      </c>
      <c r="L162">
        <v>21.84</v>
      </c>
    </row>
    <row r="163" spans="1:12" x14ac:dyDescent="0.25">
      <c r="A163" t="str">
        <f t="shared" si="34"/>
        <v>89301000</v>
      </c>
      <c r="B163" t="str">
        <f>"91997900"</f>
        <v>91997900</v>
      </c>
      <c r="C163" t="str">
        <f>"91997901"</f>
        <v>91997901</v>
      </c>
      <c r="D163" t="str">
        <f>"801"</f>
        <v>801</v>
      </c>
      <c r="E163" t="str">
        <f>"89301101"</f>
        <v>89301101</v>
      </c>
      <c r="F163" t="str">
        <f>"2157022043"</f>
        <v>2157022043</v>
      </c>
      <c r="G163" s="1">
        <v>44599</v>
      </c>
      <c r="H163" t="str">
        <f>"81631"</f>
        <v>81631</v>
      </c>
      <c r="I163">
        <v>1</v>
      </c>
      <c r="J163">
        <v>294</v>
      </c>
      <c r="K163">
        <v>0</v>
      </c>
      <c r="L163">
        <v>229.32</v>
      </c>
    </row>
    <row r="164" spans="1:12" x14ac:dyDescent="0.25">
      <c r="A164" t="str">
        <f t="shared" si="34"/>
        <v>89301000</v>
      </c>
      <c r="B164" t="str">
        <f>"91997900"</f>
        <v>91997900</v>
      </c>
      <c r="C164" t="str">
        <f>"91997901"</f>
        <v>91997901</v>
      </c>
      <c r="D164" t="str">
        <f>"801"</f>
        <v>801</v>
      </c>
      <c r="E164" t="str">
        <f>"89301101"</f>
        <v>89301101</v>
      </c>
      <c r="F164" t="str">
        <f>"2157022043"</f>
        <v>2157022043</v>
      </c>
      <c r="G164" s="1">
        <v>44599</v>
      </c>
      <c r="H164" t="str">
        <f>"92157"</f>
        <v>92157</v>
      </c>
      <c r="I164">
        <v>1</v>
      </c>
      <c r="J164">
        <v>1754</v>
      </c>
      <c r="K164">
        <v>0</v>
      </c>
      <c r="L164">
        <v>1368.12</v>
      </c>
    </row>
    <row r="165" spans="1:12" x14ac:dyDescent="0.25">
      <c r="A165" t="str">
        <f t="shared" si="34"/>
        <v>89301000</v>
      </c>
      <c r="B165" t="str">
        <f>"91997900"</f>
        <v>91997900</v>
      </c>
      <c r="C165" t="str">
        <f>"91997901"</f>
        <v>91997901</v>
      </c>
      <c r="D165" t="str">
        <f>"801"</f>
        <v>801</v>
      </c>
      <c r="E165" t="str">
        <f>"89301101"</f>
        <v>89301101</v>
      </c>
      <c r="F165" t="str">
        <f>"2157022043"</f>
        <v>2157022043</v>
      </c>
      <c r="G165" s="1">
        <v>44606</v>
      </c>
      <c r="H165" t="str">
        <f>"92157"</f>
        <v>92157</v>
      </c>
      <c r="I165">
        <v>1</v>
      </c>
      <c r="J165">
        <v>1754</v>
      </c>
      <c r="K165">
        <v>0</v>
      </c>
      <c r="L165">
        <v>1368.12</v>
      </c>
    </row>
    <row r="166" spans="1:12" x14ac:dyDescent="0.25">
      <c r="A166" t="str">
        <f t="shared" si="34"/>
        <v>89301000</v>
      </c>
      <c r="B166" t="str">
        <f t="shared" ref="B166:B175" si="40">"10510000"</f>
        <v>10510000</v>
      </c>
      <c r="C166" t="str">
        <f t="shared" ref="C166:C175" si="41">"10510001"</f>
        <v>10510001</v>
      </c>
      <c r="D166" t="str">
        <f t="shared" ref="D166:D175" si="42">"802"</f>
        <v>802</v>
      </c>
      <c r="E166" t="str">
        <f>"89301603"</f>
        <v>89301603</v>
      </c>
      <c r="F166" t="str">
        <f>"6453270879"</f>
        <v>6453270879</v>
      </c>
      <c r="G166" s="1">
        <v>44609</v>
      </c>
      <c r="H166" t="str">
        <f>"82041"</f>
        <v>82041</v>
      </c>
      <c r="I166">
        <v>1</v>
      </c>
      <c r="J166">
        <v>1090</v>
      </c>
      <c r="K166">
        <v>0</v>
      </c>
      <c r="L166">
        <v>991.9</v>
      </c>
    </row>
    <row r="167" spans="1:12" x14ac:dyDescent="0.25">
      <c r="A167" t="str">
        <f t="shared" si="34"/>
        <v>89301000</v>
      </c>
      <c r="B167" t="str">
        <f t="shared" si="40"/>
        <v>10510000</v>
      </c>
      <c r="C167" t="str">
        <f t="shared" si="41"/>
        <v>10510001</v>
      </c>
      <c r="D167" t="str">
        <f t="shared" si="42"/>
        <v>802</v>
      </c>
      <c r="E167" t="str">
        <f>"89301171"</f>
        <v>89301171</v>
      </c>
      <c r="F167" t="str">
        <f>"7607175312"</f>
        <v>7607175312</v>
      </c>
      <c r="G167" s="1">
        <v>44600</v>
      </c>
      <c r="H167" t="str">
        <f>"82041"</f>
        <v>82041</v>
      </c>
      <c r="I167">
        <v>1</v>
      </c>
      <c r="J167">
        <v>1090</v>
      </c>
      <c r="K167">
        <v>0</v>
      </c>
      <c r="L167">
        <v>991.9</v>
      </c>
    </row>
    <row r="168" spans="1:12" x14ac:dyDescent="0.25">
      <c r="A168" t="str">
        <f t="shared" si="34"/>
        <v>89301000</v>
      </c>
      <c r="B168" t="str">
        <f t="shared" si="40"/>
        <v>10510000</v>
      </c>
      <c r="C168" t="str">
        <f t="shared" si="41"/>
        <v>10510001</v>
      </c>
      <c r="D168" t="str">
        <f t="shared" si="42"/>
        <v>802</v>
      </c>
      <c r="E168" t="str">
        <f>"89301171"</f>
        <v>89301171</v>
      </c>
      <c r="F168" t="str">
        <f>"7607175312"</f>
        <v>7607175312</v>
      </c>
      <c r="G168" s="1">
        <v>44600</v>
      </c>
      <c r="H168" t="str">
        <f>"82041"</f>
        <v>82041</v>
      </c>
      <c r="I168">
        <v>1</v>
      </c>
      <c r="J168">
        <v>1090</v>
      </c>
      <c r="K168">
        <v>0</v>
      </c>
      <c r="L168">
        <v>991.9</v>
      </c>
    </row>
    <row r="169" spans="1:12" x14ac:dyDescent="0.25">
      <c r="A169" t="str">
        <f t="shared" si="34"/>
        <v>89301000</v>
      </c>
      <c r="B169" t="str">
        <f t="shared" si="40"/>
        <v>10510000</v>
      </c>
      <c r="C169" t="str">
        <f t="shared" si="41"/>
        <v>10510001</v>
      </c>
      <c r="D169" t="str">
        <f t="shared" si="42"/>
        <v>802</v>
      </c>
      <c r="E169" t="str">
        <f>"89301171"</f>
        <v>89301171</v>
      </c>
      <c r="F169" t="str">
        <f>"7607175312"</f>
        <v>7607175312</v>
      </c>
      <c r="G169" s="1">
        <v>44600</v>
      </c>
      <c r="H169" t="str">
        <f>"82034"</f>
        <v>82034</v>
      </c>
      <c r="I169">
        <v>1</v>
      </c>
      <c r="J169">
        <v>348</v>
      </c>
      <c r="K169">
        <v>0</v>
      </c>
      <c r="L169">
        <v>316.68</v>
      </c>
    </row>
    <row r="170" spans="1:12" x14ac:dyDescent="0.25">
      <c r="A170" t="str">
        <f t="shared" si="34"/>
        <v>89301000</v>
      </c>
      <c r="B170" t="str">
        <f t="shared" si="40"/>
        <v>10510000</v>
      </c>
      <c r="C170" t="str">
        <f t="shared" si="41"/>
        <v>10510001</v>
      </c>
      <c r="D170" t="str">
        <f t="shared" si="42"/>
        <v>802</v>
      </c>
      <c r="E170" t="str">
        <f>"89301173"</f>
        <v>89301173</v>
      </c>
      <c r="F170" t="str">
        <f>"5601191629"</f>
        <v>5601191629</v>
      </c>
      <c r="G170" s="1">
        <v>44600</v>
      </c>
      <c r="H170" t="str">
        <f>"82034"</f>
        <v>82034</v>
      </c>
      <c r="I170">
        <v>1</v>
      </c>
      <c r="J170">
        <v>348</v>
      </c>
      <c r="K170">
        <v>0</v>
      </c>
      <c r="L170">
        <v>316.68</v>
      </c>
    </row>
    <row r="171" spans="1:12" x14ac:dyDescent="0.25">
      <c r="A171" t="str">
        <f t="shared" si="34"/>
        <v>89301000</v>
      </c>
      <c r="B171" t="str">
        <f t="shared" si="40"/>
        <v>10510000</v>
      </c>
      <c r="C171" t="str">
        <f t="shared" si="41"/>
        <v>10510001</v>
      </c>
      <c r="D171" t="str">
        <f t="shared" si="42"/>
        <v>802</v>
      </c>
      <c r="E171" t="str">
        <f>"89301173"</f>
        <v>89301173</v>
      </c>
      <c r="F171" t="str">
        <f>"5601191629"</f>
        <v>5601191629</v>
      </c>
      <c r="G171" s="1">
        <v>44600</v>
      </c>
      <c r="H171" t="str">
        <f>"82041"</f>
        <v>82041</v>
      </c>
      <c r="I171">
        <v>1</v>
      </c>
      <c r="J171">
        <v>1090</v>
      </c>
      <c r="K171">
        <v>0</v>
      </c>
      <c r="L171">
        <v>991.9</v>
      </c>
    </row>
    <row r="172" spans="1:12" x14ac:dyDescent="0.25">
      <c r="A172" t="str">
        <f t="shared" si="34"/>
        <v>89301000</v>
      </c>
      <c r="B172" t="str">
        <f t="shared" si="40"/>
        <v>10510000</v>
      </c>
      <c r="C172" t="str">
        <f t="shared" si="41"/>
        <v>10510001</v>
      </c>
      <c r="D172" t="str">
        <f t="shared" si="42"/>
        <v>802</v>
      </c>
      <c r="E172" t="str">
        <f>"89301173"</f>
        <v>89301173</v>
      </c>
      <c r="F172" t="str">
        <f>"5601191629"</f>
        <v>5601191629</v>
      </c>
      <c r="G172" s="1">
        <v>44600</v>
      </c>
      <c r="H172" t="str">
        <f>"82041"</f>
        <v>82041</v>
      </c>
      <c r="I172">
        <v>1</v>
      </c>
      <c r="J172">
        <v>1090</v>
      </c>
      <c r="K172">
        <v>0</v>
      </c>
      <c r="L172">
        <v>991.9</v>
      </c>
    </row>
    <row r="173" spans="1:12" x14ac:dyDescent="0.25">
      <c r="A173" t="str">
        <f t="shared" si="34"/>
        <v>89301000</v>
      </c>
      <c r="B173" t="str">
        <f t="shared" si="40"/>
        <v>10510000</v>
      </c>
      <c r="C173" t="str">
        <f t="shared" si="41"/>
        <v>10510001</v>
      </c>
      <c r="D173" t="str">
        <f t="shared" si="42"/>
        <v>802</v>
      </c>
      <c r="E173" t="str">
        <f>"89301171"</f>
        <v>89301171</v>
      </c>
      <c r="F173" t="str">
        <f>"5407120301"</f>
        <v>5407120301</v>
      </c>
      <c r="G173" s="1">
        <v>44620</v>
      </c>
      <c r="H173" t="str">
        <f>"82034"</f>
        <v>82034</v>
      </c>
      <c r="I173">
        <v>1</v>
      </c>
      <c r="J173">
        <v>348</v>
      </c>
      <c r="K173">
        <v>0</v>
      </c>
      <c r="L173">
        <v>316.68</v>
      </c>
    </row>
    <row r="174" spans="1:12" x14ac:dyDescent="0.25">
      <c r="A174" t="str">
        <f t="shared" si="34"/>
        <v>89301000</v>
      </c>
      <c r="B174" t="str">
        <f t="shared" si="40"/>
        <v>10510000</v>
      </c>
      <c r="C174" t="str">
        <f t="shared" si="41"/>
        <v>10510001</v>
      </c>
      <c r="D174" t="str">
        <f t="shared" si="42"/>
        <v>802</v>
      </c>
      <c r="E174" t="str">
        <f>"89301171"</f>
        <v>89301171</v>
      </c>
      <c r="F174" t="str">
        <f>"5407120301"</f>
        <v>5407120301</v>
      </c>
      <c r="G174" s="1">
        <v>44620</v>
      </c>
      <c r="H174" t="str">
        <f>"82041"</f>
        <v>82041</v>
      </c>
      <c r="I174">
        <v>1</v>
      </c>
      <c r="J174">
        <v>1090</v>
      </c>
      <c r="K174">
        <v>0</v>
      </c>
      <c r="L174">
        <v>991.9</v>
      </c>
    </row>
    <row r="175" spans="1:12" x14ac:dyDescent="0.25">
      <c r="A175" t="str">
        <f t="shared" si="34"/>
        <v>89301000</v>
      </c>
      <c r="B175" t="str">
        <f t="shared" si="40"/>
        <v>10510000</v>
      </c>
      <c r="C175" t="str">
        <f t="shared" si="41"/>
        <v>10510001</v>
      </c>
      <c r="D175" t="str">
        <f t="shared" si="42"/>
        <v>802</v>
      </c>
      <c r="E175" t="str">
        <f>"89301171"</f>
        <v>89301171</v>
      </c>
      <c r="F175" t="str">
        <f>"5407120301"</f>
        <v>5407120301</v>
      </c>
      <c r="G175" s="1">
        <v>44620</v>
      </c>
      <c r="H175" t="str">
        <f>"82041"</f>
        <v>82041</v>
      </c>
      <c r="I175">
        <v>1</v>
      </c>
      <c r="J175">
        <v>1090</v>
      </c>
      <c r="K175">
        <v>0</v>
      </c>
      <c r="L175">
        <v>991.9</v>
      </c>
    </row>
    <row r="176" spans="1:12" x14ac:dyDescent="0.25">
      <c r="A176" t="str">
        <f t="shared" si="34"/>
        <v>89301000</v>
      </c>
      <c r="B176" t="str">
        <f t="shared" ref="B176:B207" si="43">"06539000"</f>
        <v>06539000</v>
      </c>
      <c r="C176" t="str">
        <f>"06539003"</f>
        <v>06539003</v>
      </c>
      <c r="D176" t="str">
        <f>"813"</f>
        <v>813</v>
      </c>
      <c r="E176" t="str">
        <f>"89301101"</f>
        <v>89301101</v>
      </c>
      <c r="F176" t="str">
        <f>"0559165266"</f>
        <v>0559165266</v>
      </c>
      <c r="G176" s="1">
        <v>44578</v>
      </c>
      <c r="H176" t="str">
        <f>"91495"</f>
        <v>91495</v>
      </c>
      <c r="I176">
        <v>1</v>
      </c>
      <c r="J176">
        <v>592</v>
      </c>
      <c r="K176">
        <v>0</v>
      </c>
      <c r="L176">
        <v>461.76</v>
      </c>
    </row>
    <row r="177" spans="1:12" x14ac:dyDescent="0.25">
      <c r="A177" t="str">
        <f t="shared" si="34"/>
        <v>89301000</v>
      </c>
      <c r="B177" t="str">
        <f t="shared" si="43"/>
        <v>06539000</v>
      </c>
      <c r="C177" t="str">
        <f>"06539003"</f>
        <v>06539003</v>
      </c>
      <c r="D177" t="str">
        <f>"813"</f>
        <v>813</v>
      </c>
      <c r="E177" t="str">
        <f>"89301101"</f>
        <v>89301101</v>
      </c>
      <c r="F177" t="str">
        <f>"0559165266"</f>
        <v>0559165266</v>
      </c>
      <c r="G177" s="1">
        <v>44576</v>
      </c>
      <c r="H177" t="str">
        <f>"91411"</f>
        <v>91411</v>
      </c>
      <c r="I177">
        <v>7</v>
      </c>
      <c r="J177">
        <v>11200</v>
      </c>
      <c r="K177">
        <v>0</v>
      </c>
      <c r="L177">
        <v>8736</v>
      </c>
    </row>
    <row r="178" spans="1:12" x14ac:dyDescent="0.25">
      <c r="A178" t="str">
        <f t="shared" si="34"/>
        <v>89301000</v>
      </c>
      <c r="B178" t="str">
        <f t="shared" si="43"/>
        <v>06539000</v>
      </c>
      <c r="C178" t="str">
        <f>"06539001"</f>
        <v>06539001</v>
      </c>
      <c r="D178" t="str">
        <f>"801"</f>
        <v>801</v>
      </c>
      <c r="E178" t="str">
        <f t="shared" ref="E178:E206" si="44">"89301171"</f>
        <v>89301171</v>
      </c>
      <c r="F178" t="str">
        <f t="shared" ref="F178:F206" si="45">"7607175312"</f>
        <v>7607175312</v>
      </c>
      <c r="G178" s="1">
        <v>44596</v>
      </c>
      <c r="H178" t="str">
        <f>"81329"</f>
        <v>81329</v>
      </c>
      <c r="I178">
        <v>1</v>
      </c>
      <c r="J178">
        <v>16</v>
      </c>
      <c r="K178">
        <v>0</v>
      </c>
      <c r="L178">
        <v>12.48</v>
      </c>
    </row>
    <row r="179" spans="1:12" x14ac:dyDescent="0.25">
      <c r="A179" t="str">
        <f t="shared" si="34"/>
        <v>89301000</v>
      </c>
      <c r="B179" t="str">
        <f t="shared" si="43"/>
        <v>06539000</v>
      </c>
      <c r="C179" t="str">
        <f>"06539001"</f>
        <v>06539001</v>
      </c>
      <c r="D179" t="str">
        <f>"801"</f>
        <v>801</v>
      </c>
      <c r="E179" t="str">
        <f t="shared" si="44"/>
        <v>89301171</v>
      </c>
      <c r="F179" t="str">
        <f t="shared" si="45"/>
        <v>7607175312</v>
      </c>
      <c r="G179" s="1">
        <v>44596</v>
      </c>
      <c r="H179" t="str">
        <f>"81331"</f>
        <v>81331</v>
      </c>
      <c r="I179">
        <v>1</v>
      </c>
      <c r="J179">
        <v>193</v>
      </c>
      <c r="K179">
        <v>0</v>
      </c>
      <c r="L179">
        <v>150.54</v>
      </c>
    </row>
    <row r="180" spans="1:12" x14ac:dyDescent="0.25">
      <c r="A180" t="str">
        <f t="shared" si="34"/>
        <v>89301000</v>
      </c>
      <c r="B180" t="str">
        <f t="shared" si="43"/>
        <v>06539000</v>
      </c>
      <c r="C180" t="str">
        <f>"06539002"</f>
        <v>06539002</v>
      </c>
      <c r="D180" t="str">
        <f>"802"</f>
        <v>802</v>
      </c>
      <c r="E180" t="str">
        <f t="shared" si="44"/>
        <v>89301171</v>
      </c>
      <c r="F180" t="str">
        <f t="shared" si="45"/>
        <v>7607175312</v>
      </c>
      <c r="G180" s="1">
        <v>44600</v>
      </c>
      <c r="H180" t="str">
        <f>"82097"</f>
        <v>82097</v>
      </c>
      <c r="I180">
        <v>1</v>
      </c>
      <c r="J180">
        <v>380</v>
      </c>
      <c r="K180">
        <v>0</v>
      </c>
      <c r="L180">
        <v>345.8</v>
      </c>
    </row>
    <row r="181" spans="1:12" x14ac:dyDescent="0.25">
      <c r="A181" t="str">
        <f t="shared" si="34"/>
        <v>89301000</v>
      </c>
      <c r="B181" t="str">
        <f t="shared" si="43"/>
        <v>06539000</v>
      </c>
      <c r="C181" t="str">
        <f>"06539002"</f>
        <v>06539002</v>
      </c>
      <c r="D181" t="str">
        <f>"802"</f>
        <v>802</v>
      </c>
      <c r="E181" t="str">
        <f t="shared" si="44"/>
        <v>89301171</v>
      </c>
      <c r="F181" t="str">
        <f t="shared" si="45"/>
        <v>7607175312</v>
      </c>
      <c r="G181" s="1">
        <v>44600</v>
      </c>
      <c r="H181" t="str">
        <f>"82097"</f>
        <v>82097</v>
      </c>
      <c r="I181">
        <v>1</v>
      </c>
      <c r="J181">
        <v>380</v>
      </c>
      <c r="K181">
        <v>0</v>
      </c>
      <c r="L181">
        <v>345.8</v>
      </c>
    </row>
    <row r="182" spans="1:12" x14ac:dyDescent="0.25">
      <c r="A182" t="str">
        <f t="shared" si="34"/>
        <v>89301000</v>
      </c>
      <c r="B182" t="str">
        <f t="shared" si="43"/>
        <v>06539000</v>
      </c>
      <c r="C182" t="str">
        <f>"06539002"</f>
        <v>06539002</v>
      </c>
      <c r="D182" t="str">
        <f>"802"</f>
        <v>802</v>
      </c>
      <c r="E182" t="str">
        <f t="shared" si="44"/>
        <v>89301171</v>
      </c>
      <c r="F182" t="str">
        <f t="shared" si="45"/>
        <v>7607175312</v>
      </c>
      <c r="G182" s="1">
        <v>44600</v>
      </c>
      <c r="H182" t="str">
        <f>"82097"</f>
        <v>82097</v>
      </c>
      <c r="I182">
        <v>1</v>
      </c>
      <c r="J182">
        <v>380</v>
      </c>
      <c r="K182">
        <v>0</v>
      </c>
      <c r="L182">
        <v>345.8</v>
      </c>
    </row>
    <row r="183" spans="1:12" x14ac:dyDescent="0.25">
      <c r="A183" t="str">
        <f t="shared" si="34"/>
        <v>89301000</v>
      </c>
      <c r="B183" t="str">
        <f t="shared" si="43"/>
        <v>06539000</v>
      </c>
      <c r="C183" t="str">
        <f>"06539002"</f>
        <v>06539002</v>
      </c>
      <c r="D183" t="str">
        <f>"802"</f>
        <v>802</v>
      </c>
      <c r="E183" t="str">
        <f t="shared" si="44"/>
        <v>89301171</v>
      </c>
      <c r="F183" t="str">
        <f t="shared" si="45"/>
        <v>7607175312</v>
      </c>
      <c r="G183" s="1">
        <v>44600</v>
      </c>
      <c r="H183" t="str">
        <f>"82097"</f>
        <v>82097</v>
      </c>
      <c r="I183">
        <v>1</v>
      </c>
      <c r="J183">
        <v>380</v>
      </c>
      <c r="K183">
        <v>0</v>
      </c>
      <c r="L183">
        <v>345.8</v>
      </c>
    </row>
    <row r="184" spans="1:12" x14ac:dyDescent="0.25">
      <c r="A184" t="str">
        <f t="shared" si="34"/>
        <v>89301000</v>
      </c>
      <c r="B184" t="str">
        <f t="shared" si="43"/>
        <v>06539000</v>
      </c>
      <c r="C184" t="str">
        <f t="shared" ref="C184:C206" si="46">"06539003"</f>
        <v>06539003</v>
      </c>
      <c r="D184" t="str">
        <f t="shared" ref="D184:D206" si="47">"813"</f>
        <v>813</v>
      </c>
      <c r="E184" t="str">
        <f t="shared" si="44"/>
        <v>89301171</v>
      </c>
      <c r="F184" t="str">
        <f t="shared" si="45"/>
        <v>7607175312</v>
      </c>
      <c r="G184" s="1">
        <v>44600</v>
      </c>
      <c r="H184" t="str">
        <f t="shared" ref="H184:H190" si="48">"91197"</f>
        <v>91197</v>
      </c>
      <c r="I184">
        <v>1</v>
      </c>
      <c r="J184">
        <v>1046</v>
      </c>
      <c r="K184">
        <v>0</v>
      </c>
      <c r="L184">
        <v>815.88</v>
      </c>
    </row>
    <row r="185" spans="1:12" x14ac:dyDescent="0.25">
      <c r="A185" t="str">
        <f t="shared" si="34"/>
        <v>89301000</v>
      </c>
      <c r="B185" t="str">
        <f t="shared" si="43"/>
        <v>06539000</v>
      </c>
      <c r="C185" t="str">
        <f t="shared" si="46"/>
        <v>06539003</v>
      </c>
      <c r="D185" t="str">
        <f t="shared" si="47"/>
        <v>813</v>
      </c>
      <c r="E185" t="str">
        <f t="shared" si="44"/>
        <v>89301171</v>
      </c>
      <c r="F185" t="str">
        <f t="shared" si="45"/>
        <v>7607175312</v>
      </c>
      <c r="G185" s="1">
        <v>44599</v>
      </c>
      <c r="H185" t="str">
        <f t="shared" si="48"/>
        <v>91197</v>
      </c>
      <c r="I185">
        <v>1</v>
      </c>
      <c r="J185">
        <v>1046</v>
      </c>
      <c r="K185">
        <v>0</v>
      </c>
      <c r="L185">
        <v>815.88</v>
      </c>
    </row>
    <row r="186" spans="1:12" x14ac:dyDescent="0.25">
      <c r="A186" t="str">
        <f t="shared" si="34"/>
        <v>89301000</v>
      </c>
      <c r="B186" t="str">
        <f t="shared" si="43"/>
        <v>06539000</v>
      </c>
      <c r="C186" t="str">
        <f t="shared" si="46"/>
        <v>06539003</v>
      </c>
      <c r="D186" t="str">
        <f t="shared" si="47"/>
        <v>813</v>
      </c>
      <c r="E186" t="str">
        <f t="shared" si="44"/>
        <v>89301171</v>
      </c>
      <c r="F186" t="str">
        <f t="shared" si="45"/>
        <v>7607175312</v>
      </c>
      <c r="G186" s="1">
        <v>44599</v>
      </c>
      <c r="H186" t="str">
        <f t="shared" si="48"/>
        <v>91197</v>
      </c>
      <c r="I186">
        <v>1</v>
      </c>
      <c r="J186">
        <v>1046</v>
      </c>
      <c r="K186">
        <v>0</v>
      </c>
      <c r="L186">
        <v>815.88</v>
      </c>
    </row>
    <row r="187" spans="1:12" x14ac:dyDescent="0.25">
      <c r="A187" t="str">
        <f t="shared" si="34"/>
        <v>89301000</v>
      </c>
      <c r="B187" t="str">
        <f t="shared" si="43"/>
        <v>06539000</v>
      </c>
      <c r="C187" t="str">
        <f t="shared" si="46"/>
        <v>06539003</v>
      </c>
      <c r="D187" t="str">
        <f t="shared" si="47"/>
        <v>813</v>
      </c>
      <c r="E187" t="str">
        <f t="shared" si="44"/>
        <v>89301171</v>
      </c>
      <c r="F187" t="str">
        <f t="shared" si="45"/>
        <v>7607175312</v>
      </c>
      <c r="G187" s="1">
        <v>44598</v>
      </c>
      <c r="H187" t="str">
        <f t="shared" si="48"/>
        <v>91197</v>
      </c>
      <c r="I187">
        <v>1</v>
      </c>
      <c r="J187">
        <v>1046</v>
      </c>
      <c r="K187">
        <v>0</v>
      </c>
      <c r="L187">
        <v>815.88</v>
      </c>
    </row>
    <row r="188" spans="1:12" x14ac:dyDescent="0.25">
      <c r="A188" t="str">
        <f t="shared" si="34"/>
        <v>89301000</v>
      </c>
      <c r="B188" t="str">
        <f t="shared" si="43"/>
        <v>06539000</v>
      </c>
      <c r="C188" t="str">
        <f t="shared" si="46"/>
        <v>06539003</v>
      </c>
      <c r="D188" t="str">
        <f t="shared" si="47"/>
        <v>813</v>
      </c>
      <c r="E188" t="str">
        <f t="shared" si="44"/>
        <v>89301171</v>
      </c>
      <c r="F188" t="str">
        <f t="shared" si="45"/>
        <v>7607175312</v>
      </c>
      <c r="G188" s="1">
        <v>44598</v>
      </c>
      <c r="H188" t="str">
        <f t="shared" si="48"/>
        <v>91197</v>
      </c>
      <c r="I188">
        <v>1</v>
      </c>
      <c r="J188">
        <v>1046</v>
      </c>
      <c r="K188">
        <v>0</v>
      </c>
      <c r="L188">
        <v>815.88</v>
      </c>
    </row>
    <row r="189" spans="1:12" x14ac:dyDescent="0.25">
      <c r="A189" t="str">
        <f t="shared" si="34"/>
        <v>89301000</v>
      </c>
      <c r="B189" t="str">
        <f t="shared" si="43"/>
        <v>06539000</v>
      </c>
      <c r="C189" t="str">
        <f t="shared" si="46"/>
        <v>06539003</v>
      </c>
      <c r="D189" t="str">
        <f t="shared" si="47"/>
        <v>813</v>
      </c>
      <c r="E189" t="str">
        <f t="shared" si="44"/>
        <v>89301171</v>
      </c>
      <c r="F189" t="str">
        <f t="shared" si="45"/>
        <v>7607175312</v>
      </c>
      <c r="G189" s="1">
        <v>44597</v>
      </c>
      <c r="H189" t="str">
        <f t="shared" si="48"/>
        <v>91197</v>
      </c>
      <c r="I189">
        <v>1</v>
      </c>
      <c r="J189">
        <v>1046</v>
      </c>
      <c r="K189">
        <v>0</v>
      </c>
      <c r="L189">
        <v>815.88</v>
      </c>
    </row>
    <row r="190" spans="1:12" x14ac:dyDescent="0.25">
      <c r="A190" t="str">
        <f t="shared" si="34"/>
        <v>89301000</v>
      </c>
      <c r="B190" t="str">
        <f t="shared" si="43"/>
        <v>06539000</v>
      </c>
      <c r="C190" t="str">
        <f t="shared" si="46"/>
        <v>06539003</v>
      </c>
      <c r="D190" t="str">
        <f t="shared" si="47"/>
        <v>813</v>
      </c>
      <c r="E190" t="str">
        <f t="shared" si="44"/>
        <v>89301171</v>
      </c>
      <c r="F190" t="str">
        <f t="shared" si="45"/>
        <v>7607175312</v>
      </c>
      <c r="G190" s="1">
        <v>44597</v>
      </c>
      <c r="H190" t="str">
        <f t="shared" si="48"/>
        <v>91197</v>
      </c>
      <c r="I190">
        <v>1</v>
      </c>
      <c r="J190">
        <v>1046</v>
      </c>
      <c r="K190">
        <v>0</v>
      </c>
      <c r="L190">
        <v>815.88</v>
      </c>
    </row>
    <row r="191" spans="1:12" x14ac:dyDescent="0.25">
      <c r="A191" t="str">
        <f t="shared" si="34"/>
        <v>89301000</v>
      </c>
      <c r="B191" t="str">
        <f t="shared" si="43"/>
        <v>06539000</v>
      </c>
      <c r="C191" t="str">
        <f t="shared" si="46"/>
        <v>06539003</v>
      </c>
      <c r="D191" t="str">
        <f t="shared" si="47"/>
        <v>813</v>
      </c>
      <c r="E191" t="str">
        <f t="shared" si="44"/>
        <v>89301171</v>
      </c>
      <c r="F191" t="str">
        <f t="shared" si="45"/>
        <v>7607175312</v>
      </c>
      <c r="G191" s="1">
        <v>44599</v>
      </c>
      <c r="H191" t="str">
        <f>"91439"</f>
        <v>91439</v>
      </c>
      <c r="I191">
        <v>1</v>
      </c>
      <c r="J191">
        <v>356</v>
      </c>
      <c r="K191">
        <v>0</v>
      </c>
      <c r="L191">
        <v>277.68</v>
      </c>
    </row>
    <row r="192" spans="1:12" x14ac:dyDescent="0.25">
      <c r="A192" t="str">
        <f t="shared" si="34"/>
        <v>89301000</v>
      </c>
      <c r="B192" t="str">
        <f t="shared" si="43"/>
        <v>06539000</v>
      </c>
      <c r="C192" t="str">
        <f t="shared" si="46"/>
        <v>06539003</v>
      </c>
      <c r="D192" t="str">
        <f t="shared" si="47"/>
        <v>813</v>
      </c>
      <c r="E192" t="str">
        <f t="shared" si="44"/>
        <v>89301171</v>
      </c>
      <c r="F192" t="str">
        <f t="shared" si="45"/>
        <v>7607175312</v>
      </c>
      <c r="G192" s="1">
        <v>44599</v>
      </c>
      <c r="H192" t="str">
        <f>"91439"</f>
        <v>91439</v>
      </c>
      <c r="I192">
        <v>1</v>
      </c>
      <c r="J192">
        <v>356</v>
      </c>
      <c r="K192">
        <v>0</v>
      </c>
      <c r="L192">
        <v>277.68</v>
      </c>
    </row>
    <row r="193" spans="1:12" x14ac:dyDescent="0.25">
      <c r="A193" t="str">
        <f t="shared" si="34"/>
        <v>89301000</v>
      </c>
      <c r="B193" t="str">
        <f t="shared" si="43"/>
        <v>06539000</v>
      </c>
      <c r="C193" t="str">
        <f t="shared" si="46"/>
        <v>06539003</v>
      </c>
      <c r="D193" t="str">
        <f t="shared" si="47"/>
        <v>813</v>
      </c>
      <c r="E193" t="str">
        <f t="shared" si="44"/>
        <v>89301171</v>
      </c>
      <c r="F193" t="str">
        <f t="shared" si="45"/>
        <v>7607175312</v>
      </c>
      <c r="G193" s="1">
        <v>44599</v>
      </c>
      <c r="H193" t="str">
        <f>"91439"</f>
        <v>91439</v>
      </c>
      <c r="I193">
        <v>1</v>
      </c>
      <c r="J193">
        <v>356</v>
      </c>
      <c r="K193">
        <v>0</v>
      </c>
      <c r="L193">
        <v>277.68</v>
      </c>
    </row>
    <row r="194" spans="1:12" x14ac:dyDescent="0.25">
      <c r="A194" t="str">
        <f t="shared" ref="A194:A257" si="49">"89301000"</f>
        <v>89301000</v>
      </c>
      <c r="B194" t="str">
        <f t="shared" si="43"/>
        <v>06539000</v>
      </c>
      <c r="C194" t="str">
        <f t="shared" si="46"/>
        <v>06539003</v>
      </c>
      <c r="D194" t="str">
        <f t="shared" si="47"/>
        <v>813</v>
      </c>
      <c r="E194" t="str">
        <f t="shared" si="44"/>
        <v>89301171</v>
      </c>
      <c r="F194" t="str">
        <f t="shared" si="45"/>
        <v>7607175312</v>
      </c>
      <c r="G194" s="1">
        <v>44599</v>
      </c>
      <c r="H194" t="str">
        <f>"91439"</f>
        <v>91439</v>
      </c>
      <c r="I194">
        <v>1</v>
      </c>
      <c r="J194">
        <v>356</v>
      </c>
      <c r="K194">
        <v>0</v>
      </c>
      <c r="L194">
        <v>277.68</v>
      </c>
    </row>
    <row r="195" spans="1:12" x14ac:dyDescent="0.25">
      <c r="A195" t="str">
        <f t="shared" si="49"/>
        <v>89301000</v>
      </c>
      <c r="B195" t="str">
        <f t="shared" si="43"/>
        <v>06539000</v>
      </c>
      <c r="C195" t="str">
        <f t="shared" si="46"/>
        <v>06539003</v>
      </c>
      <c r="D195" t="str">
        <f t="shared" si="47"/>
        <v>813</v>
      </c>
      <c r="E195" t="str">
        <f t="shared" si="44"/>
        <v>89301171</v>
      </c>
      <c r="F195" t="str">
        <f t="shared" si="45"/>
        <v>7607175312</v>
      </c>
      <c r="G195" s="1">
        <v>44599</v>
      </c>
      <c r="H195" t="str">
        <f>"91439"</f>
        <v>91439</v>
      </c>
      <c r="I195">
        <v>2</v>
      </c>
      <c r="J195">
        <v>712</v>
      </c>
      <c r="K195">
        <v>0</v>
      </c>
      <c r="L195">
        <v>555.36</v>
      </c>
    </row>
    <row r="196" spans="1:12" x14ac:dyDescent="0.25">
      <c r="A196" t="str">
        <f t="shared" si="49"/>
        <v>89301000</v>
      </c>
      <c r="B196" t="str">
        <f t="shared" si="43"/>
        <v>06539000</v>
      </c>
      <c r="C196" t="str">
        <f t="shared" si="46"/>
        <v>06539003</v>
      </c>
      <c r="D196" t="str">
        <f t="shared" si="47"/>
        <v>813</v>
      </c>
      <c r="E196" t="str">
        <f t="shared" si="44"/>
        <v>89301171</v>
      </c>
      <c r="F196" t="str">
        <f t="shared" si="45"/>
        <v>7607175312</v>
      </c>
      <c r="G196" s="1">
        <v>44596</v>
      </c>
      <c r="H196" t="str">
        <f>"91129"</f>
        <v>91129</v>
      </c>
      <c r="I196">
        <v>1</v>
      </c>
      <c r="J196">
        <v>174</v>
      </c>
      <c r="K196">
        <v>0</v>
      </c>
      <c r="L196">
        <v>135.72</v>
      </c>
    </row>
    <row r="197" spans="1:12" x14ac:dyDescent="0.25">
      <c r="A197" t="str">
        <f t="shared" si="49"/>
        <v>89301000</v>
      </c>
      <c r="B197" t="str">
        <f t="shared" si="43"/>
        <v>06539000</v>
      </c>
      <c r="C197" t="str">
        <f t="shared" si="46"/>
        <v>06539003</v>
      </c>
      <c r="D197" t="str">
        <f t="shared" si="47"/>
        <v>813</v>
      </c>
      <c r="E197" t="str">
        <f t="shared" si="44"/>
        <v>89301171</v>
      </c>
      <c r="F197" t="str">
        <f t="shared" si="45"/>
        <v>7607175312</v>
      </c>
      <c r="G197" s="1">
        <v>44596</v>
      </c>
      <c r="H197" t="str">
        <f>"91131"</f>
        <v>91131</v>
      </c>
      <c r="I197">
        <v>1</v>
      </c>
      <c r="J197">
        <v>171</v>
      </c>
      <c r="K197">
        <v>0</v>
      </c>
      <c r="L197">
        <v>133.38</v>
      </c>
    </row>
    <row r="198" spans="1:12" x14ac:dyDescent="0.25">
      <c r="A198" t="str">
        <f t="shared" si="49"/>
        <v>89301000</v>
      </c>
      <c r="B198" t="str">
        <f t="shared" si="43"/>
        <v>06539000</v>
      </c>
      <c r="C198" t="str">
        <f t="shared" si="46"/>
        <v>06539003</v>
      </c>
      <c r="D198" t="str">
        <f t="shared" si="47"/>
        <v>813</v>
      </c>
      <c r="E198" t="str">
        <f t="shared" si="44"/>
        <v>89301171</v>
      </c>
      <c r="F198" t="str">
        <f t="shared" si="45"/>
        <v>7607175312</v>
      </c>
      <c r="G198" s="1">
        <v>44596</v>
      </c>
      <c r="H198" t="str">
        <f>"91133"</f>
        <v>91133</v>
      </c>
      <c r="I198">
        <v>1</v>
      </c>
      <c r="J198">
        <v>176</v>
      </c>
      <c r="K198">
        <v>0</v>
      </c>
      <c r="L198">
        <v>137.28</v>
      </c>
    </row>
    <row r="199" spans="1:12" x14ac:dyDescent="0.25">
      <c r="A199" t="str">
        <f t="shared" si="49"/>
        <v>89301000</v>
      </c>
      <c r="B199" t="str">
        <f t="shared" si="43"/>
        <v>06539000</v>
      </c>
      <c r="C199" t="str">
        <f t="shared" si="46"/>
        <v>06539003</v>
      </c>
      <c r="D199" t="str">
        <f t="shared" si="47"/>
        <v>813</v>
      </c>
      <c r="E199" t="str">
        <f t="shared" si="44"/>
        <v>89301171</v>
      </c>
      <c r="F199" t="str">
        <f t="shared" si="45"/>
        <v>7607175312</v>
      </c>
      <c r="G199" s="1">
        <v>44596</v>
      </c>
      <c r="H199" t="str">
        <f>"91171"</f>
        <v>91171</v>
      </c>
      <c r="I199">
        <v>1</v>
      </c>
      <c r="J199">
        <v>360</v>
      </c>
      <c r="K199">
        <v>0</v>
      </c>
      <c r="L199">
        <v>280.8</v>
      </c>
    </row>
    <row r="200" spans="1:12" x14ac:dyDescent="0.25">
      <c r="A200" t="str">
        <f t="shared" si="49"/>
        <v>89301000</v>
      </c>
      <c r="B200" t="str">
        <f t="shared" si="43"/>
        <v>06539000</v>
      </c>
      <c r="C200" t="str">
        <f t="shared" si="46"/>
        <v>06539003</v>
      </c>
      <c r="D200" t="str">
        <f t="shared" si="47"/>
        <v>813</v>
      </c>
      <c r="E200" t="str">
        <f t="shared" si="44"/>
        <v>89301171</v>
      </c>
      <c r="F200" t="str">
        <f t="shared" si="45"/>
        <v>7607175312</v>
      </c>
      <c r="G200" s="1">
        <v>44596</v>
      </c>
      <c r="H200" t="str">
        <f>"91173"</f>
        <v>91173</v>
      </c>
      <c r="I200">
        <v>1</v>
      </c>
      <c r="J200">
        <v>335</v>
      </c>
      <c r="K200">
        <v>0</v>
      </c>
      <c r="L200">
        <v>261.3</v>
      </c>
    </row>
    <row r="201" spans="1:12" x14ac:dyDescent="0.25">
      <c r="A201" t="str">
        <f t="shared" si="49"/>
        <v>89301000</v>
      </c>
      <c r="B201" t="str">
        <f t="shared" si="43"/>
        <v>06539000</v>
      </c>
      <c r="C201" t="str">
        <f t="shared" si="46"/>
        <v>06539003</v>
      </c>
      <c r="D201" t="str">
        <f t="shared" si="47"/>
        <v>813</v>
      </c>
      <c r="E201" t="str">
        <f t="shared" si="44"/>
        <v>89301171</v>
      </c>
      <c r="F201" t="str">
        <f t="shared" si="45"/>
        <v>7607175312</v>
      </c>
      <c r="G201" s="1">
        <v>44596</v>
      </c>
      <c r="H201" t="str">
        <f>"91175"</f>
        <v>91175</v>
      </c>
      <c r="I201">
        <v>1</v>
      </c>
      <c r="J201">
        <v>360</v>
      </c>
      <c r="K201">
        <v>0</v>
      </c>
      <c r="L201">
        <v>280.8</v>
      </c>
    </row>
    <row r="202" spans="1:12" x14ac:dyDescent="0.25">
      <c r="A202" t="str">
        <f t="shared" si="49"/>
        <v>89301000</v>
      </c>
      <c r="B202" t="str">
        <f t="shared" si="43"/>
        <v>06539000</v>
      </c>
      <c r="C202" t="str">
        <f t="shared" si="46"/>
        <v>06539003</v>
      </c>
      <c r="D202" t="str">
        <f t="shared" si="47"/>
        <v>813</v>
      </c>
      <c r="E202" t="str">
        <f t="shared" si="44"/>
        <v>89301171</v>
      </c>
      <c r="F202" t="str">
        <f t="shared" si="45"/>
        <v>7607175312</v>
      </c>
      <c r="G202" s="1">
        <v>44597</v>
      </c>
      <c r="H202" t="str">
        <f>"91167"</f>
        <v>91167</v>
      </c>
      <c r="I202">
        <v>1</v>
      </c>
      <c r="J202">
        <v>425</v>
      </c>
      <c r="K202">
        <v>0</v>
      </c>
      <c r="L202">
        <v>331.5</v>
      </c>
    </row>
    <row r="203" spans="1:12" x14ac:dyDescent="0.25">
      <c r="A203" t="str">
        <f t="shared" si="49"/>
        <v>89301000</v>
      </c>
      <c r="B203" t="str">
        <f t="shared" si="43"/>
        <v>06539000</v>
      </c>
      <c r="C203" t="str">
        <f t="shared" si="46"/>
        <v>06539003</v>
      </c>
      <c r="D203" t="str">
        <f t="shared" si="47"/>
        <v>813</v>
      </c>
      <c r="E203" t="str">
        <f t="shared" si="44"/>
        <v>89301171</v>
      </c>
      <c r="F203" t="str">
        <f t="shared" si="45"/>
        <v>7607175312</v>
      </c>
      <c r="G203" s="1">
        <v>44597</v>
      </c>
      <c r="H203" t="str">
        <f>"91169"</f>
        <v>91169</v>
      </c>
      <c r="I203">
        <v>1</v>
      </c>
      <c r="J203">
        <v>425</v>
      </c>
      <c r="K203">
        <v>0</v>
      </c>
      <c r="L203">
        <v>331.5</v>
      </c>
    </row>
    <row r="204" spans="1:12" x14ac:dyDescent="0.25">
      <c r="A204" t="str">
        <f t="shared" si="49"/>
        <v>89301000</v>
      </c>
      <c r="B204" t="str">
        <f t="shared" si="43"/>
        <v>06539000</v>
      </c>
      <c r="C204" t="str">
        <f t="shared" si="46"/>
        <v>06539003</v>
      </c>
      <c r="D204" t="str">
        <f t="shared" si="47"/>
        <v>813</v>
      </c>
      <c r="E204" t="str">
        <f t="shared" si="44"/>
        <v>89301171</v>
      </c>
      <c r="F204" t="str">
        <f t="shared" si="45"/>
        <v>7607175312</v>
      </c>
      <c r="G204" s="1">
        <v>44596</v>
      </c>
      <c r="H204" t="str">
        <f>"91167"</f>
        <v>91167</v>
      </c>
      <c r="I204">
        <v>1</v>
      </c>
      <c r="J204">
        <v>425</v>
      </c>
      <c r="K204">
        <v>0</v>
      </c>
      <c r="L204">
        <v>331.5</v>
      </c>
    </row>
    <row r="205" spans="1:12" x14ac:dyDescent="0.25">
      <c r="A205" t="str">
        <f t="shared" si="49"/>
        <v>89301000</v>
      </c>
      <c r="B205" t="str">
        <f t="shared" si="43"/>
        <v>06539000</v>
      </c>
      <c r="C205" t="str">
        <f t="shared" si="46"/>
        <v>06539003</v>
      </c>
      <c r="D205" t="str">
        <f t="shared" si="47"/>
        <v>813</v>
      </c>
      <c r="E205" t="str">
        <f t="shared" si="44"/>
        <v>89301171</v>
      </c>
      <c r="F205" t="str">
        <f t="shared" si="45"/>
        <v>7607175312</v>
      </c>
      <c r="G205" s="1">
        <v>44596</v>
      </c>
      <c r="H205" t="str">
        <f>"91169"</f>
        <v>91169</v>
      </c>
      <c r="I205">
        <v>1</v>
      </c>
      <c r="J205">
        <v>425</v>
      </c>
      <c r="K205">
        <v>0</v>
      </c>
      <c r="L205">
        <v>331.5</v>
      </c>
    </row>
    <row r="206" spans="1:12" x14ac:dyDescent="0.25">
      <c r="A206" t="str">
        <f t="shared" si="49"/>
        <v>89301000</v>
      </c>
      <c r="B206" t="str">
        <f t="shared" si="43"/>
        <v>06539000</v>
      </c>
      <c r="C206" t="str">
        <f t="shared" si="46"/>
        <v>06539003</v>
      </c>
      <c r="D206" t="str">
        <f t="shared" si="47"/>
        <v>813</v>
      </c>
      <c r="E206" t="str">
        <f t="shared" si="44"/>
        <v>89301171</v>
      </c>
      <c r="F206" t="str">
        <f t="shared" si="45"/>
        <v>7607175312</v>
      </c>
      <c r="G206" s="1">
        <v>44596</v>
      </c>
      <c r="H206" t="str">
        <f>"91475"</f>
        <v>91475</v>
      </c>
      <c r="I206">
        <v>1</v>
      </c>
      <c r="J206">
        <v>206</v>
      </c>
      <c r="K206">
        <v>0</v>
      </c>
      <c r="L206">
        <v>160.68</v>
      </c>
    </row>
    <row r="207" spans="1:12" x14ac:dyDescent="0.25">
      <c r="A207" t="str">
        <f t="shared" si="49"/>
        <v>89301000</v>
      </c>
      <c r="B207" t="str">
        <f t="shared" si="43"/>
        <v>06539000</v>
      </c>
      <c r="C207" t="str">
        <f>"06539001"</f>
        <v>06539001</v>
      </c>
      <c r="D207" t="str">
        <f>"801"</f>
        <v>801</v>
      </c>
      <c r="E207" t="str">
        <f t="shared" ref="E207:E244" si="50">"89301172"</f>
        <v>89301172</v>
      </c>
      <c r="F207" t="str">
        <f t="shared" ref="F207:F240" si="51">"6256150252"</f>
        <v>6256150252</v>
      </c>
      <c r="G207" s="1">
        <v>44596</v>
      </c>
      <c r="H207" t="str">
        <f>"81329"</f>
        <v>81329</v>
      </c>
      <c r="I207">
        <v>1</v>
      </c>
      <c r="J207">
        <v>16</v>
      </c>
      <c r="K207">
        <v>0</v>
      </c>
      <c r="L207">
        <v>12.48</v>
      </c>
    </row>
    <row r="208" spans="1:12" x14ac:dyDescent="0.25">
      <c r="A208" t="str">
        <f t="shared" si="49"/>
        <v>89301000</v>
      </c>
      <c r="B208" t="str">
        <f t="shared" ref="B208:B239" si="52">"06539000"</f>
        <v>06539000</v>
      </c>
      <c r="C208" t="str">
        <f>"06539001"</f>
        <v>06539001</v>
      </c>
      <c r="D208" t="str">
        <f>"801"</f>
        <v>801</v>
      </c>
      <c r="E208" t="str">
        <f t="shared" si="50"/>
        <v>89301172</v>
      </c>
      <c r="F208" t="str">
        <f t="shared" si="51"/>
        <v>6256150252</v>
      </c>
      <c r="G208" s="1">
        <v>44596</v>
      </c>
      <c r="H208" t="str">
        <f>"81331"</f>
        <v>81331</v>
      </c>
      <c r="I208">
        <v>1</v>
      </c>
      <c r="J208">
        <v>193</v>
      </c>
      <c r="K208">
        <v>0</v>
      </c>
      <c r="L208">
        <v>150.54</v>
      </c>
    </row>
    <row r="209" spans="1:12" x14ac:dyDescent="0.25">
      <c r="A209" t="str">
        <f t="shared" si="49"/>
        <v>89301000</v>
      </c>
      <c r="B209" t="str">
        <f t="shared" si="52"/>
        <v>06539000</v>
      </c>
      <c r="C209" t="str">
        <f t="shared" ref="C209:C216" si="53">"06539002"</f>
        <v>06539002</v>
      </c>
      <c r="D209" t="str">
        <f t="shared" ref="D209:D216" si="54">"802"</f>
        <v>802</v>
      </c>
      <c r="E209" t="str">
        <f t="shared" si="50"/>
        <v>89301172</v>
      </c>
      <c r="F209" t="str">
        <f t="shared" si="51"/>
        <v>6256150252</v>
      </c>
      <c r="G209" s="1">
        <v>44602</v>
      </c>
      <c r="H209" t="str">
        <f t="shared" ref="H209:H216" si="55">"82097"</f>
        <v>82097</v>
      </c>
      <c r="I209">
        <v>1</v>
      </c>
      <c r="J209">
        <v>380</v>
      </c>
      <c r="K209">
        <v>0</v>
      </c>
      <c r="L209">
        <v>345.8</v>
      </c>
    </row>
    <row r="210" spans="1:12" x14ac:dyDescent="0.25">
      <c r="A210" t="str">
        <f t="shared" si="49"/>
        <v>89301000</v>
      </c>
      <c r="B210" t="str">
        <f t="shared" si="52"/>
        <v>06539000</v>
      </c>
      <c r="C210" t="str">
        <f t="shared" si="53"/>
        <v>06539002</v>
      </c>
      <c r="D210" t="str">
        <f t="shared" si="54"/>
        <v>802</v>
      </c>
      <c r="E210" t="str">
        <f t="shared" si="50"/>
        <v>89301172</v>
      </c>
      <c r="F210" t="str">
        <f t="shared" si="51"/>
        <v>6256150252</v>
      </c>
      <c r="G210" s="1">
        <v>44602</v>
      </c>
      <c r="H210" t="str">
        <f t="shared" si="55"/>
        <v>82097</v>
      </c>
      <c r="I210">
        <v>1</v>
      </c>
      <c r="J210">
        <v>380</v>
      </c>
      <c r="K210">
        <v>0</v>
      </c>
      <c r="L210">
        <v>345.8</v>
      </c>
    </row>
    <row r="211" spans="1:12" x14ac:dyDescent="0.25">
      <c r="A211" t="str">
        <f t="shared" si="49"/>
        <v>89301000</v>
      </c>
      <c r="B211" t="str">
        <f t="shared" si="52"/>
        <v>06539000</v>
      </c>
      <c r="C211" t="str">
        <f t="shared" si="53"/>
        <v>06539002</v>
      </c>
      <c r="D211" t="str">
        <f t="shared" si="54"/>
        <v>802</v>
      </c>
      <c r="E211" t="str">
        <f t="shared" si="50"/>
        <v>89301172</v>
      </c>
      <c r="F211" t="str">
        <f t="shared" si="51"/>
        <v>6256150252</v>
      </c>
      <c r="G211" s="1">
        <v>44602</v>
      </c>
      <c r="H211" t="str">
        <f t="shared" si="55"/>
        <v>82097</v>
      </c>
      <c r="I211">
        <v>1</v>
      </c>
      <c r="J211">
        <v>380</v>
      </c>
      <c r="K211">
        <v>0</v>
      </c>
      <c r="L211">
        <v>345.8</v>
      </c>
    </row>
    <row r="212" spans="1:12" x14ac:dyDescent="0.25">
      <c r="A212" t="str">
        <f t="shared" si="49"/>
        <v>89301000</v>
      </c>
      <c r="B212" t="str">
        <f t="shared" si="52"/>
        <v>06539000</v>
      </c>
      <c r="C212" t="str">
        <f t="shared" si="53"/>
        <v>06539002</v>
      </c>
      <c r="D212" t="str">
        <f t="shared" si="54"/>
        <v>802</v>
      </c>
      <c r="E212" t="str">
        <f t="shared" si="50"/>
        <v>89301172</v>
      </c>
      <c r="F212" t="str">
        <f t="shared" si="51"/>
        <v>6256150252</v>
      </c>
      <c r="G212" s="1">
        <v>44602</v>
      </c>
      <c r="H212" t="str">
        <f t="shared" si="55"/>
        <v>82097</v>
      </c>
      <c r="I212">
        <v>1</v>
      </c>
      <c r="J212">
        <v>380</v>
      </c>
      <c r="K212">
        <v>0</v>
      </c>
      <c r="L212">
        <v>345.8</v>
      </c>
    </row>
    <row r="213" spans="1:12" x14ac:dyDescent="0.25">
      <c r="A213" t="str">
        <f t="shared" si="49"/>
        <v>89301000</v>
      </c>
      <c r="B213" t="str">
        <f t="shared" si="52"/>
        <v>06539000</v>
      </c>
      <c r="C213" t="str">
        <f t="shared" si="53"/>
        <v>06539002</v>
      </c>
      <c r="D213" t="str">
        <f t="shared" si="54"/>
        <v>802</v>
      </c>
      <c r="E213" t="str">
        <f t="shared" si="50"/>
        <v>89301172</v>
      </c>
      <c r="F213" t="str">
        <f t="shared" si="51"/>
        <v>6256150252</v>
      </c>
      <c r="G213" s="1">
        <v>44600</v>
      </c>
      <c r="H213" t="str">
        <f t="shared" si="55"/>
        <v>82097</v>
      </c>
      <c r="I213">
        <v>1</v>
      </c>
      <c r="J213">
        <v>380</v>
      </c>
      <c r="K213">
        <v>0</v>
      </c>
      <c r="L213">
        <v>345.8</v>
      </c>
    </row>
    <row r="214" spans="1:12" x14ac:dyDescent="0.25">
      <c r="A214" t="str">
        <f t="shared" si="49"/>
        <v>89301000</v>
      </c>
      <c r="B214" t="str">
        <f t="shared" si="52"/>
        <v>06539000</v>
      </c>
      <c r="C214" t="str">
        <f t="shared" si="53"/>
        <v>06539002</v>
      </c>
      <c r="D214" t="str">
        <f t="shared" si="54"/>
        <v>802</v>
      </c>
      <c r="E214" t="str">
        <f t="shared" si="50"/>
        <v>89301172</v>
      </c>
      <c r="F214" t="str">
        <f t="shared" si="51"/>
        <v>6256150252</v>
      </c>
      <c r="G214" s="1">
        <v>44600</v>
      </c>
      <c r="H214" t="str">
        <f t="shared" si="55"/>
        <v>82097</v>
      </c>
      <c r="I214">
        <v>1</v>
      </c>
      <c r="J214">
        <v>380</v>
      </c>
      <c r="K214">
        <v>0</v>
      </c>
      <c r="L214">
        <v>345.8</v>
      </c>
    </row>
    <row r="215" spans="1:12" x14ac:dyDescent="0.25">
      <c r="A215" t="str">
        <f t="shared" si="49"/>
        <v>89301000</v>
      </c>
      <c r="B215" t="str">
        <f t="shared" si="52"/>
        <v>06539000</v>
      </c>
      <c r="C215" t="str">
        <f t="shared" si="53"/>
        <v>06539002</v>
      </c>
      <c r="D215" t="str">
        <f t="shared" si="54"/>
        <v>802</v>
      </c>
      <c r="E215" t="str">
        <f t="shared" si="50"/>
        <v>89301172</v>
      </c>
      <c r="F215" t="str">
        <f t="shared" si="51"/>
        <v>6256150252</v>
      </c>
      <c r="G215" s="1">
        <v>44600</v>
      </c>
      <c r="H215" t="str">
        <f t="shared" si="55"/>
        <v>82097</v>
      </c>
      <c r="I215">
        <v>1</v>
      </c>
      <c r="J215">
        <v>380</v>
      </c>
      <c r="K215">
        <v>0</v>
      </c>
      <c r="L215">
        <v>345.8</v>
      </c>
    </row>
    <row r="216" spans="1:12" x14ac:dyDescent="0.25">
      <c r="A216" t="str">
        <f t="shared" si="49"/>
        <v>89301000</v>
      </c>
      <c r="B216" t="str">
        <f t="shared" si="52"/>
        <v>06539000</v>
      </c>
      <c r="C216" t="str">
        <f t="shared" si="53"/>
        <v>06539002</v>
      </c>
      <c r="D216" t="str">
        <f t="shared" si="54"/>
        <v>802</v>
      </c>
      <c r="E216" t="str">
        <f t="shared" si="50"/>
        <v>89301172</v>
      </c>
      <c r="F216" t="str">
        <f t="shared" si="51"/>
        <v>6256150252</v>
      </c>
      <c r="G216" s="1">
        <v>44600</v>
      </c>
      <c r="H216" t="str">
        <f t="shared" si="55"/>
        <v>82097</v>
      </c>
      <c r="I216">
        <v>1</v>
      </c>
      <c r="J216">
        <v>380</v>
      </c>
      <c r="K216">
        <v>0</v>
      </c>
      <c r="L216">
        <v>345.8</v>
      </c>
    </row>
    <row r="217" spans="1:12" x14ac:dyDescent="0.25">
      <c r="A217" t="str">
        <f t="shared" si="49"/>
        <v>89301000</v>
      </c>
      <c r="B217" t="str">
        <f t="shared" si="52"/>
        <v>06539000</v>
      </c>
      <c r="C217" t="str">
        <f t="shared" ref="C217:C240" si="56">"06539003"</f>
        <v>06539003</v>
      </c>
      <c r="D217" t="str">
        <f t="shared" ref="D217:D240" si="57">"813"</f>
        <v>813</v>
      </c>
      <c r="E217" t="str">
        <f t="shared" si="50"/>
        <v>89301172</v>
      </c>
      <c r="F217" t="str">
        <f t="shared" si="51"/>
        <v>6256150252</v>
      </c>
      <c r="G217" s="1">
        <v>44601</v>
      </c>
      <c r="H217" t="str">
        <f>"91413"</f>
        <v>91413</v>
      </c>
      <c r="I217">
        <v>1</v>
      </c>
      <c r="J217">
        <v>853</v>
      </c>
      <c r="K217">
        <v>0</v>
      </c>
      <c r="L217">
        <v>665.34</v>
      </c>
    </row>
    <row r="218" spans="1:12" x14ac:dyDescent="0.25">
      <c r="A218" t="str">
        <f t="shared" si="49"/>
        <v>89301000</v>
      </c>
      <c r="B218" t="str">
        <f t="shared" si="52"/>
        <v>06539000</v>
      </c>
      <c r="C218" t="str">
        <f t="shared" si="56"/>
        <v>06539003</v>
      </c>
      <c r="D218" t="str">
        <f t="shared" si="57"/>
        <v>813</v>
      </c>
      <c r="E218" t="str">
        <f t="shared" si="50"/>
        <v>89301172</v>
      </c>
      <c r="F218" t="str">
        <f t="shared" si="51"/>
        <v>6256150252</v>
      </c>
      <c r="G218" s="1">
        <v>44601</v>
      </c>
      <c r="H218" t="str">
        <f>"91413"</f>
        <v>91413</v>
      </c>
      <c r="I218">
        <v>1</v>
      </c>
      <c r="J218">
        <v>853</v>
      </c>
      <c r="K218">
        <v>0</v>
      </c>
      <c r="L218">
        <v>665.34</v>
      </c>
    </row>
    <row r="219" spans="1:12" x14ac:dyDescent="0.25">
      <c r="A219" t="str">
        <f t="shared" si="49"/>
        <v>89301000</v>
      </c>
      <c r="B219" t="str">
        <f t="shared" si="52"/>
        <v>06539000</v>
      </c>
      <c r="C219" t="str">
        <f t="shared" si="56"/>
        <v>06539003</v>
      </c>
      <c r="D219" t="str">
        <f t="shared" si="57"/>
        <v>813</v>
      </c>
      <c r="E219" t="str">
        <f t="shared" si="50"/>
        <v>89301172</v>
      </c>
      <c r="F219" t="str">
        <f t="shared" si="51"/>
        <v>6256150252</v>
      </c>
      <c r="G219" s="1">
        <v>44600</v>
      </c>
      <c r="H219" t="str">
        <f t="shared" ref="H219:H225" si="58">"91197"</f>
        <v>91197</v>
      </c>
      <c r="I219">
        <v>1</v>
      </c>
      <c r="J219">
        <v>1046</v>
      </c>
      <c r="K219">
        <v>0</v>
      </c>
      <c r="L219">
        <v>815.88</v>
      </c>
    </row>
    <row r="220" spans="1:12" x14ac:dyDescent="0.25">
      <c r="A220" t="str">
        <f t="shared" si="49"/>
        <v>89301000</v>
      </c>
      <c r="B220" t="str">
        <f t="shared" si="52"/>
        <v>06539000</v>
      </c>
      <c r="C220" t="str">
        <f t="shared" si="56"/>
        <v>06539003</v>
      </c>
      <c r="D220" t="str">
        <f t="shared" si="57"/>
        <v>813</v>
      </c>
      <c r="E220" t="str">
        <f t="shared" si="50"/>
        <v>89301172</v>
      </c>
      <c r="F220" t="str">
        <f t="shared" si="51"/>
        <v>6256150252</v>
      </c>
      <c r="G220" s="1">
        <v>44599</v>
      </c>
      <c r="H220" t="str">
        <f t="shared" si="58"/>
        <v>91197</v>
      </c>
      <c r="I220">
        <v>1</v>
      </c>
      <c r="J220">
        <v>1046</v>
      </c>
      <c r="K220">
        <v>0</v>
      </c>
      <c r="L220">
        <v>815.88</v>
      </c>
    </row>
    <row r="221" spans="1:12" x14ac:dyDescent="0.25">
      <c r="A221" t="str">
        <f t="shared" si="49"/>
        <v>89301000</v>
      </c>
      <c r="B221" t="str">
        <f t="shared" si="52"/>
        <v>06539000</v>
      </c>
      <c r="C221" t="str">
        <f t="shared" si="56"/>
        <v>06539003</v>
      </c>
      <c r="D221" t="str">
        <f t="shared" si="57"/>
        <v>813</v>
      </c>
      <c r="E221" t="str">
        <f t="shared" si="50"/>
        <v>89301172</v>
      </c>
      <c r="F221" t="str">
        <f t="shared" si="51"/>
        <v>6256150252</v>
      </c>
      <c r="G221" s="1">
        <v>44599</v>
      </c>
      <c r="H221" t="str">
        <f t="shared" si="58"/>
        <v>91197</v>
      </c>
      <c r="I221">
        <v>1</v>
      </c>
      <c r="J221">
        <v>1046</v>
      </c>
      <c r="K221">
        <v>0</v>
      </c>
      <c r="L221">
        <v>815.88</v>
      </c>
    </row>
    <row r="222" spans="1:12" x14ac:dyDescent="0.25">
      <c r="A222" t="str">
        <f t="shared" si="49"/>
        <v>89301000</v>
      </c>
      <c r="B222" t="str">
        <f t="shared" si="52"/>
        <v>06539000</v>
      </c>
      <c r="C222" t="str">
        <f t="shared" si="56"/>
        <v>06539003</v>
      </c>
      <c r="D222" t="str">
        <f t="shared" si="57"/>
        <v>813</v>
      </c>
      <c r="E222" t="str">
        <f t="shared" si="50"/>
        <v>89301172</v>
      </c>
      <c r="F222" t="str">
        <f t="shared" si="51"/>
        <v>6256150252</v>
      </c>
      <c r="G222" s="1">
        <v>44598</v>
      </c>
      <c r="H222" t="str">
        <f t="shared" si="58"/>
        <v>91197</v>
      </c>
      <c r="I222">
        <v>1</v>
      </c>
      <c r="J222">
        <v>1046</v>
      </c>
      <c r="K222">
        <v>0</v>
      </c>
      <c r="L222">
        <v>815.88</v>
      </c>
    </row>
    <row r="223" spans="1:12" x14ac:dyDescent="0.25">
      <c r="A223" t="str">
        <f t="shared" si="49"/>
        <v>89301000</v>
      </c>
      <c r="B223" t="str">
        <f t="shared" si="52"/>
        <v>06539000</v>
      </c>
      <c r="C223" t="str">
        <f t="shared" si="56"/>
        <v>06539003</v>
      </c>
      <c r="D223" t="str">
        <f t="shared" si="57"/>
        <v>813</v>
      </c>
      <c r="E223" t="str">
        <f t="shared" si="50"/>
        <v>89301172</v>
      </c>
      <c r="F223" t="str">
        <f t="shared" si="51"/>
        <v>6256150252</v>
      </c>
      <c r="G223" s="1">
        <v>44598</v>
      </c>
      <c r="H223" t="str">
        <f t="shared" si="58"/>
        <v>91197</v>
      </c>
      <c r="I223">
        <v>1</v>
      </c>
      <c r="J223">
        <v>1046</v>
      </c>
      <c r="K223">
        <v>0</v>
      </c>
      <c r="L223">
        <v>815.88</v>
      </c>
    </row>
    <row r="224" spans="1:12" x14ac:dyDescent="0.25">
      <c r="A224" t="str">
        <f t="shared" si="49"/>
        <v>89301000</v>
      </c>
      <c r="B224" t="str">
        <f t="shared" si="52"/>
        <v>06539000</v>
      </c>
      <c r="C224" t="str">
        <f t="shared" si="56"/>
        <v>06539003</v>
      </c>
      <c r="D224" t="str">
        <f t="shared" si="57"/>
        <v>813</v>
      </c>
      <c r="E224" t="str">
        <f t="shared" si="50"/>
        <v>89301172</v>
      </c>
      <c r="F224" t="str">
        <f t="shared" si="51"/>
        <v>6256150252</v>
      </c>
      <c r="G224" s="1">
        <v>44597</v>
      </c>
      <c r="H224" t="str">
        <f t="shared" si="58"/>
        <v>91197</v>
      </c>
      <c r="I224">
        <v>1</v>
      </c>
      <c r="J224">
        <v>1046</v>
      </c>
      <c r="K224">
        <v>0</v>
      </c>
      <c r="L224">
        <v>815.88</v>
      </c>
    </row>
    <row r="225" spans="1:12" x14ac:dyDescent="0.25">
      <c r="A225" t="str">
        <f t="shared" si="49"/>
        <v>89301000</v>
      </c>
      <c r="B225" t="str">
        <f t="shared" si="52"/>
        <v>06539000</v>
      </c>
      <c r="C225" t="str">
        <f t="shared" si="56"/>
        <v>06539003</v>
      </c>
      <c r="D225" t="str">
        <f t="shared" si="57"/>
        <v>813</v>
      </c>
      <c r="E225" t="str">
        <f t="shared" si="50"/>
        <v>89301172</v>
      </c>
      <c r="F225" t="str">
        <f t="shared" si="51"/>
        <v>6256150252</v>
      </c>
      <c r="G225" s="1">
        <v>44597</v>
      </c>
      <c r="H225" t="str">
        <f t="shared" si="58"/>
        <v>91197</v>
      </c>
      <c r="I225">
        <v>1</v>
      </c>
      <c r="J225">
        <v>1046</v>
      </c>
      <c r="K225">
        <v>0</v>
      </c>
      <c r="L225">
        <v>815.88</v>
      </c>
    </row>
    <row r="226" spans="1:12" x14ac:dyDescent="0.25">
      <c r="A226" t="str">
        <f t="shared" si="49"/>
        <v>89301000</v>
      </c>
      <c r="B226" t="str">
        <f t="shared" si="52"/>
        <v>06539000</v>
      </c>
      <c r="C226" t="str">
        <f t="shared" si="56"/>
        <v>06539003</v>
      </c>
      <c r="D226" t="str">
        <f t="shared" si="57"/>
        <v>813</v>
      </c>
      <c r="E226" t="str">
        <f t="shared" si="50"/>
        <v>89301172</v>
      </c>
      <c r="F226" t="str">
        <f t="shared" si="51"/>
        <v>6256150252</v>
      </c>
      <c r="G226" s="1">
        <v>44601</v>
      </c>
      <c r="H226" t="str">
        <f>"91329"</f>
        <v>91329</v>
      </c>
      <c r="I226">
        <v>2</v>
      </c>
      <c r="J226">
        <v>428</v>
      </c>
      <c r="K226">
        <v>0</v>
      </c>
      <c r="L226">
        <v>333.84</v>
      </c>
    </row>
    <row r="227" spans="1:12" x14ac:dyDescent="0.25">
      <c r="A227" t="str">
        <f t="shared" si="49"/>
        <v>89301000</v>
      </c>
      <c r="B227" t="str">
        <f t="shared" si="52"/>
        <v>06539000</v>
      </c>
      <c r="C227" t="str">
        <f t="shared" si="56"/>
        <v>06539003</v>
      </c>
      <c r="D227" t="str">
        <f t="shared" si="57"/>
        <v>813</v>
      </c>
      <c r="E227" t="str">
        <f t="shared" si="50"/>
        <v>89301172</v>
      </c>
      <c r="F227" t="str">
        <f t="shared" si="51"/>
        <v>6256150252</v>
      </c>
      <c r="G227" s="1">
        <v>44601</v>
      </c>
      <c r="H227" t="str">
        <f>"91329"</f>
        <v>91329</v>
      </c>
      <c r="I227">
        <v>2</v>
      </c>
      <c r="J227">
        <v>428</v>
      </c>
      <c r="K227">
        <v>0</v>
      </c>
      <c r="L227">
        <v>333.84</v>
      </c>
    </row>
    <row r="228" spans="1:12" x14ac:dyDescent="0.25">
      <c r="A228" t="str">
        <f t="shared" si="49"/>
        <v>89301000</v>
      </c>
      <c r="B228" t="str">
        <f t="shared" si="52"/>
        <v>06539000</v>
      </c>
      <c r="C228" t="str">
        <f t="shared" si="56"/>
        <v>06539003</v>
      </c>
      <c r="D228" t="str">
        <f t="shared" si="57"/>
        <v>813</v>
      </c>
      <c r="E228" t="str">
        <f t="shared" si="50"/>
        <v>89301172</v>
      </c>
      <c r="F228" t="str">
        <f t="shared" si="51"/>
        <v>6256150252</v>
      </c>
      <c r="G228" s="1">
        <v>44601</v>
      </c>
      <c r="H228" t="str">
        <f>"91329"</f>
        <v>91329</v>
      </c>
      <c r="I228">
        <v>2</v>
      </c>
      <c r="J228">
        <v>428</v>
      </c>
      <c r="K228">
        <v>0</v>
      </c>
      <c r="L228">
        <v>333.84</v>
      </c>
    </row>
    <row r="229" spans="1:12" x14ac:dyDescent="0.25">
      <c r="A229" t="str">
        <f t="shared" si="49"/>
        <v>89301000</v>
      </c>
      <c r="B229" t="str">
        <f t="shared" si="52"/>
        <v>06539000</v>
      </c>
      <c r="C229" t="str">
        <f t="shared" si="56"/>
        <v>06539003</v>
      </c>
      <c r="D229" t="str">
        <f t="shared" si="57"/>
        <v>813</v>
      </c>
      <c r="E229" t="str">
        <f t="shared" si="50"/>
        <v>89301172</v>
      </c>
      <c r="F229" t="str">
        <f t="shared" si="51"/>
        <v>6256150252</v>
      </c>
      <c r="G229" s="1">
        <v>44601</v>
      </c>
      <c r="H229" t="str">
        <f>"91329"</f>
        <v>91329</v>
      </c>
      <c r="I229">
        <v>2</v>
      </c>
      <c r="J229">
        <v>428</v>
      </c>
      <c r="K229">
        <v>0</v>
      </c>
      <c r="L229">
        <v>333.84</v>
      </c>
    </row>
    <row r="230" spans="1:12" x14ac:dyDescent="0.25">
      <c r="A230" t="str">
        <f t="shared" si="49"/>
        <v>89301000</v>
      </c>
      <c r="B230" t="str">
        <f t="shared" si="52"/>
        <v>06539000</v>
      </c>
      <c r="C230" t="str">
        <f t="shared" si="56"/>
        <v>06539003</v>
      </c>
      <c r="D230" t="str">
        <f t="shared" si="57"/>
        <v>813</v>
      </c>
      <c r="E230" t="str">
        <f t="shared" si="50"/>
        <v>89301172</v>
      </c>
      <c r="F230" t="str">
        <f t="shared" si="51"/>
        <v>6256150252</v>
      </c>
      <c r="G230" s="1">
        <v>44596</v>
      </c>
      <c r="H230" t="str">
        <f>"91129"</f>
        <v>91129</v>
      </c>
      <c r="I230">
        <v>1</v>
      </c>
      <c r="J230">
        <v>174</v>
      </c>
      <c r="K230">
        <v>0</v>
      </c>
      <c r="L230">
        <v>135.72</v>
      </c>
    </row>
    <row r="231" spans="1:12" x14ac:dyDescent="0.25">
      <c r="A231" t="str">
        <f t="shared" si="49"/>
        <v>89301000</v>
      </c>
      <c r="B231" t="str">
        <f t="shared" si="52"/>
        <v>06539000</v>
      </c>
      <c r="C231" t="str">
        <f t="shared" si="56"/>
        <v>06539003</v>
      </c>
      <c r="D231" t="str">
        <f t="shared" si="57"/>
        <v>813</v>
      </c>
      <c r="E231" t="str">
        <f t="shared" si="50"/>
        <v>89301172</v>
      </c>
      <c r="F231" t="str">
        <f t="shared" si="51"/>
        <v>6256150252</v>
      </c>
      <c r="G231" s="1">
        <v>44596</v>
      </c>
      <c r="H231" t="str">
        <f>"91131"</f>
        <v>91131</v>
      </c>
      <c r="I231">
        <v>1</v>
      </c>
      <c r="J231">
        <v>171</v>
      </c>
      <c r="K231">
        <v>0</v>
      </c>
      <c r="L231">
        <v>133.38</v>
      </c>
    </row>
    <row r="232" spans="1:12" x14ac:dyDescent="0.25">
      <c r="A232" t="str">
        <f t="shared" si="49"/>
        <v>89301000</v>
      </c>
      <c r="B232" t="str">
        <f t="shared" si="52"/>
        <v>06539000</v>
      </c>
      <c r="C232" t="str">
        <f t="shared" si="56"/>
        <v>06539003</v>
      </c>
      <c r="D232" t="str">
        <f t="shared" si="57"/>
        <v>813</v>
      </c>
      <c r="E232" t="str">
        <f t="shared" si="50"/>
        <v>89301172</v>
      </c>
      <c r="F232" t="str">
        <f t="shared" si="51"/>
        <v>6256150252</v>
      </c>
      <c r="G232" s="1">
        <v>44596</v>
      </c>
      <c r="H232" t="str">
        <f>"91133"</f>
        <v>91133</v>
      </c>
      <c r="I232">
        <v>1</v>
      </c>
      <c r="J232">
        <v>176</v>
      </c>
      <c r="K232">
        <v>0</v>
      </c>
      <c r="L232">
        <v>137.28</v>
      </c>
    </row>
    <row r="233" spans="1:12" x14ac:dyDescent="0.25">
      <c r="A233" t="str">
        <f t="shared" si="49"/>
        <v>89301000</v>
      </c>
      <c r="B233" t="str">
        <f t="shared" si="52"/>
        <v>06539000</v>
      </c>
      <c r="C233" t="str">
        <f t="shared" si="56"/>
        <v>06539003</v>
      </c>
      <c r="D233" t="str">
        <f t="shared" si="57"/>
        <v>813</v>
      </c>
      <c r="E233" t="str">
        <f t="shared" si="50"/>
        <v>89301172</v>
      </c>
      <c r="F233" t="str">
        <f t="shared" si="51"/>
        <v>6256150252</v>
      </c>
      <c r="G233" s="1">
        <v>44596</v>
      </c>
      <c r="H233" t="str">
        <f>"91171"</f>
        <v>91171</v>
      </c>
      <c r="I233">
        <v>1</v>
      </c>
      <c r="J233">
        <v>360</v>
      </c>
      <c r="K233">
        <v>0</v>
      </c>
      <c r="L233">
        <v>280.8</v>
      </c>
    </row>
    <row r="234" spans="1:12" x14ac:dyDescent="0.25">
      <c r="A234" t="str">
        <f t="shared" si="49"/>
        <v>89301000</v>
      </c>
      <c r="B234" t="str">
        <f t="shared" si="52"/>
        <v>06539000</v>
      </c>
      <c r="C234" t="str">
        <f t="shared" si="56"/>
        <v>06539003</v>
      </c>
      <c r="D234" t="str">
        <f t="shared" si="57"/>
        <v>813</v>
      </c>
      <c r="E234" t="str">
        <f t="shared" si="50"/>
        <v>89301172</v>
      </c>
      <c r="F234" t="str">
        <f t="shared" si="51"/>
        <v>6256150252</v>
      </c>
      <c r="G234" s="1">
        <v>44596</v>
      </c>
      <c r="H234" t="str">
        <f>"91173"</f>
        <v>91173</v>
      </c>
      <c r="I234">
        <v>1</v>
      </c>
      <c r="J234">
        <v>335</v>
      </c>
      <c r="K234">
        <v>0</v>
      </c>
      <c r="L234">
        <v>261.3</v>
      </c>
    </row>
    <row r="235" spans="1:12" x14ac:dyDescent="0.25">
      <c r="A235" t="str">
        <f t="shared" si="49"/>
        <v>89301000</v>
      </c>
      <c r="B235" t="str">
        <f t="shared" si="52"/>
        <v>06539000</v>
      </c>
      <c r="C235" t="str">
        <f t="shared" si="56"/>
        <v>06539003</v>
      </c>
      <c r="D235" t="str">
        <f t="shared" si="57"/>
        <v>813</v>
      </c>
      <c r="E235" t="str">
        <f t="shared" si="50"/>
        <v>89301172</v>
      </c>
      <c r="F235" t="str">
        <f t="shared" si="51"/>
        <v>6256150252</v>
      </c>
      <c r="G235" s="1">
        <v>44596</v>
      </c>
      <c r="H235" t="str">
        <f>"91175"</f>
        <v>91175</v>
      </c>
      <c r="I235">
        <v>1</v>
      </c>
      <c r="J235">
        <v>360</v>
      </c>
      <c r="K235">
        <v>0</v>
      </c>
      <c r="L235">
        <v>280.8</v>
      </c>
    </row>
    <row r="236" spans="1:12" x14ac:dyDescent="0.25">
      <c r="A236" t="str">
        <f t="shared" si="49"/>
        <v>89301000</v>
      </c>
      <c r="B236" t="str">
        <f t="shared" si="52"/>
        <v>06539000</v>
      </c>
      <c r="C236" t="str">
        <f t="shared" si="56"/>
        <v>06539003</v>
      </c>
      <c r="D236" t="str">
        <f t="shared" si="57"/>
        <v>813</v>
      </c>
      <c r="E236" t="str">
        <f t="shared" si="50"/>
        <v>89301172</v>
      </c>
      <c r="F236" t="str">
        <f t="shared" si="51"/>
        <v>6256150252</v>
      </c>
      <c r="G236" s="1">
        <v>44597</v>
      </c>
      <c r="H236" t="str">
        <f>"91167"</f>
        <v>91167</v>
      </c>
      <c r="I236">
        <v>1</v>
      </c>
      <c r="J236">
        <v>425</v>
      </c>
      <c r="K236">
        <v>0</v>
      </c>
      <c r="L236">
        <v>331.5</v>
      </c>
    </row>
    <row r="237" spans="1:12" x14ac:dyDescent="0.25">
      <c r="A237" t="str">
        <f t="shared" si="49"/>
        <v>89301000</v>
      </c>
      <c r="B237" t="str">
        <f t="shared" si="52"/>
        <v>06539000</v>
      </c>
      <c r="C237" t="str">
        <f t="shared" si="56"/>
        <v>06539003</v>
      </c>
      <c r="D237" t="str">
        <f t="shared" si="57"/>
        <v>813</v>
      </c>
      <c r="E237" t="str">
        <f t="shared" si="50"/>
        <v>89301172</v>
      </c>
      <c r="F237" t="str">
        <f t="shared" si="51"/>
        <v>6256150252</v>
      </c>
      <c r="G237" s="1">
        <v>44597</v>
      </c>
      <c r="H237" t="str">
        <f>"91169"</f>
        <v>91169</v>
      </c>
      <c r="I237">
        <v>1</v>
      </c>
      <c r="J237">
        <v>425</v>
      </c>
      <c r="K237">
        <v>0</v>
      </c>
      <c r="L237">
        <v>331.5</v>
      </c>
    </row>
    <row r="238" spans="1:12" x14ac:dyDescent="0.25">
      <c r="A238" t="str">
        <f t="shared" si="49"/>
        <v>89301000</v>
      </c>
      <c r="B238" t="str">
        <f t="shared" si="52"/>
        <v>06539000</v>
      </c>
      <c r="C238" t="str">
        <f t="shared" si="56"/>
        <v>06539003</v>
      </c>
      <c r="D238" t="str">
        <f t="shared" si="57"/>
        <v>813</v>
      </c>
      <c r="E238" t="str">
        <f t="shared" si="50"/>
        <v>89301172</v>
      </c>
      <c r="F238" t="str">
        <f t="shared" si="51"/>
        <v>6256150252</v>
      </c>
      <c r="G238" s="1">
        <v>44596</v>
      </c>
      <c r="H238" t="str">
        <f>"91167"</f>
        <v>91167</v>
      </c>
      <c r="I238">
        <v>1</v>
      </c>
      <c r="J238">
        <v>425</v>
      </c>
      <c r="K238">
        <v>0</v>
      </c>
      <c r="L238">
        <v>331.5</v>
      </c>
    </row>
    <row r="239" spans="1:12" x14ac:dyDescent="0.25">
      <c r="A239" t="str">
        <f t="shared" si="49"/>
        <v>89301000</v>
      </c>
      <c r="B239" t="str">
        <f t="shared" si="52"/>
        <v>06539000</v>
      </c>
      <c r="C239" t="str">
        <f t="shared" si="56"/>
        <v>06539003</v>
      </c>
      <c r="D239" t="str">
        <f t="shared" si="57"/>
        <v>813</v>
      </c>
      <c r="E239" t="str">
        <f t="shared" si="50"/>
        <v>89301172</v>
      </c>
      <c r="F239" t="str">
        <f t="shared" si="51"/>
        <v>6256150252</v>
      </c>
      <c r="G239" s="1">
        <v>44596</v>
      </c>
      <c r="H239" t="str">
        <f>"91169"</f>
        <v>91169</v>
      </c>
      <c r="I239">
        <v>1</v>
      </c>
      <c r="J239">
        <v>425</v>
      </c>
      <c r="K239">
        <v>0</v>
      </c>
      <c r="L239">
        <v>331.5</v>
      </c>
    </row>
    <row r="240" spans="1:12" x14ac:dyDescent="0.25">
      <c r="A240" t="str">
        <f t="shared" si="49"/>
        <v>89301000</v>
      </c>
      <c r="B240" t="str">
        <f t="shared" ref="B240:B246" si="59">"06539000"</f>
        <v>06539000</v>
      </c>
      <c r="C240" t="str">
        <f t="shared" si="56"/>
        <v>06539003</v>
      </c>
      <c r="D240" t="str">
        <f t="shared" si="57"/>
        <v>813</v>
      </c>
      <c r="E240" t="str">
        <f t="shared" si="50"/>
        <v>89301172</v>
      </c>
      <c r="F240" t="str">
        <f t="shared" si="51"/>
        <v>6256150252</v>
      </c>
      <c r="G240" s="1">
        <v>44596</v>
      </c>
      <c r="H240" t="str">
        <f>"91475"</f>
        <v>91475</v>
      </c>
      <c r="I240">
        <v>1</v>
      </c>
      <c r="J240">
        <v>206</v>
      </c>
      <c r="K240">
        <v>0</v>
      </c>
      <c r="L240">
        <v>160.68</v>
      </c>
    </row>
    <row r="241" spans="1:12" x14ac:dyDescent="0.25">
      <c r="A241" t="str">
        <f t="shared" si="49"/>
        <v>89301000</v>
      </c>
      <c r="B241" t="str">
        <f t="shared" si="59"/>
        <v>06539000</v>
      </c>
      <c r="C241" t="str">
        <f>"06539001"</f>
        <v>06539001</v>
      </c>
      <c r="D241" t="str">
        <f>"801"</f>
        <v>801</v>
      </c>
      <c r="E241" t="str">
        <f t="shared" si="50"/>
        <v>89301172</v>
      </c>
      <c r="F241" t="str">
        <f>"7112105308"</f>
        <v>7112105308</v>
      </c>
      <c r="G241" s="1">
        <v>44599</v>
      </c>
      <c r="H241" t="str">
        <f>"81705"</f>
        <v>81705</v>
      </c>
      <c r="I241">
        <v>1</v>
      </c>
      <c r="J241">
        <v>346</v>
      </c>
      <c r="K241">
        <v>0</v>
      </c>
      <c r="L241">
        <v>269.88</v>
      </c>
    </row>
    <row r="242" spans="1:12" x14ac:dyDescent="0.25">
      <c r="A242" t="str">
        <f t="shared" si="49"/>
        <v>89301000</v>
      </c>
      <c r="B242" t="str">
        <f t="shared" si="59"/>
        <v>06539000</v>
      </c>
      <c r="C242" t="str">
        <f>"06539001"</f>
        <v>06539001</v>
      </c>
      <c r="D242" t="str">
        <f>"801"</f>
        <v>801</v>
      </c>
      <c r="E242" t="str">
        <f t="shared" si="50"/>
        <v>89301172</v>
      </c>
      <c r="F242" t="str">
        <f>"7112105308"</f>
        <v>7112105308</v>
      </c>
      <c r="G242" s="1">
        <v>44601</v>
      </c>
      <c r="H242" t="str">
        <f>"81705"</f>
        <v>81705</v>
      </c>
      <c r="I242">
        <v>1</v>
      </c>
      <c r="J242">
        <v>346</v>
      </c>
      <c r="K242">
        <v>0</v>
      </c>
      <c r="L242">
        <v>269.88</v>
      </c>
    </row>
    <row r="243" spans="1:12" x14ac:dyDescent="0.25">
      <c r="A243" t="str">
        <f t="shared" si="49"/>
        <v>89301000</v>
      </c>
      <c r="B243" t="str">
        <f t="shared" si="59"/>
        <v>06539000</v>
      </c>
      <c r="C243" t="str">
        <f>"06539003"</f>
        <v>06539003</v>
      </c>
      <c r="D243" t="str">
        <f>"813"</f>
        <v>813</v>
      </c>
      <c r="E243" t="str">
        <f t="shared" si="50"/>
        <v>89301172</v>
      </c>
      <c r="F243" t="str">
        <f>"7112105308"</f>
        <v>7112105308</v>
      </c>
      <c r="G243" s="1">
        <v>44601</v>
      </c>
      <c r="H243" t="str">
        <f>"91329"</f>
        <v>91329</v>
      </c>
      <c r="I243">
        <v>2</v>
      </c>
      <c r="J243">
        <v>428</v>
      </c>
      <c r="K243">
        <v>0</v>
      </c>
      <c r="L243">
        <v>333.84</v>
      </c>
    </row>
    <row r="244" spans="1:12" x14ac:dyDescent="0.25">
      <c r="A244" t="str">
        <f t="shared" si="49"/>
        <v>89301000</v>
      </c>
      <c r="B244" t="str">
        <f t="shared" si="59"/>
        <v>06539000</v>
      </c>
      <c r="C244" t="str">
        <f>"06539003"</f>
        <v>06539003</v>
      </c>
      <c r="D244" t="str">
        <f>"813"</f>
        <v>813</v>
      </c>
      <c r="E244" t="str">
        <f t="shared" si="50"/>
        <v>89301172</v>
      </c>
      <c r="F244" t="str">
        <f>"7112105308"</f>
        <v>7112105308</v>
      </c>
      <c r="G244" s="1">
        <v>44601</v>
      </c>
      <c r="H244" t="str">
        <f>"91475"</f>
        <v>91475</v>
      </c>
      <c r="I244">
        <v>1</v>
      </c>
      <c r="J244">
        <v>206</v>
      </c>
      <c r="K244">
        <v>0</v>
      </c>
      <c r="L244">
        <v>160.68</v>
      </c>
    </row>
    <row r="245" spans="1:12" x14ac:dyDescent="0.25">
      <c r="A245" t="str">
        <f t="shared" si="49"/>
        <v>89301000</v>
      </c>
      <c r="B245" t="str">
        <f t="shared" si="59"/>
        <v>06539000</v>
      </c>
      <c r="C245" t="str">
        <f>"06539002"</f>
        <v>06539002</v>
      </c>
      <c r="D245" t="str">
        <f>"802"</f>
        <v>802</v>
      </c>
      <c r="E245" t="str">
        <f>"89301171"</f>
        <v>89301171</v>
      </c>
      <c r="F245" t="str">
        <f>"9604035716"</f>
        <v>9604035716</v>
      </c>
      <c r="G245" s="1">
        <v>44617</v>
      </c>
      <c r="H245" t="str">
        <f>"82041"</f>
        <v>82041</v>
      </c>
      <c r="I245">
        <v>1</v>
      </c>
      <c r="J245">
        <v>1090</v>
      </c>
      <c r="K245">
        <v>0</v>
      </c>
      <c r="L245">
        <v>991.9</v>
      </c>
    </row>
    <row r="246" spans="1:12" x14ac:dyDescent="0.25">
      <c r="A246" t="str">
        <f t="shared" si="49"/>
        <v>89301000</v>
      </c>
      <c r="B246" t="str">
        <f t="shared" si="59"/>
        <v>06539000</v>
      </c>
      <c r="C246" t="str">
        <f>"06539002"</f>
        <v>06539002</v>
      </c>
      <c r="D246" t="str">
        <f>"802"</f>
        <v>802</v>
      </c>
      <c r="E246" t="str">
        <f>"89301171"</f>
        <v>89301171</v>
      </c>
      <c r="F246" t="str">
        <f>"9604035716"</f>
        <v>9604035716</v>
      </c>
      <c r="G246" s="1">
        <v>44617</v>
      </c>
      <c r="H246" t="str">
        <f>"82034"</f>
        <v>82034</v>
      </c>
      <c r="I246">
        <v>1</v>
      </c>
      <c r="J246">
        <v>348</v>
      </c>
      <c r="K246">
        <v>0</v>
      </c>
      <c r="L246">
        <v>316.68</v>
      </c>
    </row>
    <row r="247" spans="1:12" x14ac:dyDescent="0.25">
      <c r="A247" t="str">
        <f t="shared" si="49"/>
        <v>89301000</v>
      </c>
      <c r="B247" t="str">
        <f t="shared" ref="B247:B278" si="60">"72100000"</f>
        <v>72100000</v>
      </c>
      <c r="C247" t="str">
        <f t="shared" ref="C247:C278" si="61">"72100659"</f>
        <v>72100659</v>
      </c>
      <c r="D247" t="str">
        <f t="shared" ref="D247:D278" si="62">"801"</f>
        <v>801</v>
      </c>
      <c r="E247" t="str">
        <f t="shared" ref="E247:E255" si="63">"89301093"</f>
        <v>89301093</v>
      </c>
      <c r="F247" t="str">
        <f>"2112270424"</f>
        <v>2112270424</v>
      </c>
      <c r="G247" s="1">
        <v>44560</v>
      </c>
      <c r="H247" t="str">
        <f>"93121"</f>
        <v>93121</v>
      </c>
      <c r="I247">
        <v>1</v>
      </c>
      <c r="J247">
        <v>123</v>
      </c>
      <c r="K247">
        <v>0</v>
      </c>
      <c r="L247">
        <v>151.29</v>
      </c>
    </row>
    <row r="248" spans="1:12" x14ac:dyDescent="0.25">
      <c r="A248" t="str">
        <f t="shared" si="49"/>
        <v>89301000</v>
      </c>
      <c r="B248" t="str">
        <f t="shared" si="60"/>
        <v>72100000</v>
      </c>
      <c r="C248" t="str">
        <f t="shared" si="61"/>
        <v>72100659</v>
      </c>
      <c r="D248" t="str">
        <f t="shared" si="62"/>
        <v>801</v>
      </c>
      <c r="E248" t="str">
        <f t="shared" si="63"/>
        <v>89301093</v>
      </c>
      <c r="F248" t="str">
        <f>"2112270424"</f>
        <v>2112270424</v>
      </c>
      <c r="G248" s="1">
        <v>44560</v>
      </c>
      <c r="H248" t="str">
        <f>"93124"</f>
        <v>93124</v>
      </c>
      <c r="I248">
        <v>1</v>
      </c>
      <c r="J248">
        <v>171</v>
      </c>
      <c r="K248">
        <v>0</v>
      </c>
      <c r="L248">
        <v>210.33</v>
      </c>
    </row>
    <row r="249" spans="1:12" x14ac:dyDescent="0.25">
      <c r="A249" t="str">
        <f t="shared" si="49"/>
        <v>89301000</v>
      </c>
      <c r="B249" t="str">
        <f t="shared" si="60"/>
        <v>72100000</v>
      </c>
      <c r="C249" t="str">
        <f t="shared" si="61"/>
        <v>72100659</v>
      </c>
      <c r="D249" t="str">
        <f t="shared" si="62"/>
        <v>801</v>
      </c>
      <c r="E249" t="str">
        <f t="shared" si="63"/>
        <v>89301093</v>
      </c>
      <c r="F249" t="str">
        <f>"2112270424"</f>
        <v>2112270424</v>
      </c>
      <c r="G249" s="1">
        <v>44560</v>
      </c>
      <c r="H249" t="str">
        <f>"93281"</f>
        <v>93281</v>
      </c>
      <c r="I249">
        <v>1</v>
      </c>
      <c r="J249">
        <v>133</v>
      </c>
      <c r="K249">
        <v>0</v>
      </c>
      <c r="L249">
        <v>163.59</v>
      </c>
    </row>
    <row r="250" spans="1:12" x14ac:dyDescent="0.25">
      <c r="A250" t="str">
        <f t="shared" si="49"/>
        <v>89301000</v>
      </c>
      <c r="B250" t="str">
        <f t="shared" si="60"/>
        <v>72100000</v>
      </c>
      <c r="C250" t="str">
        <f t="shared" si="61"/>
        <v>72100659</v>
      </c>
      <c r="D250" t="str">
        <f t="shared" si="62"/>
        <v>801</v>
      </c>
      <c r="E250" t="str">
        <f t="shared" si="63"/>
        <v>89301093</v>
      </c>
      <c r="F250" t="str">
        <f>"2112280049"</f>
        <v>2112280049</v>
      </c>
      <c r="G250" s="1">
        <v>44560</v>
      </c>
      <c r="H250" t="str">
        <f>"93121"</f>
        <v>93121</v>
      </c>
      <c r="I250">
        <v>1</v>
      </c>
      <c r="J250">
        <v>123</v>
      </c>
      <c r="K250">
        <v>0</v>
      </c>
      <c r="L250">
        <v>151.29</v>
      </c>
    </row>
    <row r="251" spans="1:12" x14ac:dyDescent="0.25">
      <c r="A251" t="str">
        <f t="shared" si="49"/>
        <v>89301000</v>
      </c>
      <c r="B251" t="str">
        <f t="shared" si="60"/>
        <v>72100000</v>
      </c>
      <c r="C251" t="str">
        <f t="shared" si="61"/>
        <v>72100659</v>
      </c>
      <c r="D251" t="str">
        <f t="shared" si="62"/>
        <v>801</v>
      </c>
      <c r="E251" t="str">
        <f t="shared" si="63"/>
        <v>89301093</v>
      </c>
      <c r="F251" t="str">
        <f>"2112280049"</f>
        <v>2112280049</v>
      </c>
      <c r="G251" s="1">
        <v>44560</v>
      </c>
      <c r="H251" t="str">
        <f>"93124"</f>
        <v>93124</v>
      </c>
      <c r="I251">
        <v>1</v>
      </c>
      <c r="J251">
        <v>171</v>
      </c>
      <c r="K251">
        <v>0</v>
      </c>
      <c r="L251">
        <v>210.33</v>
      </c>
    </row>
    <row r="252" spans="1:12" x14ac:dyDescent="0.25">
      <c r="A252" t="str">
        <f t="shared" si="49"/>
        <v>89301000</v>
      </c>
      <c r="B252" t="str">
        <f t="shared" si="60"/>
        <v>72100000</v>
      </c>
      <c r="C252" t="str">
        <f t="shared" si="61"/>
        <v>72100659</v>
      </c>
      <c r="D252" t="str">
        <f t="shared" si="62"/>
        <v>801</v>
      </c>
      <c r="E252" t="str">
        <f t="shared" si="63"/>
        <v>89301093</v>
      </c>
      <c r="F252" t="str">
        <f>"2112280049"</f>
        <v>2112280049</v>
      </c>
      <c r="G252" s="1">
        <v>44560</v>
      </c>
      <c r="H252" t="str">
        <f>"93281"</f>
        <v>93281</v>
      </c>
      <c r="I252">
        <v>1</v>
      </c>
      <c r="J252">
        <v>133</v>
      </c>
      <c r="K252">
        <v>0</v>
      </c>
      <c r="L252">
        <v>163.59</v>
      </c>
    </row>
    <row r="253" spans="1:12" x14ac:dyDescent="0.25">
      <c r="A253" t="str">
        <f t="shared" si="49"/>
        <v>89301000</v>
      </c>
      <c r="B253" t="str">
        <f t="shared" si="60"/>
        <v>72100000</v>
      </c>
      <c r="C253" t="str">
        <f t="shared" si="61"/>
        <v>72100659</v>
      </c>
      <c r="D253" t="str">
        <f t="shared" si="62"/>
        <v>801</v>
      </c>
      <c r="E253" t="str">
        <f t="shared" si="63"/>
        <v>89301093</v>
      </c>
      <c r="F253" t="str">
        <f>"2112200607"</f>
        <v>2112200607</v>
      </c>
      <c r="G253" s="1">
        <v>44561</v>
      </c>
      <c r="H253" t="str">
        <f>"93121"</f>
        <v>93121</v>
      </c>
      <c r="I253">
        <v>1</v>
      </c>
      <c r="J253">
        <v>123</v>
      </c>
      <c r="K253">
        <v>0</v>
      </c>
      <c r="L253">
        <v>151.29</v>
      </c>
    </row>
    <row r="254" spans="1:12" x14ac:dyDescent="0.25">
      <c r="A254" t="str">
        <f t="shared" si="49"/>
        <v>89301000</v>
      </c>
      <c r="B254" t="str">
        <f t="shared" si="60"/>
        <v>72100000</v>
      </c>
      <c r="C254" t="str">
        <f t="shared" si="61"/>
        <v>72100659</v>
      </c>
      <c r="D254" t="str">
        <f t="shared" si="62"/>
        <v>801</v>
      </c>
      <c r="E254" t="str">
        <f t="shared" si="63"/>
        <v>89301093</v>
      </c>
      <c r="F254" t="str">
        <f>"2112200607"</f>
        <v>2112200607</v>
      </c>
      <c r="G254" s="1">
        <v>44561</v>
      </c>
      <c r="H254" t="str">
        <f>"93124"</f>
        <v>93124</v>
      </c>
      <c r="I254">
        <v>1</v>
      </c>
      <c r="J254">
        <v>171</v>
      </c>
      <c r="K254">
        <v>0</v>
      </c>
      <c r="L254">
        <v>210.33</v>
      </c>
    </row>
    <row r="255" spans="1:12" x14ac:dyDescent="0.25">
      <c r="A255" t="str">
        <f t="shared" si="49"/>
        <v>89301000</v>
      </c>
      <c r="B255" t="str">
        <f t="shared" si="60"/>
        <v>72100000</v>
      </c>
      <c r="C255" t="str">
        <f t="shared" si="61"/>
        <v>72100659</v>
      </c>
      <c r="D255" t="str">
        <f t="shared" si="62"/>
        <v>801</v>
      </c>
      <c r="E255" t="str">
        <f t="shared" si="63"/>
        <v>89301093</v>
      </c>
      <c r="F255" t="str">
        <f>"2112200607"</f>
        <v>2112200607</v>
      </c>
      <c r="G255" s="1">
        <v>44561</v>
      </c>
      <c r="H255" t="str">
        <f>"93281"</f>
        <v>93281</v>
      </c>
      <c r="I255">
        <v>1</v>
      </c>
      <c r="J255">
        <v>133</v>
      </c>
      <c r="K255">
        <v>0</v>
      </c>
      <c r="L255">
        <v>163.59</v>
      </c>
    </row>
    <row r="256" spans="1:12" x14ac:dyDescent="0.25">
      <c r="A256" t="str">
        <f t="shared" si="49"/>
        <v>89301000</v>
      </c>
      <c r="B256" t="str">
        <f t="shared" si="60"/>
        <v>72100000</v>
      </c>
      <c r="C256" t="str">
        <f t="shared" si="61"/>
        <v>72100659</v>
      </c>
      <c r="D256" t="str">
        <f t="shared" si="62"/>
        <v>801</v>
      </c>
      <c r="E256" t="str">
        <f t="shared" ref="E256:E282" si="64">"89301091"</f>
        <v>89301091</v>
      </c>
      <c r="F256" t="str">
        <f>"9053194843"</f>
        <v>9053194843</v>
      </c>
      <c r="G256" s="1">
        <v>44598</v>
      </c>
      <c r="H256" t="str">
        <f>"93121"</f>
        <v>93121</v>
      </c>
      <c r="I256">
        <v>1</v>
      </c>
      <c r="J256">
        <v>125</v>
      </c>
      <c r="K256">
        <v>0</v>
      </c>
      <c r="L256">
        <v>153.75</v>
      </c>
    </row>
    <row r="257" spans="1:12" x14ac:dyDescent="0.25">
      <c r="A257" t="str">
        <f t="shared" si="49"/>
        <v>89301000</v>
      </c>
      <c r="B257" t="str">
        <f t="shared" si="60"/>
        <v>72100000</v>
      </c>
      <c r="C257" t="str">
        <f t="shared" si="61"/>
        <v>72100659</v>
      </c>
      <c r="D257" t="str">
        <f t="shared" si="62"/>
        <v>801</v>
      </c>
      <c r="E257" t="str">
        <f t="shared" si="64"/>
        <v>89301091</v>
      </c>
      <c r="F257" t="str">
        <f>"9053194843"</f>
        <v>9053194843</v>
      </c>
      <c r="G257" s="1">
        <v>44598</v>
      </c>
      <c r="H257" t="str">
        <f>"93124"</f>
        <v>93124</v>
      </c>
      <c r="I257">
        <v>1</v>
      </c>
      <c r="J257">
        <v>173</v>
      </c>
      <c r="K257">
        <v>0</v>
      </c>
      <c r="L257">
        <v>212.79</v>
      </c>
    </row>
    <row r="258" spans="1:12" x14ac:dyDescent="0.25">
      <c r="A258" t="str">
        <f t="shared" ref="A258:A321" si="65">"89301000"</f>
        <v>89301000</v>
      </c>
      <c r="B258" t="str">
        <f t="shared" si="60"/>
        <v>72100000</v>
      </c>
      <c r="C258" t="str">
        <f t="shared" si="61"/>
        <v>72100659</v>
      </c>
      <c r="D258" t="str">
        <f t="shared" si="62"/>
        <v>801</v>
      </c>
      <c r="E258" t="str">
        <f t="shared" si="64"/>
        <v>89301091</v>
      </c>
      <c r="F258" t="str">
        <f>"9053194843"</f>
        <v>9053194843</v>
      </c>
      <c r="G258" s="1">
        <v>44598</v>
      </c>
      <c r="H258" t="str">
        <f>"93281"</f>
        <v>93281</v>
      </c>
      <c r="I258">
        <v>1</v>
      </c>
      <c r="J258">
        <v>134</v>
      </c>
      <c r="K258">
        <v>0</v>
      </c>
      <c r="L258">
        <v>164.82</v>
      </c>
    </row>
    <row r="259" spans="1:12" x14ac:dyDescent="0.25">
      <c r="A259" t="str">
        <f t="shared" si="65"/>
        <v>89301000</v>
      </c>
      <c r="B259" t="str">
        <f t="shared" si="60"/>
        <v>72100000</v>
      </c>
      <c r="C259" t="str">
        <f t="shared" si="61"/>
        <v>72100659</v>
      </c>
      <c r="D259" t="str">
        <f t="shared" si="62"/>
        <v>801</v>
      </c>
      <c r="E259" t="str">
        <f t="shared" si="64"/>
        <v>89301091</v>
      </c>
      <c r="F259" t="str">
        <f>"9352094873"</f>
        <v>9352094873</v>
      </c>
      <c r="G259" s="1">
        <v>44598</v>
      </c>
      <c r="H259" t="str">
        <f>"93121"</f>
        <v>93121</v>
      </c>
      <c r="I259">
        <v>1</v>
      </c>
      <c r="J259">
        <v>125</v>
      </c>
      <c r="K259">
        <v>0</v>
      </c>
      <c r="L259">
        <v>153.75</v>
      </c>
    </row>
    <row r="260" spans="1:12" x14ac:dyDescent="0.25">
      <c r="A260" t="str">
        <f t="shared" si="65"/>
        <v>89301000</v>
      </c>
      <c r="B260" t="str">
        <f t="shared" si="60"/>
        <v>72100000</v>
      </c>
      <c r="C260" t="str">
        <f t="shared" si="61"/>
        <v>72100659</v>
      </c>
      <c r="D260" t="str">
        <f t="shared" si="62"/>
        <v>801</v>
      </c>
      <c r="E260" t="str">
        <f t="shared" si="64"/>
        <v>89301091</v>
      </c>
      <c r="F260" t="str">
        <f>"9352094873"</f>
        <v>9352094873</v>
      </c>
      <c r="G260" s="1">
        <v>44598</v>
      </c>
      <c r="H260" t="str">
        <f>"93124"</f>
        <v>93124</v>
      </c>
      <c r="I260">
        <v>1</v>
      </c>
      <c r="J260">
        <v>173</v>
      </c>
      <c r="K260">
        <v>0</v>
      </c>
      <c r="L260">
        <v>212.79</v>
      </c>
    </row>
    <row r="261" spans="1:12" x14ac:dyDescent="0.25">
      <c r="A261" t="str">
        <f t="shared" si="65"/>
        <v>89301000</v>
      </c>
      <c r="B261" t="str">
        <f t="shared" si="60"/>
        <v>72100000</v>
      </c>
      <c r="C261" t="str">
        <f t="shared" si="61"/>
        <v>72100659</v>
      </c>
      <c r="D261" t="str">
        <f t="shared" si="62"/>
        <v>801</v>
      </c>
      <c r="E261" t="str">
        <f t="shared" si="64"/>
        <v>89301091</v>
      </c>
      <c r="F261" t="str">
        <f>"9352094873"</f>
        <v>9352094873</v>
      </c>
      <c r="G261" s="1">
        <v>44598</v>
      </c>
      <c r="H261" t="str">
        <f>"93281"</f>
        <v>93281</v>
      </c>
      <c r="I261">
        <v>1</v>
      </c>
      <c r="J261">
        <v>134</v>
      </c>
      <c r="K261">
        <v>0</v>
      </c>
      <c r="L261">
        <v>164.82</v>
      </c>
    </row>
    <row r="262" spans="1:12" x14ac:dyDescent="0.25">
      <c r="A262" t="str">
        <f t="shared" si="65"/>
        <v>89301000</v>
      </c>
      <c r="B262" t="str">
        <f t="shared" si="60"/>
        <v>72100000</v>
      </c>
      <c r="C262" t="str">
        <f t="shared" si="61"/>
        <v>72100659</v>
      </c>
      <c r="D262" t="str">
        <f t="shared" si="62"/>
        <v>801</v>
      </c>
      <c r="E262" t="str">
        <f t="shared" si="64"/>
        <v>89301091</v>
      </c>
      <c r="F262" t="str">
        <f>"9656214865"</f>
        <v>9656214865</v>
      </c>
      <c r="G262" s="1">
        <v>44598</v>
      </c>
      <c r="H262" t="str">
        <f>"93121"</f>
        <v>93121</v>
      </c>
      <c r="I262">
        <v>1</v>
      </c>
      <c r="J262">
        <v>125</v>
      </c>
      <c r="K262">
        <v>0</v>
      </c>
      <c r="L262">
        <v>153.75</v>
      </c>
    </row>
    <row r="263" spans="1:12" x14ac:dyDescent="0.25">
      <c r="A263" t="str">
        <f t="shared" si="65"/>
        <v>89301000</v>
      </c>
      <c r="B263" t="str">
        <f t="shared" si="60"/>
        <v>72100000</v>
      </c>
      <c r="C263" t="str">
        <f t="shared" si="61"/>
        <v>72100659</v>
      </c>
      <c r="D263" t="str">
        <f t="shared" si="62"/>
        <v>801</v>
      </c>
      <c r="E263" t="str">
        <f t="shared" si="64"/>
        <v>89301091</v>
      </c>
      <c r="F263" t="str">
        <f>"9656214865"</f>
        <v>9656214865</v>
      </c>
      <c r="G263" s="1">
        <v>44598</v>
      </c>
      <c r="H263" t="str">
        <f>"93124"</f>
        <v>93124</v>
      </c>
      <c r="I263">
        <v>1</v>
      </c>
      <c r="J263">
        <v>173</v>
      </c>
      <c r="K263">
        <v>0</v>
      </c>
      <c r="L263">
        <v>212.79</v>
      </c>
    </row>
    <row r="264" spans="1:12" x14ac:dyDescent="0.25">
      <c r="A264" t="str">
        <f t="shared" si="65"/>
        <v>89301000</v>
      </c>
      <c r="B264" t="str">
        <f t="shared" si="60"/>
        <v>72100000</v>
      </c>
      <c r="C264" t="str">
        <f t="shared" si="61"/>
        <v>72100659</v>
      </c>
      <c r="D264" t="str">
        <f t="shared" si="62"/>
        <v>801</v>
      </c>
      <c r="E264" t="str">
        <f t="shared" si="64"/>
        <v>89301091</v>
      </c>
      <c r="F264" t="str">
        <f>"9656214865"</f>
        <v>9656214865</v>
      </c>
      <c r="G264" s="1">
        <v>44598</v>
      </c>
      <c r="H264" t="str">
        <f>"93281"</f>
        <v>93281</v>
      </c>
      <c r="I264">
        <v>1</v>
      </c>
      <c r="J264">
        <v>134</v>
      </c>
      <c r="K264">
        <v>0</v>
      </c>
      <c r="L264">
        <v>164.82</v>
      </c>
    </row>
    <row r="265" spans="1:12" x14ac:dyDescent="0.25">
      <c r="A265" t="str">
        <f t="shared" si="65"/>
        <v>89301000</v>
      </c>
      <c r="B265" t="str">
        <f t="shared" si="60"/>
        <v>72100000</v>
      </c>
      <c r="C265" t="str">
        <f t="shared" si="61"/>
        <v>72100659</v>
      </c>
      <c r="D265" t="str">
        <f t="shared" si="62"/>
        <v>801</v>
      </c>
      <c r="E265" t="str">
        <f t="shared" si="64"/>
        <v>89301091</v>
      </c>
      <c r="F265" t="str">
        <f>"9756196142"</f>
        <v>9756196142</v>
      </c>
      <c r="G265" s="1">
        <v>44598</v>
      </c>
      <c r="H265" t="str">
        <f>"93121"</f>
        <v>93121</v>
      </c>
      <c r="I265">
        <v>1</v>
      </c>
      <c r="J265">
        <v>125</v>
      </c>
      <c r="K265">
        <v>0</v>
      </c>
      <c r="L265">
        <v>153.75</v>
      </c>
    </row>
    <row r="266" spans="1:12" x14ac:dyDescent="0.25">
      <c r="A266" t="str">
        <f t="shared" si="65"/>
        <v>89301000</v>
      </c>
      <c r="B266" t="str">
        <f t="shared" si="60"/>
        <v>72100000</v>
      </c>
      <c r="C266" t="str">
        <f t="shared" si="61"/>
        <v>72100659</v>
      </c>
      <c r="D266" t="str">
        <f t="shared" si="62"/>
        <v>801</v>
      </c>
      <c r="E266" t="str">
        <f t="shared" si="64"/>
        <v>89301091</v>
      </c>
      <c r="F266" t="str">
        <f>"9756196142"</f>
        <v>9756196142</v>
      </c>
      <c r="G266" s="1">
        <v>44598</v>
      </c>
      <c r="H266" t="str">
        <f>"93124"</f>
        <v>93124</v>
      </c>
      <c r="I266">
        <v>1</v>
      </c>
      <c r="J266">
        <v>173</v>
      </c>
      <c r="K266">
        <v>0</v>
      </c>
      <c r="L266">
        <v>212.79</v>
      </c>
    </row>
    <row r="267" spans="1:12" x14ac:dyDescent="0.25">
      <c r="A267" t="str">
        <f t="shared" si="65"/>
        <v>89301000</v>
      </c>
      <c r="B267" t="str">
        <f t="shared" si="60"/>
        <v>72100000</v>
      </c>
      <c r="C267" t="str">
        <f t="shared" si="61"/>
        <v>72100659</v>
      </c>
      <c r="D267" t="str">
        <f t="shared" si="62"/>
        <v>801</v>
      </c>
      <c r="E267" t="str">
        <f t="shared" si="64"/>
        <v>89301091</v>
      </c>
      <c r="F267" t="str">
        <f>"9756196142"</f>
        <v>9756196142</v>
      </c>
      <c r="G267" s="1">
        <v>44598</v>
      </c>
      <c r="H267" t="str">
        <f>"93281"</f>
        <v>93281</v>
      </c>
      <c r="I267">
        <v>1</v>
      </c>
      <c r="J267">
        <v>134</v>
      </c>
      <c r="K267">
        <v>0</v>
      </c>
      <c r="L267">
        <v>164.82</v>
      </c>
    </row>
    <row r="268" spans="1:12" x14ac:dyDescent="0.25">
      <c r="A268" t="str">
        <f t="shared" si="65"/>
        <v>89301000</v>
      </c>
      <c r="B268" t="str">
        <f t="shared" si="60"/>
        <v>72100000</v>
      </c>
      <c r="C268" t="str">
        <f t="shared" si="61"/>
        <v>72100659</v>
      </c>
      <c r="D268" t="str">
        <f t="shared" si="62"/>
        <v>801</v>
      </c>
      <c r="E268" t="str">
        <f t="shared" si="64"/>
        <v>89301091</v>
      </c>
      <c r="F268" t="str">
        <f>"2112290719"</f>
        <v>2112290719</v>
      </c>
      <c r="G268" s="1">
        <v>44562</v>
      </c>
      <c r="H268" t="str">
        <f>"93121"</f>
        <v>93121</v>
      </c>
      <c r="I268">
        <v>1</v>
      </c>
      <c r="J268">
        <v>125</v>
      </c>
      <c r="K268">
        <v>0</v>
      </c>
      <c r="L268">
        <v>153.75</v>
      </c>
    </row>
    <row r="269" spans="1:12" x14ac:dyDescent="0.25">
      <c r="A269" t="str">
        <f t="shared" si="65"/>
        <v>89301000</v>
      </c>
      <c r="B269" t="str">
        <f t="shared" si="60"/>
        <v>72100000</v>
      </c>
      <c r="C269" t="str">
        <f t="shared" si="61"/>
        <v>72100659</v>
      </c>
      <c r="D269" t="str">
        <f t="shared" si="62"/>
        <v>801</v>
      </c>
      <c r="E269" t="str">
        <f t="shared" si="64"/>
        <v>89301091</v>
      </c>
      <c r="F269" t="str">
        <f>"2112290719"</f>
        <v>2112290719</v>
      </c>
      <c r="G269" s="1">
        <v>44562</v>
      </c>
      <c r="H269" t="str">
        <f>"93124"</f>
        <v>93124</v>
      </c>
      <c r="I269">
        <v>1</v>
      </c>
      <c r="J269">
        <v>173</v>
      </c>
      <c r="K269">
        <v>0</v>
      </c>
      <c r="L269">
        <v>212.79</v>
      </c>
    </row>
    <row r="270" spans="1:12" x14ac:dyDescent="0.25">
      <c r="A270" t="str">
        <f t="shared" si="65"/>
        <v>89301000</v>
      </c>
      <c r="B270" t="str">
        <f t="shared" si="60"/>
        <v>72100000</v>
      </c>
      <c r="C270" t="str">
        <f t="shared" si="61"/>
        <v>72100659</v>
      </c>
      <c r="D270" t="str">
        <f t="shared" si="62"/>
        <v>801</v>
      </c>
      <c r="E270" t="str">
        <f t="shared" si="64"/>
        <v>89301091</v>
      </c>
      <c r="F270" t="str">
        <f>"2112290719"</f>
        <v>2112290719</v>
      </c>
      <c r="G270" s="1">
        <v>44562</v>
      </c>
      <c r="H270" t="str">
        <f>"93281"</f>
        <v>93281</v>
      </c>
      <c r="I270">
        <v>1</v>
      </c>
      <c r="J270">
        <v>134</v>
      </c>
      <c r="K270">
        <v>0</v>
      </c>
      <c r="L270">
        <v>164.82</v>
      </c>
    </row>
    <row r="271" spans="1:12" x14ac:dyDescent="0.25">
      <c r="A271" t="str">
        <f t="shared" si="65"/>
        <v>89301000</v>
      </c>
      <c r="B271" t="str">
        <f t="shared" si="60"/>
        <v>72100000</v>
      </c>
      <c r="C271" t="str">
        <f t="shared" si="61"/>
        <v>72100659</v>
      </c>
      <c r="D271" t="str">
        <f t="shared" si="62"/>
        <v>801</v>
      </c>
      <c r="E271" t="str">
        <f t="shared" si="64"/>
        <v>89301091</v>
      </c>
      <c r="F271" t="str">
        <f>"8756195767"</f>
        <v>8756195767</v>
      </c>
      <c r="G271" s="1">
        <v>44563</v>
      </c>
      <c r="H271" t="str">
        <f>"93121"</f>
        <v>93121</v>
      </c>
      <c r="I271">
        <v>1</v>
      </c>
      <c r="J271">
        <v>125</v>
      </c>
      <c r="K271">
        <v>0</v>
      </c>
      <c r="L271">
        <v>153.75</v>
      </c>
    </row>
    <row r="272" spans="1:12" x14ac:dyDescent="0.25">
      <c r="A272" t="str">
        <f t="shared" si="65"/>
        <v>89301000</v>
      </c>
      <c r="B272" t="str">
        <f t="shared" si="60"/>
        <v>72100000</v>
      </c>
      <c r="C272" t="str">
        <f t="shared" si="61"/>
        <v>72100659</v>
      </c>
      <c r="D272" t="str">
        <f t="shared" si="62"/>
        <v>801</v>
      </c>
      <c r="E272" t="str">
        <f t="shared" si="64"/>
        <v>89301091</v>
      </c>
      <c r="F272" t="str">
        <f>"8756195767"</f>
        <v>8756195767</v>
      </c>
      <c r="G272" s="1">
        <v>44563</v>
      </c>
      <c r="H272" t="str">
        <f>"93124"</f>
        <v>93124</v>
      </c>
      <c r="I272">
        <v>1</v>
      </c>
      <c r="J272">
        <v>173</v>
      </c>
      <c r="K272">
        <v>0</v>
      </c>
      <c r="L272">
        <v>212.79</v>
      </c>
    </row>
    <row r="273" spans="1:12" x14ac:dyDescent="0.25">
      <c r="A273" t="str">
        <f t="shared" si="65"/>
        <v>89301000</v>
      </c>
      <c r="B273" t="str">
        <f t="shared" si="60"/>
        <v>72100000</v>
      </c>
      <c r="C273" t="str">
        <f t="shared" si="61"/>
        <v>72100659</v>
      </c>
      <c r="D273" t="str">
        <f t="shared" si="62"/>
        <v>801</v>
      </c>
      <c r="E273" t="str">
        <f t="shared" si="64"/>
        <v>89301091</v>
      </c>
      <c r="F273" t="str">
        <f>"8756195767"</f>
        <v>8756195767</v>
      </c>
      <c r="G273" s="1">
        <v>44563</v>
      </c>
      <c r="H273" t="str">
        <f>"93281"</f>
        <v>93281</v>
      </c>
      <c r="I273">
        <v>1</v>
      </c>
      <c r="J273">
        <v>134</v>
      </c>
      <c r="K273">
        <v>0</v>
      </c>
      <c r="L273">
        <v>164.82</v>
      </c>
    </row>
    <row r="274" spans="1:12" x14ac:dyDescent="0.25">
      <c r="A274" t="str">
        <f t="shared" si="65"/>
        <v>89301000</v>
      </c>
      <c r="B274" t="str">
        <f t="shared" si="60"/>
        <v>72100000</v>
      </c>
      <c r="C274" t="str">
        <f t="shared" si="61"/>
        <v>72100659</v>
      </c>
      <c r="D274" t="str">
        <f t="shared" si="62"/>
        <v>801</v>
      </c>
      <c r="E274" t="str">
        <f t="shared" si="64"/>
        <v>89301091</v>
      </c>
      <c r="F274" t="str">
        <f>"9451284480"</f>
        <v>9451284480</v>
      </c>
      <c r="G274" s="1">
        <v>44563</v>
      </c>
      <c r="H274" t="str">
        <f>"93121"</f>
        <v>93121</v>
      </c>
      <c r="I274">
        <v>1</v>
      </c>
      <c r="J274">
        <v>125</v>
      </c>
      <c r="K274">
        <v>0</v>
      </c>
      <c r="L274">
        <v>153.75</v>
      </c>
    </row>
    <row r="275" spans="1:12" x14ac:dyDescent="0.25">
      <c r="A275" t="str">
        <f t="shared" si="65"/>
        <v>89301000</v>
      </c>
      <c r="B275" t="str">
        <f t="shared" si="60"/>
        <v>72100000</v>
      </c>
      <c r="C275" t="str">
        <f t="shared" si="61"/>
        <v>72100659</v>
      </c>
      <c r="D275" t="str">
        <f t="shared" si="62"/>
        <v>801</v>
      </c>
      <c r="E275" t="str">
        <f t="shared" si="64"/>
        <v>89301091</v>
      </c>
      <c r="F275" t="str">
        <f>"9451284480"</f>
        <v>9451284480</v>
      </c>
      <c r="G275" s="1">
        <v>44563</v>
      </c>
      <c r="H275" t="str">
        <f>"93124"</f>
        <v>93124</v>
      </c>
      <c r="I275">
        <v>1</v>
      </c>
      <c r="J275">
        <v>173</v>
      </c>
      <c r="K275">
        <v>0</v>
      </c>
      <c r="L275">
        <v>212.79</v>
      </c>
    </row>
    <row r="276" spans="1:12" x14ac:dyDescent="0.25">
      <c r="A276" t="str">
        <f t="shared" si="65"/>
        <v>89301000</v>
      </c>
      <c r="B276" t="str">
        <f t="shared" si="60"/>
        <v>72100000</v>
      </c>
      <c r="C276" t="str">
        <f t="shared" si="61"/>
        <v>72100659</v>
      </c>
      <c r="D276" t="str">
        <f t="shared" si="62"/>
        <v>801</v>
      </c>
      <c r="E276" t="str">
        <f t="shared" si="64"/>
        <v>89301091</v>
      </c>
      <c r="F276" t="str">
        <f>"9451284480"</f>
        <v>9451284480</v>
      </c>
      <c r="G276" s="1">
        <v>44563</v>
      </c>
      <c r="H276" t="str">
        <f>"93281"</f>
        <v>93281</v>
      </c>
      <c r="I276">
        <v>1</v>
      </c>
      <c r="J276">
        <v>134</v>
      </c>
      <c r="K276">
        <v>0</v>
      </c>
      <c r="L276">
        <v>164.82</v>
      </c>
    </row>
    <row r="277" spans="1:12" x14ac:dyDescent="0.25">
      <c r="A277" t="str">
        <f t="shared" si="65"/>
        <v>89301000</v>
      </c>
      <c r="B277" t="str">
        <f t="shared" si="60"/>
        <v>72100000</v>
      </c>
      <c r="C277" t="str">
        <f t="shared" si="61"/>
        <v>72100659</v>
      </c>
      <c r="D277" t="str">
        <f t="shared" si="62"/>
        <v>801</v>
      </c>
      <c r="E277" t="str">
        <f t="shared" si="64"/>
        <v>89301091</v>
      </c>
      <c r="F277" t="str">
        <f>"9754236140"</f>
        <v>9754236140</v>
      </c>
      <c r="G277" s="1">
        <v>44562</v>
      </c>
      <c r="H277" t="str">
        <f>"93121"</f>
        <v>93121</v>
      </c>
      <c r="I277">
        <v>1</v>
      </c>
      <c r="J277">
        <v>125</v>
      </c>
      <c r="K277">
        <v>0</v>
      </c>
      <c r="L277">
        <v>153.75</v>
      </c>
    </row>
    <row r="278" spans="1:12" x14ac:dyDescent="0.25">
      <c r="A278" t="str">
        <f t="shared" si="65"/>
        <v>89301000</v>
      </c>
      <c r="B278" t="str">
        <f t="shared" si="60"/>
        <v>72100000</v>
      </c>
      <c r="C278" t="str">
        <f t="shared" si="61"/>
        <v>72100659</v>
      </c>
      <c r="D278" t="str">
        <f t="shared" si="62"/>
        <v>801</v>
      </c>
      <c r="E278" t="str">
        <f t="shared" si="64"/>
        <v>89301091</v>
      </c>
      <c r="F278" t="str">
        <f>"9754236140"</f>
        <v>9754236140</v>
      </c>
      <c r="G278" s="1">
        <v>44562</v>
      </c>
      <c r="H278" t="str">
        <f>"93124"</f>
        <v>93124</v>
      </c>
      <c r="I278">
        <v>1</v>
      </c>
      <c r="J278">
        <v>173</v>
      </c>
      <c r="K278">
        <v>0</v>
      </c>
      <c r="L278">
        <v>212.79</v>
      </c>
    </row>
    <row r="279" spans="1:12" x14ac:dyDescent="0.25">
      <c r="A279" t="str">
        <f t="shared" si="65"/>
        <v>89301000</v>
      </c>
      <c r="B279" t="str">
        <f t="shared" ref="B279:B310" si="66">"72100000"</f>
        <v>72100000</v>
      </c>
      <c r="C279" t="str">
        <f t="shared" ref="C279:C310" si="67">"72100659"</f>
        <v>72100659</v>
      </c>
      <c r="D279" t="str">
        <f t="shared" ref="D279:D310" si="68">"801"</f>
        <v>801</v>
      </c>
      <c r="E279" t="str">
        <f t="shared" si="64"/>
        <v>89301091</v>
      </c>
      <c r="F279" t="str">
        <f>"9754236140"</f>
        <v>9754236140</v>
      </c>
      <c r="G279" s="1">
        <v>44562</v>
      </c>
      <c r="H279" t="str">
        <f>"93281"</f>
        <v>93281</v>
      </c>
      <c r="I279">
        <v>1</v>
      </c>
      <c r="J279">
        <v>134</v>
      </c>
      <c r="K279">
        <v>0</v>
      </c>
      <c r="L279">
        <v>164.82</v>
      </c>
    </row>
    <row r="280" spans="1:12" x14ac:dyDescent="0.25">
      <c r="A280" t="str">
        <f t="shared" si="65"/>
        <v>89301000</v>
      </c>
      <c r="B280" t="str">
        <f t="shared" si="66"/>
        <v>72100000</v>
      </c>
      <c r="C280" t="str">
        <f t="shared" si="67"/>
        <v>72100659</v>
      </c>
      <c r="D280" t="str">
        <f t="shared" si="68"/>
        <v>801</v>
      </c>
      <c r="E280" t="str">
        <f t="shared" si="64"/>
        <v>89301091</v>
      </c>
      <c r="F280" t="str">
        <f>"9761214199"</f>
        <v>9761214199</v>
      </c>
      <c r="G280" s="1">
        <v>44563</v>
      </c>
      <c r="H280" t="str">
        <f>"93121"</f>
        <v>93121</v>
      </c>
      <c r="I280">
        <v>1</v>
      </c>
      <c r="J280">
        <v>125</v>
      </c>
      <c r="K280">
        <v>0</v>
      </c>
      <c r="L280">
        <v>153.75</v>
      </c>
    </row>
    <row r="281" spans="1:12" x14ac:dyDescent="0.25">
      <c r="A281" t="str">
        <f t="shared" si="65"/>
        <v>89301000</v>
      </c>
      <c r="B281" t="str">
        <f t="shared" si="66"/>
        <v>72100000</v>
      </c>
      <c r="C281" t="str">
        <f t="shared" si="67"/>
        <v>72100659</v>
      </c>
      <c r="D281" t="str">
        <f t="shared" si="68"/>
        <v>801</v>
      </c>
      <c r="E281" t="str">
        <f t="shared" si="64"/>
        <v>89301091</v>
      </c>
      <c r="F281" t="str">
        <f>"9761214199"</f>
        <v>9761214199</v>
      </c>
      <c r="G281" s="1">
        <v>44563</v>
      </c>
      <c r="H281" t="str">
        <f>"93124"</f>
        <v>93124</v>
      </c>
      <c r="I281">
        <v>1</v>
      </c>
      <c r="J281">
        <v>173</v>
      </c>
      <c r="K281">
        <v>0</v>
      </c>
      <c r="L281">
        <v>212.79</v>
      </c>
    </row>
    <row r="282" spans="1:12" x14ac:dyDescent="0.25">
      <c r="A282" t="str">
        <f t="shared" si="65"/>
        <v>89301000</v>
      </c>
      <c r="B282" t="str">
        <f t="shared" si="66"/>
        <v>72100000</v>
      </c>
      <c r="C282" t="str">
        <f t="shared" si="67"/>
        <v>72100659</v>
      </c>
      <c r="D282" t="str">
        <f t="shared" si="68"/>
        <v>801</v>
      </c>
      <c r="E282" t="str">
        <f t="shared" si="64"/>
        <v>89301091</v>
      </c>
      <c r="F282" t="str">
        <f>"9761214199"</f>
        <v>9761214199</v>
      </c>
      <c r="G282" s="1">
        <v>44563</v>
      </c>
      <c r="H282" t="str">
        <f>"93281"</f>
        <v>93281</v>
      </c>
      <c r="I282">
        <v>1</v>
      </c>
      <c r="J282">
        <v>134</v>
      </c>
      <c r="K282">
        <v>0</v>
      </c>
      <c r="L282">
        <v>164.82</v>
      </c>
    </row>
    <row r="283" spans="1:12" x14ac:dyDescent="0.25">
      <c r="A283" t="str">
        <f t="shared" si="65"/>
        <v>89301000</v>
      </c>
      <c r="B283" t="str">
        <f t="shared" si="66"/>
        <v>72100000</v>
      </c>
      <c r="C283" t="str">
        <f t="shared" si="67"/>
        <v>72100659</v>
      </c>
      <c r="D283" t="str">
        <f t="shared" si="68"/>
        <v>801</v>
      </c>
      <c r="E283" t="str">
        <f>"89301093"</f>
        <v>89301093</v>
      </c>
      <c r="F283" t="str">
        <f>"2112310508"</f>
        <v>2112310508</v>
      </c>
      <c r="G283" s="1">
        <v>44564</v>
      </c>
      <c r="H283" t="str">
        <f>"93121"</f>
        <v>93121</v>
      </c>
      <c r="I283">
        <v>1</v>
      </c>
      <c r="J283">
        <v>125</v>
      </c>
      <c r="K283">
        <v>0</v>
      </c>
      <c r="L283">
        <v>153.75</v>
      </c>
    </row>
    <row r="284" spans="1:12" x14ac:dyDescent="0.25">
      <c r="A284" t="str">
        <f t="shared" si="65"/>
        <v>89301000</v>
      </c>
      <c r="B284" t="str">
        <f t="shared" si="66"/>
        <v>72100000</v>
      </c>
      <c r="C284" t="str">
        <f t="shared" si="67"/>
        <v>72100659</v>
      </c>
      <c r="D284" t="str">
        <f t="shared" si="68"/>
        <v>801</v>
      </c>
      <c r="E284" t="str">
        <f>"89301093"</f>
        <v>89301093</v>
      </c>
      <c r="F284" t="str">
        <f>"2112310508"</f>
        <v>2112310508</v>
      </c>
      <c r="G284" s="1">
        <v>44564</v>
      </c>
      <c r="H284" t="str">
        <f>"93124"</f>
        <v>93124</v>
      </c>
      <c r="I284">
        <v>1</v>
      </c>
      <c r="J284">
        <v>173</v>
      </c>
      <c r="K284">
        <v>0</v>
      </c>
      <c r="L284">
        <v>212.79</v>
      </c>
    </row>
    <row r="285" spans="1:12" x14ac:dyDescent="0.25">
      <c r="A285" t="str">
        <f t="shared" si="65"/>
        <v>89301000</v>
      </c>
      <c r="B285" t="str">
        <f t="shared" si="66"/>
        <v>72100000</v>
      </c>
      <c r="C285" t="str">
        <f t="shared" si="67"/>
        <v>72100659</v>
      </c>
      <c r="D285" t="str">
        <f t="shared" si="68"/>
        <v>801</v>
      </c>
      <c r="E285" t="str">
        <f>"89301093"</f>
        <v>89301093</v>
      </c>
      <c r="F285" t="str">
        <f>"2112310508"</f>
        <v>2112310508</v>
      </c>
      <c r="G285" s="1">
        <v>44564</v>
      </c>
      <c r="H285" t="str">
        <f>"93281"</f>
        <v>93281</v>
      </c>
      <c r="I285">
        <v>1</v>
      </c>
      <c r="J285">
        <v>134</v>
      </c>
      <c r="K285">
        <v>0</v>
      </c>
      <c r="L285">
        <v>164.82</v>
      </c>
    </row>
    <row r="286" spans="1:12" x14ac:dyDescent="0.25">
      <c r="A286" t="str">
        <f t="shared" si="65"/>
        <v>89301000</v>
      </c>
      <c r="B286" t="str">
        <f t="shared" si="66"/>
        <v>72100000</v>
      </c>
      <c r="C286" t="str">
        <f t="shared" si="67"/>
        <v>72100659</v>
      </c>
      <c r="D286" t="str">
        <f t="shared" si="68"/>
        <v>801</v>
      </c>
      <c r="E286" t="str">
        <f t="shared" ref="E286:E309" si="69">"89301091"</f>
        <v>89301091</v>
      </c>
      <c r="F286" t="str">
        <f>"2201020338"</f>
        <v>2201020338</v>
      </c>
      <c r="G286" s="1">
        <v>44565</v>
      </c>
      <c r="H286" t="str">
        <f>"93121"</f>
        <v>93121</v>
      </c>
      <c r="I286">
        <v>1</v>
      </c>
      <c r="J286">
        <v>125</v>
      </c>
      <c r="K286">
        <v>0</v>
      </c>
      <c r="L286">
        <v>153.75</v>
      </c>
    </row>
    <row r="287" spans="1:12" x14ac:dyDescent="0.25">
      <c r="A287" t="str">
        <f t="shared" si="65"/>
        <v>89301000</v>
      </c>
      <c r="B287" t="str">
        <f t="shared" si="66"/>
        <v>72100000</v>
      </c>
      <c r="C287" t="str">
        <f t="shared" si="67"/>
        <v>72100659</v>
      </c>
      <c r="D287" t="str">
        <f t="shared" si="68"/>
        <v>801</v>
      </c>
      <c r="E287" t="str">
        <f t="shared" si="69"/>
        <v>89301091</v>
      </c>
      <c r="F287" t="str">
        <f>"2201020338"</f>
        <v>2201020338</v>
      </c>
      <c r="G287" s="1">
        <v>44565</v>
      </c>
      <c r="H287" t="str">
        <f>"93124"</f>
        <v>93124</v>
      </c>
      <c r="I287">
        <v>1</v>
      </c>
      <c r="J287">
        <v>173</v>
      </c>
      <c r="K287">
        <v>0</v>
      </c>
      <c r="L287">
        <v>212.79</v>
      </c>
    </row>
    <row r="288" spans="1:12" x14ac:dyDescent="0.25">
      <c r="A288" t="str">
        <f t="shared" si="65"/>
        <v>89301000</v>
      </c>
      <c r="B288" t="str">
        <f t="shared" si="66"/>
        <v>72100000</v>
      </c>
      <c r="C288" t="str">
        <f t="shared" si="67"/>
        <v>72100659</v>
      </c>
      <c r="D288" t="str">
        <f t="shared" si="68"/>
        <v>801</v>
      </c>
      <c r="E288" t="str">
        <f t="shared" si="69"/>
        <v>89301091</v>
      </c>
      <c r="F288" t="str">
        <f>"2201020338"</f>
        <v>2201020338</v>
      </c>
      <c r="G288" s="1">
        <v>44565</v>
      </c>
      <c r="H288" t="str">
        <f>"93281"</f>
        <v>93281</v>
      </c>
      <c r="I288">
        <v>1</v>
      </c>
      <c r="J288">
        <v>134</v>
      </c>
      <c r="K288">
        <v>0</v>
      </c>
      <c r="L288">
        <v>164.82</v>
      </c>
    </row>
    <row r="289" spans="1:12" x14ac:dyDescent="0.25">
      <c r="A289" t="str">
        <f t="shared" si="65"/>
        <v>89301000</v>
      </c>
      <c r="B289" t="str">
        <f t="shared" si="66"/>
        <v>72100000</v>
      </c>
      <c r="C289" t="str">
        <f t="shared" si="67"/>
        <v>72100659</v>
      </c>
      <c r="D289" t="str">
        <f t="shared" si="68"/>
        <v>801</v>
      </c>
      <c r="E289" t="str">
        <f t="shared" si="69"/>
        <v>89301091</v>
      </c>
      <c r="F289" t="str">
        <f>"2201020349"</f>
        <v>2201020349</v>
      </c>
      <c r="G289" s="1">
        <v>44565</v>
      </c>
      <c r="H289" t="str">
        <f>"93121"</f>
        <v>93121</v>
      </c>
      <c r="I289">
        <v>1</v>
      </c>
      <c r="J289">
        <v>125</v>
      </c>
      <c r="K289">
        <v>0</v>
      </c>
      <c r="L289">
        <v>153.75</v>
      </c>
    </row>
    <row r="290" spans="1:12" x14ac:dyDescent="0.25">
      <c r="A290" t="str">
        <f t="shared" si="65"/>
        <v>89301000</v>
      </c>
      <c r="B290" t="str">
        <f t="shared" si="66"/>
        <v>72100000</v>
      </c>
      <c r="C290" t="str">
        <f t="shared" si="67"/>
        <v>72100659</v>
      </c>
      <c r="D290" t="str">
        <f t="shared" si="68"/>
        <v>801</v>
      </c>
      <c r="E290" t="str">
        <f t="shared" si="69"/>
        <v>89301091</v>
      </c>
      <c r="F290" t="str">
        <f>"2201020349"</f>
        <v>2201020349</v>
      </c>
      <c r="G290" s="1">
        <v>44565</v>
      </c>
      <c r="H290" t="str">
        <f>"93124"</f>
        <v>93124</v>
      </c>
      <c r="I290">
        <v>1</v>
      </c>
      <c r="J290">
        <v>173</v>
      </c>
      <c r="K290">
        <v>0</v>
      </c>
      <c r="L290">
        <v>212.79</v>
      </c>
    </row>
    <row r="291" spans="1:12" x14ac:dyDescent="0.25">
      <c r="A291" t="str">
        <f t="shared" si="65"/>
        <v>89301000</v>
      </c>
      <c r="B291" t="str">
        <f t="shared" si="66"/>
        <v>72100000</v>
      </c>
      <c r="C291" t="str">
        <f t="shared" si="67"/>
        <v>72100659</v>
      </c>
      <c r="D291" t="str">
        <f t="shared" si="68"/>
        <v>801</v>
      </c>
      <c r="E291" t="str">
        <f t="shared" si="69"/>
        <v>89301091</v>
      </c>
      <c r="F291" t="str">
        <f>"2201020349"</f>
        <v>2201020349</v>
      </c>
      <c r="G291" s="1">
        <v>44565</v>
      </c>
      <c r="H291" t="str">
        <f>"93281"</f>
        <v>93281</v>
      </c>
      <c r="I291">
        <v>1</v>
      </c>
      <c r="J291">
        <v>134</v>
      </c>
      <c r="K291">
        <v>0</v>
      </c>
      <c r="L291">
        <v>164.82</v>
      </c>
    </row>
    <row r="292" spans="1:12" x14ac:dyDescent="0.25">
      <c r="A292" t="str">
        <f t="shared" si="65"/>
        <v>89301000</v>
      </c>
      <c r="B292" t="str">
        <f t="shared" si="66"/>
        <v>72100000</v>
      </c>
      <c r="C292" t="str">
        <f t="shared" si="67"/>
        <v>72100659</v>
      </c>
      <c r="D292" t="str">
        <f t="shared" si="68"/>
        <v>801</v>
      </c>
      <c r="E292" t="str">
        <f t="shared" si="69"/>
        <v>89301091</v>
      </c>
      <c r="F292" t="str">
        <f>"2251020354"</f>
        <v>2251020354</v>
      </c>
      <c r="G292" s="1">
        <v>44565</v>
      </c>
      <c r="H292" t="str">
        <f>"93121"</f>
        <v>93121</v>
      </c>
      <c r="I292">
        <v>1</v>
      </c>
      <c r="J292">
        <v>125</v>
      </c>
      <c r="K292">
        <v>0</v>
      </c>
      <c r="L292">
        <v>153.75</v>
      </c>
    </row>
    <row r="293" spans="1:12" x14ac:dyDescent="0.25">
      <c r="A293" t="str">
        <f t="shared" si="65"/>
        <v>89301000</v>
      </c>
      <c r="B293" t="str">
        <f t="shared" si="66"/>
        <v>72100000</v>
      </c>
      <c r="C293" t="str">
        <f t="shared" si="67"/>
        <v>72100659</v>
      </c>
      <c r="D293" t="str">
        <f t="shared" si="68"/>
        <v>801</v>
      </c>
      <c r="E293" t="str">
        <f t="shared" si="69"/>
        <v>89301091</v>
      </c>
      <c r="F293" t="str">
        <f>"2251020354"</f>
        <v>2251020354</v>
      </c>
      <c r="G293" s="1">
        <v>44565</v>
      </c>
      <c r="H293" t="str">
        <f>"93124"</f>
        <v>93124</v>
      </c>
      <c r="I293">
        <v>1</v>
      </c>
      <c r="J293">
        <v>173</v>
      </c>
      <c r="K293">
        <v>0</v>
      </c>
      <c r="L293">
        <v>212.79</v>
      </c>
    </row>
    <row r="294" spans="1:12" x14ac:dyDescent="0.25">
      <c r="A294" t="str">
        <f t="shared" si="65"/>
        <v>89301000</v>
      </c>
      <c r="B294" t="str">
        <f t="shared" si="66"/>
        <v>72100000</v>
      </c>
      <c r="C294" t="str">
        <f t="shared" si="67"/>
        <v>72100659</v>
      </c>
      <c r="D294" t="str">
        <f t="shared" si="68"/>
        <v>801</v>
      </c>
      <c r="E294" t="str">
        <f t="shared" si="69"/>
        <v>89301091</v>
      </c>
      <c r="F294" t="str">
        <f>"2251020354"</f>
        <v>2251020354</v>
      </c>
      <c r="G294" s="1">
        <v>44565</v>
      </c>
      <c r="H294" t="str">
        <f>"93281"</f>
        <v>93281</v>
      </c>
      <c r="I294">
        <v>1</v>
      </c>
      <c r="J294">
        <v>134</v>
      </c>
      <c r="K294">
        <v>0</v>
      </c>
      <c r="L294">
        <v>164.82</v>
      </c>
    </row>
    <row r="295" spans="1:12" x14ac:dyDescent="0.25">
      <c r="A295" t="str">
        <f t="shared" si="65"/>
        <v>89301000</v>
      </c>
      <c r="B295" t="str">
        <f t="shared" si="66"/>
        <v>72100000</v>
      </c>
      <c r="C295" t="str">
        <f t="shared" si="67"/>
        <v>72100659</v>
      </c>
      <c r="D295" t="str">
        <f t="shared" si="68"/>
        <v>801</v>
      </c>
      <c r="E295" t="str">
        <f t="shared" si="69"/>
        <v>89301091</v>
      </c>
      <c r="F295" t="str">
        <f>"2201040105"</f>
        <v>2201040105</v>
      </c>
      <c r="G295" s="1">
        <v>44567</v>
      </c>
      <c r="H295" t="str">
        <f>"93121"</f>
        <v>93121</v>
      </c>
      <c r="I295">
        <v>1</v>
      </c>
      <c r="J295">
        <v>125</v>
      </c>
      <c r="K295">
        <v>0</v>
      </c>
      <c r="L295">
        <v>153.75</v>
      </c>
    </row>
    <row r="296" spans="1:12" x14ac:dyDescent="0.25">
      <c r="A296" t="str">
        <f t="shared" si="65"/>
        <v>89301000</v>
      </c>
      <c r="B296" t="str">
        <f t="shared" si="66"/>
        <v>72100000</v>
      </c>
      <c r="C296" t="str">
        <f t="shared" si="67"/>
        <v>72100659</v>
      </c>
      <c r="D296" t="str">
        <f t="shared" si="68"/>
        <v>801</v>
      </c>
      <c r="E296" t="str">
        <f t="shared" si="69"/>
        <v>89301091</v>
      </c>
      <c r="F296" t="str">
        <f>"2201040105"</f>
        <v>2201040105</v>
      </c>
      <c r="G296" s="1">
        <v>44567</v>
      </c>
      <c r="H296" t="str">
        <f>"93124"</f>
        <v>93124</v>
      </c>
      <c r="I296">
        <v>1</v>
      </c>
      <c r="J296">
        <v>173</v>
      </c>
      <c r="K296">
        <v>0</v>
      </c>
      <c r="L296">
        <v>212.79</v>
      </c>
    </row>
    <row r="297" spans="1:12" x14ac:dyDescent="0.25">
      <c r="A297" t="str">
        <f t="shared" si="65"/>
        <v>89301000</v>
      </c>
      <c r="B297" t="str">
        <f t="shared" si="66"/>
        <v>72100000</v>
      </c>
      <c r="C297" t="str">
        <f t="shared" si="67"/>
        <v>72100659</v>
      </c>
      <c r="D297" t="str">
        <f t="shared" si="68"/>
        <v>801</v>
      </c>
      <c r="E297" t="str">
        <f t="shared" si="69"/>
        <v>89301091</v>
      </c>
      <c r="F297" t="str">
        <f>"2201040105"</f>
        <v>2201040105</v>
      </c>
      <c r="G297" s="1">
        <v>44567</v>
      </c>
      <c r="H297" t="str">
        <f>"93281"</f>
        <v>93281</v>
      </c>
      <c r="I297">
        <v>1</v>
      </c>
      <c r="J297">
        <v>134</v>
      </c>
      <c r="K297">
        <v>0</v>
      </c>
      <c r="L297">
        <v>164.82</v>
      </c>
    </row>
    <row r="298" spans="1:12" x14ac:dyDescent="0.25">
      <c r="A298" t="str">
        <f t="shared" si="65"/>
        <v>89301000</v>
      </c>
      <c r="B298" t="str">
        <f t="shared" si="66"/>
        <v>72100000</v>
      </c>
      <c r="C298" t="str">
        <f t="shared" si="67"/>
        <v>72100659</v>
      </c>
      <c r="D298" t="str">
        <f t="shared" si="68"/>
        <v>801</v>
      </c>
      <c r="E298" t="str">
        <f t="shared" si="69"/>
        <v>89301091</v>
      </c>
      <c r="F298" t="str">
        <f>"2201040116"</f>
        <v>2201040116</v>
      </c>
      <c r="G298" s="1">
        <v>44567</v>
      </c>
      <c r="H298" t="str">
        <f>"93121"</f>
        <v>93121</v>
      </c>
      <c r="I298">
        <v>1</v>
      </c>
      <c r="J298">
        <v>125</v>
      </c>
      <c r="K298">
        <v>0</v>
      </c>
      <c r="L298">
        <v>153.75</v>
      </c>
    </row>
    <row r="299" spans="1:12" x14ac:dyDescent="0.25">
      <c r="A299" t="str">
        <f t="shared" si="65"/>
        <v>89301000</v>
      </c>
      <c r="B299" t="str">
        <f t="shared" si="66"/>
        <v>72100000</v>
      </c>
      <c r="C299" t="str">
        <f t="shared" si="67"/>
        <v>72100659</v>
      </c>
      <c r="D299" t="str">
        <f t="shared" si="68"/>
        <v>801</v>
      </c>
      <c r="E299" t="str">
        <f t="shared" si="69"/>
        <v>89301091</v>
      </c>
      <c r="F299" t="str">
        <f>"2201040116"</f>
        <v>2201040116</v>
      </c>
      <c r="G299" s="1">
        <v>44567</v>
      </c>
      <c r="H299" t="str">
        <f>"93124"</f>
        <v>93124</v>
      </c>
      <c r="I299">
        <v>1</v>
      </c>
      <c r="J299">
        <v>173</v>
      </c>
      <c r="K299">
        <v>0</v>
      </c>
      <c r="L299">
        <v>212.79</v>
      </c>
    </row>
    <row r="300" spans="1:12" x14ac:dyDescent="0.25">
      <c r="A300" t="str">
        <f t="shared" si="65"/>
        <v>89301000</v>
      </c>
      <c r="B300" t="str">
        <f t="shared" si="66"/>
        <v>72100000</v>
      </c>
      <c r="C300" t="str">
        <f t="shared" si="67"/>
        <v>72100659</v>
      </c>
      <c r="D300" t="str">
        <f t="shared" si="68"/>
        <v>801</v>
      </c>
      <c r="E300" t="str">
        <f t="shared" si="69"/>
        <v>89301091</v>
      </c>
      <c r="F300" t="str">
        <f>"2201040116"</f>
        <v>2201040116</v>
      </c>
      <c r="G300" s="1">
        <v>44567</v>
      </c>
      <c r="H300" t="str">
        <f>"93281"</f>
        <v>93281</v>
      </c>
      <c r="I300">
        <v>1</v>
      </c>
      <c r="J300">
        <v>134</v>
      </c>
      <c r="K300">
        <v>0</v>
      </c>
      <c r="L300">
        <v>164.82</v>
      </c>
    </row>
    <row r="301" spans="1:12" x14ac:dyDescent="0.25">
      <c r="A301" t="str">
        <f t="shared" si="65"/>
        <v>89301000</v>
      </c>
      <c r="B301" t="str">
        <f t="shared" si="66"/>
        <v>72100000</v>
      </c>
      <c r="C301" t="str">
        <f t="shared" si="67"/>
        <v>72100659</v>
      </c>
      <c r="D301" t="str">
        <f t="shared" si="68"/>
        <v>801</v>
      </c>
      <c r="E301" t="str">
        <f t="shared" si="69"/>
        <v>89301091</v>
      </c>
      <c r="F301" t="str">
        <f>"2251050560"</f>
        <v>2251050560</v>
      </c>
      <c r="G301" s="1">
        <v>44568</v>
      </c>
      <c r="H301" t="str">
        <f>"93121"</f>
        <v>93121</v>
      </c>
      <c r="I301">
        <v>1</v>
      </c>
      <c r="J301">
        <v>125</v>
      </c>
      <c r="K301">
        <v>0</v>
      </c>
      <c r="L301">
        <v>153.75</v>
      </c>
    </row>
    <row r="302" spans="1:12" x14ac:dyDescent="0.25">
      <c r="A302" t="str">
        <f t="shared" si="65"/>
        <v>89301000</v>
      </c>
      <c r="B302" t="str">
        <f t="shared" si="66"/>
        <v>72100000</v>
      </c>
      <c r="C302" t="str">
        <f t="shared" si="67"/>
        <v>72100659</v>
      </c>
      <c r="D302" t="str">
        <f t="shared" si="68"/>
        <v>801</v>
      </c>
      <c r="E302" t="str">
        <f t="shared" si="69"/>
        <v>89301091</v>
      </c>
      <c r="F302" t="str">
        <f>"2251050560"</f>
        <v>2251050560</v>
      </c>
      <c r="G302" s="1">
        <v>44568</v>
      </c>
      <c r="H302" t="str">
        <f>"93124"</f>
        <v>93124</v>
      </c>
      <c r="I302">
        <v>1</v>
      </c>
      <c r="J302">
        <v>173</v>
      </c>
      <c r="K302">
        <v>0</v>
      </c>
      <c r="L302">
        <v>212.79</v>
      </c>
    </row>
    <row r="303" spans="1:12" x14ac:dyDescent="0.25">
      <c r="A303" t="str">
        <f t="shared" si="65"/>
        <v>89301000</v>
      </c>
      <c r="B303" t="str">
        <f t="shared" si="66"/>
        <v>72100000</v>
      </c>
      <c r="C303" t="str">
        <f t="shared" si="67"/>
        <v>72100659</v>
      </c>
      <c r="D303" t="str">
        <f t="shared" si="68"/>
        <v>801</v>
      </c>
      <c r="E303" t="str">
        <f t="shared" si="69"/>
        <v>89301091</v>
      </c>
      <c r="F303" t="str">
        <f>"2251050560"</f>
        <v>2251050560</v>
      </c>
      <c r="G303" s="1">
        <v>44568</v>
      </c>
      <c r="H303" t="str">
        <f>"93281"</f>
        <v>93281</v>
      </c>
      <c r="I303">
        <v>1</v>
      </c>
      <c r="J303">
        <v>134</v>
      </c>
      <c r="K303">
        <v>0</v>
      </c>
      <c r="L303">
        <v>164.82</v>
      </c>
    </row>
    <row r="304" spans="1:12" x14ac:dyDescent="0.25">
      <c r="A304" t="str">
        <f t="shared" si="65"/>
        <v>89301000</v>
      </c>
      <c r="B304" t="str">
        <f t="shared" si="66"/>
        <v>72100000</v>
      </c>
      <c r="C304" t="str">
        <f t="shared" si="67"/>
        <v>72100659</v>
      </c>
      <c r="D304" t="str">
        <f t="shared" si="68"/>
        <v>801</v>
      </c>
      <c r="E304" t="str">
        <f t="shared" si="69"/>
        <v>89301091</v>
      </c>
      <c r="F304" t="str">
        <f>"2251050571"</f>
        <v>2251050571</v>
      </c>
      <c r="G304" s="1">
        <v>44568</v>
      </c>
      <c r="H304" t="str">
        <f>"93121"</f>
        <v>93121</v>
      </c>
      <c r="I304">
        <v>1</v>
      </c>
      <c r="J304">
        <v>125</v>
      </c>
      <c r="K304">
        <v>0</v>
      </c>
      <c r="L304">
        <v>153.75</v>
      </c>
    </row>
    <row r="305" spans="1:12" x14ac:dyDescent="0.25">
      <c r="A305" t="str">
        <f t="shared" si="65"/>
        <v>89301000</v>
      </c>
      <c r="B305" t="str">
        <f t="shared" si="66"/>
        <v>72100000</v>
      </c>
      <c r="C305" t="str">
        <f t="shared" si="67"/>
        <v>72100659</v>
      </c>
      <c r="D305" t="str">
        <f t="shared" si="68"/>
        <v>801</v>
      </c>
      <c r="E305" t="str">
        <f t="shared" si="69"/>
        <v>89301091</v>
      </c>
      <c r="F305" t="str">
        <f>"2251050571"</f>
        <v>2251050571</v>
      </c>
      <c r="G305" s="1">
        <v>44568</v>
      </c>
      <c r="H305" t="str">
        <f>"93124"</f>
        <v>93124</v>
      </c>
      <c r="I305">
        <v>1</v>
      </c>
      <c r="J305">
        <v>173</v>
      </c>
      <c r="K305">
        <v>0</v>
      </c>
      <c r="L305">
        <v>212.79</v>
      </c>
    </row>
    <row r="306" spans="1:12" x14ac:dyDescent="0.25">
      <c r="A306" t="str">
        <f t="shared" si="65"/>
        <v>89301000</v>
      </c>
      <c r="B306" t="str">
        <f t="shared" si="66"/>
        <v>72100000</v>
      </c>
      <c r="C306" t="str">
        <f t="shared" si="67"/>
        <v>72100659</v>
      </c>
      <c r="D306" t="str">
        <f t="shared" si="68"/>
        <v>801</v>
      </c>
      <c r="E306" t="str">
        <f t="shared" si="69"/>
        <v>89301091</v>
      </c>
      <c r="F306" t="str">
        <f>"2251050571"</f>
        <v>2251050571</v>
      </c>
      <c r="G306" s="1">
        <v>44568</v>
      </c>
      <c r="H306" t="str">
        <f>"93281"</f>
        <v>93281</v>
      </c>
      <c r="I306">
        <v>1</v>
      </c>
      <c r="J306">
        <v>134</v>
      </c>
      <c r="K306">
        <v>0</v>
      </c>
      <c r="L306">
        <v>164.82</v>
      </c>
    </row>
    <row r="307" spans="1:12" x14ac:dyDescent="0.25">
      <c r="A307" t="str">
        <f t="shared" si="65"/>
        <v>89301000</v>
      </c>
      <c r="B307" t="str">
        <f t="shared" si="66"/>
        <v>72100000</v>
      </c>
      <c r="C307" t="str">
        <f t="shared" si="67"/>
        <v>72100659</v>
      </c>
      <c r="D307" t="str">
        <f t="shared" si="68"/>
        <v>801</v>
      </c>
      <c r="E307" t="str">
        <f t="shared" si="69"/>
        <v>89301091</v>
      </c>
      <c r="F307" t="str">
        <f>"2251050582"</f>
        <v>2251050582</v>
      </c>
      <c r="G307" s="1">
        <v>44568</v>
      </c>
      <c r="H307" t="str">
        <f>"93121"</f>
        <v>93121</v>
      </c>
      <c r="I307">
        <v>1</v>
      </c>
      <c r="J307">
        <v>125</v>
      </c>
      <c r="K307">
        <v>0</v>
      </c>
      <c r="L307">
        <v>153.75</v>
      </c>
    </row>
    <row r="308" spans="1:12" x14ac:dyDescent="0.25">
      <c r="A308" t="str">
        <f t="shared" si="65"/>
        <v>89301000</v>
      </c>
      <c r="B308" t="str">
        <f t="shared" si="66"/>
        <v>72100000</v>
      </c>
      <c r="C308" t="str">
        <f t="shared" si="67"/>
        <v>72100659</v>
      </c>
      <c r="D308" t="str">
        <f t="shared" si="68"/>
        <v>801</v>
      </c>
      <c r="E308" t="str">
        <f t="shared" si="69"/>
        <v>89301091</v>
      </c>
      <c r="F308" t="str">
        <f>"2251050582"</f>
        <v>2251050582</v>
      </c>
      <c r="G308" s="1">
        <v>44568</v>
      </c>
      <c r="H308" t="str">
        <f>"93124"</f>
        <v>93124</v>
      </c>
      <c r="I308">
        <v>1</v>
      </c>
      <c r="J308">
        <v>173</v>
      </c>
      <c r="K308">
        <v>0</v>
      </c>
      <c r="L308">
        <v>212.79</v>
      </c>
    </row>
    <row r="309" spans="1:12" x14ac:dyDescent="0.25">
      <c r="A309" t="str">
        <f t="shared" si="65"/>
        <v>89301000</v>
      </c>
      <c r="B309" t="str">
        <f t="shared" si="66"/>
        <v>72100000</v>
      </c>
      <c r="C309" t="str">
        <f t="shared" si="67"/>
        <v>72100659</v>
      </c>
      <c r="D309" t="str">
        <f t="shared" si="68"/>
        <v>801</v>
      </c>
      <c r="E309" t="str">
        <f t="shared" si="69"/>
        <v>89301091</v>
      </c>
      <c r="F309" t="str">
        <f>"2251050582"</f>
        <v>2251050582</v>
      </c>
      <c r="G309" s="1">
        <v>44568</v>
      </c>
      <c r="H309" t="str">
        <f>"93281"</f>
        <v>93281</v>
      </c>
      <c r="I309">
        <v>1</v>
      </c>
      <c r="J309">
        <v>134</v>
      </c>
      <c r="K309">
        <v>0</v>
      </c>
      <c r="L309">
        <v>164.82</v>
      </c>
    </row>
    <row r="310" spans="1:12" x14ac:dyDescent="0.25">
      <c r="A310" t="str">
        <f t="shared" si="65"/>
        <v>89301000</v>
      </c>
      <c r="B310" t="str">
        <f t="shared" si="66"/>
        <v>72100000</v>
      </c>
      <c r="C310" t="str">
        <f t="shared" si="67"/>
        <v>72100659</v>
      </c>
      <c r="D310" t="str">
        <f t="shared" si="68"/>
        <v>801</v>
      </c>
      <c r="E310" t="str">
        <f>"89301093"</f>
        <v>89301093</v>
      </c>
      <c r="F310" t="str">
        <f>"2112280049"</f>
        <v>2112280049</v>
      </c>
      <c r="G310" s="1">
        <v>44566</v>
      </c>
      <c r="H310" t="str">
        <f>"93121"</f>
        <v>93121</v>
      </c>
      <c r="I310">
        <v>1</v>
      </c>
      <c r="J310">
        <v>125</v>
      </c>
      <c r="K310">
        <v>0</v>
      </c>
      <c r="L310">
        <v>153.75</v>
      </c>
    </row>
    <row r="311" spans="1:12" x14ac:dyDescent="0.25">
      <c r="A311" t="str">
        <f t="shared" si="65"/>
        <v>89301000</v>
      </c>
      <c r="B311" t="str">
        <f t="shared" ref="B311:B342" si="70">"72100000"</f>
        <v>72100000</v>
      </c>
      <c r="C311" t="str">
        <f t="shared" ref="C311:C342" si="71">"72100659"</f>
        <v>72100659</v>
      </c>
      <c r="D311" t="str">
        <f t="shared" ref="D311:D342" si="72">"801"</f>
        <v>801</v>
      </c>
      <c r="E311" t="str">
        <f>"89301093"</f>
        <v>89301093</v>
      </c>
      <c r="F311" t="str">
        <f>"2112280049"</f>
        <v>2112280049</v>
      </c>
      <c r="G311" s="1">
        <v>44566</v>
      </c>
      <c r="H311" t="str">
        <f>"93124"</f>
        <v>93124</v>
      </c>
      <c r="I311">
        <v>1</v>
      </c>
      <c r="J311">
        <v>173</v>
      </c>
      <c r="K311">
        <v>0</v>
      </c>
      <c r="L311">
        <v>212.79</v>
      </c>
    </row>
    <row r="312" spans="1:12" x14ac:dyDescent="0.25">
      <c r="A312" t="str">
        <f t="shared" si="65"/>
        <v>89301000</v>
      </c>
      <c r="B312" t="str">
        <f t="shared" si="70"/>
        <v>72100000</v>
      </c>
      <c r="C312" t="str">
        <f t="shared" si="71"/>
        <v>72100659</v>
      </c>
      <c r="D312" t="str">
        <f t="shared" si="72"/>
        <v>801</v>
      </c>
      <c r="E312" t="str">
        <f>"89301093"</f>
        <v>89301093</v>
      </c>
      <c r="F312" t="str">
        <f>"2112280049"</f>
        <v>2112280049</v>
      </c>
      <c r="G312" s="1">
        <v>44566</v>
      </c>
      <c r="H312" t="str">
        <f>"93281"</f>
        <v>93281</v>
      </c>
      <c r="I312">
        <v>1</v>
      </c>
      <c r="J312">
        <v>134</v>
      </c>
      <c r="K312">
        <v>0</v>
      </c>
      <c r="L312">
        <v>164.82</v>
      </c>
    </row>
    <row r="313" spans="1:12" x14ac:dyDescent="0.25">
      <c r="A313" t="str">
        <f t="shared" si="65"/>
        <v>89301000</v>
      </c>
      <c r="B313" t="str">
        <f t="shared" si="70"/>
        <v>72100000</v>
      </c>
      <c r="C313" t="str">
        <f t="shared" si="71"/>
        <v>72100659</v>
      </c>
      <c r="D313" t="str">
        <f t="shared" si="72"/>
        <v>801</v>
      </c>
      <c r="E313" t="str">
        <f t="shared" ref="E313:E344" si="73">"89301091"</f>
        <v>89301091</v>
      </c>
      <c r="F313" t="str">
        <f>"2201030469"</f>
        <v>2201030469</v>
      </c>
      <c r="G313" s="1">
        <v>44566</v>
      </c>
      <c r="H313" t="str">
        <f>"93121"</f>
        <v>93121</v>
      </c>
      <c r="I313">
        <v>1</v>
      </c>
      <c r="J313">
        <v>125</v>
      </c>
      <c r="K313">
        <v>0</v>
      </c>
      <c r="L313">
        <v>153.75</v>
      </c>
    </row>
    <row r="314" spans="1:12" x14ac:dyDescent="0.25">
      <c r="A314" t="str">
        <f t="shared" si="65"/>
        <v>89301000</v>
      </c>
      <c r="B314" t="str">
        <f t="shared" si="70"/>
        <v>72100000</v>
      </c>
      <c r="C314" t="str">
        <f t="shared" si="71"/>
        <v>72100659</v>
      </c>
      <c r="D314" t="str">
        <f t="shared" si="72"/>
        <v>801</v>
      </c>
      <c r="E314" t="str">
        <f t="shared" si="73"/>
        <v>89301091</v>
      </c>
      <c r="F314" t="str">
        <f>"2201030469"</f>
        <v>2201030469</v>
      </c>
      <c r="G314" s="1">
        <v>44566</v>
      </c>
      <c r="H314" t="str">
        <f>"93124"</f>
        <v>93124</v>
      </c>
      <c r="I314">
        <v>1</v>
      </c>
      <c r="J314">
        <v>173</v>
      </c>
      <c r="K314">
        <v>0</v>
      </c>
      <c r="L314">
        <v>212.79</v>
      </c>
    </row>
    <row r="315" spans="1:12" x14ac:dyDescent="0.25">
      <c r="A315" t="str">
        <f t="shared" si="65"/>
        <v>89301000</v>
      </c>
      <c r="B315" t="str">
        <f t="shared" si="70"/>
        <v>72100000</v>
      </c>
      <c r="C315" t="str">
        <f t="shared" si="71"/>
        <v>72100659</v>
      </c>
      <c r="D315" t="str">
        <f t="shared" si="72"/>
        <v>801</v>
      </c>
      <c r="E315" t="str">
        <f t="shared" si="73"/>
        <v>89301091</v>
      </c>
      <c r="F315" t="str">
        <f>"2201030469"</f>
        <v>2201030469</v>
      </c>
      <c r="G315" s="1">
        <v>44566</v>
      </c>
      <c r="H315" t="str">
        <f>"93281"</f>
        <v>93281</v>
      </c>
      <c r="I315">
        <v>1</v>
      </c>
      <c r="J315">
        <v>134</v>
      </c>
      <c r="K315">
        <v>0</v>
      </c>
      <c r="L315">
        <v>164.82</v>
      </c>
    </row>
    <row r="316" spans="1:12" x14ac:dyDescent="0.25">
      <c r="A316" t="str">
        <f t="shared" si="65"/>
        <v>89301000</v>
      </c>
      <c r="B316" t="str">
        <f t="shared" si="70"/>
        <v>72100000</v>
      </c>
      <c r="C316" t="str">
        <f t="shared" si="71"/>
        <v>72100659</v>
      </c>
      <c r="D316" t="str">
        <f t="shared" si="72"/>
        <v>801</v>
      </c>
      <c r="E316" t="str">
        <f t="shared" si="73"/>
        <v>89301091</v>
      </c>
      <c r="F316" t="str">
        <f>"2201030502"</f>
        <v>2201030502</v>
      </c>
      <c r="G316" s="1">
        <v>44566</v>
      </c>
      <c r="H316" t="str">
        <f>"93121"</f>
        <v>93121</v>
      </c>
      <c r="I316">
        <v>1</v>
      </c>
      <c r="J316">
        <v>125</v>
      </c>
      <c r="K316">
        <v>0</v>
      </c>
      <c r="L316">
        <v>153.75</v>
      </c>
    </row>
    <row r="317" spans="1:12" x14ac:dyDescent="0.25">
      <c r="A317" t="str">
        <f t="shared" si="65"/>
        <v>89301000</v>
      </c>
      <c r="B317" t="str">
        <f t="shared" si="70"/>
        <v>72100000</v>
      </c>
      <c r="C317" t="str">
        <f t="shared" si="71"/>
        <v>72100659</v>
      </c>
      <c r="D317" t="str">
        <f t="shared" si="72"/>
        <v>801</v>
      </c>
      <c r="E317" t="str">
        <f t="shared" si="73"/>
        <v>89301091</v>
      </c>
      <c r="F317" t="str">
        <f>"2201030502"</f>
        <v>2201030502</v>
      </c>
      <c r="G317" s="1">
        <v>44566</v>
      </c>
      <c r="H317" t="str">
        <f>"93124"</f>
        <v>93124</v>
      </c>
      <c r="I317">
        <v>1</v>
      </c>
      <c r="J317">
        <v>173</v>
      </c>
      <c r="K317">
        <v>0</v>
      </c>
      <c r="L317">
        <v>212.79</v>
      </c>
    </row>
    <row r="318" spans="1:12" x14ac:dyDescent="0.25">
      <c r="A318" t="str">
        <f t="shared" si="65"/>
        <v>89301000</v>
      </c>
      <c r="B318" t="str">
        <f t="shared" si="70"/>
        <v>72100000</v>
      </c>
      <c r="C318" t="str">
        <f t="shared" si="71"/>
        <v>72100659</v>
      </c>
      <c r="D318" t="str">
        <f t="shared" si="72"/>
        <v>801</v>
      </c>
      <c r="E318" t="str">
        <f t="shared" si="73"/>
        <v>89301091</v>
      </c>
      <c r="F318" t="str">
        <f>"2201030502"</f>
        <v>2201030502</v>
      </c>
      <c r="G318" s="1">
        <v>44566</v>
      </c>
      <c r="H318" t="str">
        <f>"93281"</f>
        <v>93281</v>
      </c>
      <c r="I318">
        <v>1</v>
      </c>
      <c r="J318">
        <v>134</v>
      </c>
      <c r="K318">
        <v>0</v>
      </c>
      <c r="L318">
        <v>164.82</v>
      </c>
    </row>
    <row r="319" spans="1:12" x14ac:dyDescent="0.25">
      <c r="A319" t="str">
        <f t="shared" si="65"/>
        <v>89301000</v>
      </c>
      <c r="B319" t="str">
        <f t="shared" si="70"/>
        <v>72100000</v>
      </c>
      <c r="C319" t="str">
        <f t="shared" si="71"/>
        <v>72100659</v>
      </c>
      <c r="D319" t="str">
        <f t="shared" si="72"/>
        <v>801</v>
      </c>
      <c r="E319" t="str">
        <f t="shared" si="73"/>
        <v>89301091</v>
      </c>
      <c r="F319" t="str">
        <f>"2201080299"</f>
        <v>2201080299</v>
      </c>
      <c r="G319" s="1">
        <v>44571</v>
      </c>
      <c r="H319" t="str">
        <f>"93121"</f>
        <v>93121</v>
      </c>
      <c r="I319">
        <v>1</v>
      </c>
      <c r="J319">
        <v>125</v>
      </c>
      <c r="K319">
        <v>0</v>
      </c>
      <c r="L319">
        <v>153.75</v>
      </c>
    </row>
    <row r="320" spans="1:12" x14ac:dyDescent="0.25">
      <c r="A320" t="str">
        <f t="shared" si="65"/>
        <v>89301000</v>
      </c>
      <c r="B320" t="str">
        <f t="shared" si="70"/>
        <v>72100000</v>
      </c>
      <c r="C320" t="str">
        <f t="shared" si="71"/>
        <v>72100659</v>
      </c>
      <c r="D320" t="str">
        <f t="shared" si="72"/>
        <v>801</v>
      </c>
      <c r="E320" t="str">
        <f t="shared" si="73"/>
        <v>89301091</v>
      </c>
      <c r="F320" t="str">
        <f>"2201080299"</f>
        <v>2201080299</v>
      </c>
      <c r="G320" s="1">
        <v>44571</v>
      </c>
      <c r="H320" t="str">
        <f>"93124"</f>
        <v>93124</v>
      </c>
      <c r="I320">
        <v>1</v>
      </c>
      <c r="J320">
        <v>173</v>
      </c>
      <c r="K320">
        <v>0</v>
      </c>
      <c r="L320">
        <v>212.79</v>
      </c>
    </row>
    <row r="321" spans="1:12" x14ac:dyDescent="0.25">
      <c r="A321" t="str">
        <f t="shared" si="65"/>
        <v>89301000</v>
      </c>
      <c r="B321" t="str">
        <f t="shared" si="70"/>
        <v>72100000</v>
      </c>
      <c r="C321" t="str">
        <f t="shared" si="71"/>
        <v>72100659</v>
      </c>
      <c r="D321" t="str">
        <f t="shared" si="72"/>
        <v>801</v>
      </c>
      <c r="E321" t="str">
        <f t="shared" si="73"/>
        <v>89301091</v>
      </c>
      <c r="F321" t="str">
        <f>"2201080299"</f>
        <v>2201080299</v>
      </c>
      <c r="G321" s="1">
        <v>44571</v>
      </c>
      <c r="H321" t="str">
        <f>"93281"</f>
        <v>93281</v>
      </c>
      <c r="I321">
        <v>1</v>
      </c>
      <c r="J321">
        <v>134</v>
      </c>
      <c r="K321">
        <v>0</v>
      </c>
      <c r="L321">
        <v>164.82</v>
      </c>
    </row>
    <row r="322" spans="1:12" x14ac:dyDescent="0.25">
      <c r="A322" t="str">
        <f t="shared" ref="A322:A385" si="74">"89301000"</f>
        <v>89301000</v>
      </c>
      <c r="B322" t="str">
        <f t="shared" si="70"/>
        <v>72100000</v>
      </c>
      <c r="C322" t="str">
        <f t="shared" si="71"/>
        <v>72100659</v>
      </c>
      <c r="D322" t="str">
        <f t="shared" si="72"/>
        <v>801</v>
      </c>
      <c r="E322" t="str">
        <f t="shared" si="73"/>
        <v>89301091</v>
      </c>
      <c r="F322" t="str">
        <f>"2201090265"</f>
        <v>2201090265</v>
      </c>
      <c r="G322" s="1">
        <v>44572</v>
      </c>
      <c r="H322" t="str">
        <f>"93121"</f>
        <v>93121</v>
      </c>
      <c r="I322">
        <v>1</v>
      </c>
      <c r="J322">
        <v>125</v>
      </c>
      <c r="K322">
        <v>0</v>
      </c>
      <c r="L322">
        <v>153.75</v>
      </c>
    </row>
    <row r="323" spans="1:12" x14ac:dyDescent="0.25">
      <c r="A323" t="str">
        <f t="shared" si="74"/>
        <v>89301000</v>
      </c>
      <c r="B323" t="str">
        <f t="shared" si="70"/>
        <v>72100000</v>
      </c>
      <c r="C323" t="str">
        <f t="shared" si="71"/>
        <v>72100659</v>
      </c>
      <c r="D323" t="str">
        <f t="shared" si="72"/>
        <v>801</v>
      </c>
      <c r="E323" t="str">
        <f t="shared" si="73"/>
        <v>89301091</v>
      </c>
      <c r="F323" t="str">
        <f>"2201090265"</f>
        <v>2201090265</v>
      </c>
      <c r="G323" s="1">
        <v>44572</v>
      </c>
      <c r="H323" t="str">
        <f>"93124"</f>
        <v>93124</v>
      </c>
      <c r="I323">
        <v>1</v>
      </c>
      <c r="J323">
        <v>173</v>
      </c>
      <c r="K323">
        <v>0</v>
      </c>
      <c r="L323">
        <v>212.79</v>
      </c>
    </row>
    <row r="324" spans="1:12" x14ac:dyDescent="0.25">
      <c r="A324" t="str">
        <f t="shared" si="74"/>
        <v>89301000</v>
      </c>
      <c r="B324" t="str">
        <f t="shared" si="70"/>
        <v>72100000</v>
      </c>
      <c r="C324" t="str">
        <f t="shared" si="71"/>
        <v>72100659</v>
      </c>
      <c r="D324" t="str">
        <f t="shared" si="72"/>
        <v>801</v>
      </c>
      <c r="E324" t="str">
        <f t="shared" si="73"/>
        <v>89301091</v>
      </c>
      <c r="F324" t="str">
        <f>"2201090265"</f>
        <v>2201090265</v>
      </c>
      <c r="G324" s="1">
        <v>44572</v>
      </c>
      <c r="H324" t="str">
        <f>"93281"</f>
        <v>93281</v>
      </c>
      <c r="I324">
        <v>1</v>
      </c>
      <c r="J324">
        <v>134</v>
      </c>
      <c r="K324">
        <v>0</v>
      </c>
      <c r="L324">
        <v>164.82</v>
      </c>
    </row>
    <row r="325" spans="1:12" x14ac:dyDescent="0.25">
      <c r="A325" t="str">
        <f t="shared" si="74"/>
        <v>89301000</v>
      </c>
      <c r="B325" t="str">
        <f t="shared" si="70"/>
        <v>72100000</v>
      </c>
      <c r="C325" t="str">
        <f t="shared" si="71"/>
        <v>72100659</v>
      </c>
      <c r="D325" t="str">
        <f t="shared" si="72"/>
        <v>801</v>
      </c>
      <c r="E325" t="str">
        <f t="shared" si="73"/>
        <v>89301091</v>
      </c>
      <c r="F325" t="str">
        <f>"2251030562"</f>
        <v>2251030562</v>
      </c>
      <c r="G325" s="1">
        <v>44566</v>
      </c>
      <c r="H325" t="str">
        <f>"93121"</f>
        <v>93121</v>
      </c>
      <c r="I325">
        <v>1</v>
      </c>
      <c r="J325">
        <v>125</v>
      </c>
      <c r="K325">
        <v>0</v>
      </c>
      <c r="L325">
        <v>153.75</v>
      </c>
    </row>
    <row r="326" spans="1:12" x14ac:dyDescent="0.25">
      <c r="A326" t="str">
        <f t="shared" si="74"/>
        <v>89301000</v>
      </c>
      <c r="B326" t="str">
        <f t="shared" si="70"/>
        <v>72100000</v>
      </c>
      <c r="C326" t="str">
        <f t="shared" si="71"/>
        <v>72100659</v>
      </c>
      <c r="D326" t="str">
        <f t="shared" si="72"/>
        <v>801</v>
      </c>
      <c r="E326" t="str">
        <f t="shared" si="73"/>
        <v>89301091</v>
      </c>
      <c r="F326" t="str">
        <f>"2251030562"</f>
        <v>2251030562</v>
      </c>
      <c r="G326" s="1">
        <v>44566</v>
      </c>
      <c r="H326" t="str">
        <f>"93124"</f>
        <v>93124</v>
      </c>
      <c r="I326">
        <v>1</v>
      </c>
      <c r="J326">
        <v>173</v>
      </c>
      <c r="K326">
        <v>0</v>
      </c>
      <c r="L326">
        <v>212.79</v>
      </c>
    </row>
    <row r="327" spans="1:12" x14ac:dyDescent="0.25">
      <c r="A327" t="str">
        <f t="shared" si="74"/>
        <v>89301000</v>
      </c>
      <c r="B327" t="str">
        <f t="shared" si="70"/>
        <v>72100000</v>
      </c>
      <c r="C327" t="str">
        <f t="shared" si="71"/>
        <v>72100659</v>
      </c>
      <c r="D327" t="str">
        <f t="shared" si="72"/>
        <v>801</v>
      </c>
      <c r="E327" t="str">
        <f t="shared" si="73"/>
        <v>89301091</v>
      </c>
      <c r="F327" t="str">
        <f>"2251030562"</f>
        <v>2251030562</v>
      </c>
      <c r="G327" s="1">
        <v>44566</v>
      </c>
      <c r="H327" t="str">
        <f>"93281"</f>
        <v>93281</v>
      </c>
      <c r="I327">
        <v>1</v>
      </c>
      <c r="J327">
        <v>134</v>
      </c>
      <c r="K327">
        <v>0</v>
      </c>
      <c r="L327">
        <v>164.82</v>
      </c>
    </row>
    <row r="328" spans="1:12" x14ac:dyDescent="0.25">
      <c r="A328" t="str">
        <f t="shared" si="74"/>
        <v>89301000</v>
      </c>
      <c r="B328" t="str">
        <f t="shared" si="70"/>
        <v>72100000</v>
      </c>
      <c r="C328" t="str">
        <f t="shared" si="71"/>
        <v>72100659</v>
      </c>
      <c r="D328" t="str">
        <f t="shared" si="72"/>
        <v>801</v>
      </c>
      <c r="E328" t="str">
        <f t="shared" si="73"/>
        <v>89301091</v>
      </c>
      <c r="F328" t="str">
        <f>"2251030595"</f>
        <v>2251030595</v>
      </c>
      <c r="G328" s="1">
        <v>44566</v>
      </c>
      <c r="H328" t="str">
        <f>"93121"</f>
        <v>93121</v>
      </c>
      <c r="I328">
        <v>1</v>
      </c>
      <c r="J328">
        <v>125</v>
      </c>
      <c r="K328">
        <v>0</v>
      </c>
      <c r="L328">
        <v>153.75</v>
      </c>
    </row>
    <row r="329" spans="1:12" x14ac:dyDescent="0.25">
      <c r="A329" t="str">
        <f t="shared" si="74"/>
        <v>89301000</v>
      </c>
      <c r="B329" t="str">
        <f t="shared" si="70"/>
        <v>72100000</v>
      </c>
      <c r="C329" t="str">
        <f t="shared" si="71"/>
        <v>72100659</v>
      </c>
      <c r="D329" t="str">
        <f t="shared" si="72"/>
        <v>801</v>
      </c>
      <c r="E329" t="str">
        <f t="shared" si="73"/>
        <v>89301091</v>
      </c>
      <c r="F329" t="str">
        <f>"2251030595"</f>
        <v>2251030595</v>
      </c>
      <c r="G329" s="1">
        <v>44566</v>
      </c>
      <c r="H329" t="str">
        <f>"93124"</f>
        <v>93124</v>
      </c>
      <c r="I329">
        <v>1</v>
      </c>
      <c r="J329">
        <v>173</v>
      </c>
      <c r="K329">
        <v>0</v>
      </c>
      <c r="L329">
        <v>212.79</v>
      </c>
    </row>
    <row r="330" spans="1:12" x14ac:dyDescent="0.25">
      <c r="A330" t="str">
        <f t="shared" si="74"/>
        <v>89301000</v>
      </c>
      <c r="B330" t="str">
        <f t="shared" si="70"/>
        <v>72100000</v>
      </c>
      <c r="C330" t="str">
        <f t="shared" si="71"/>
        <v>72100659</v>
      </c>
      <c r="D330" t="str">
        <f t="shared" si="72"/>
        <v>801</v>
      </c>
      <c r="E330" t="str">
        <f t="shared" si="73"/>
        <v>89301091</v>
      </c>
      <c r="F330" t="str">
        <f>"2251030595"</f>
        <v>2251030595</v>
      </c>
      <c r="G330" s="1">
        <v>44566</v>
      </c>
      <c r="H330" t="str">
        <f>"93281"</f>
        <v>93281</v>
      </c>
      <c r="I330">
        <v>1</v>
      </c>
      <c r="J330">
        <v>134</v>
      </c>
      <c r="K330">
        <v>0</v>
      </c>
      <c r="L330">
        <v>164.82</v>
      </c>
    </row>
    <row r="331" spans="1:12" x14ac:dyDescent="0.25">
      <c r="A331" t="str">
        <f t="shared" si="74"/>
        <v>89301000</v>
      </c>
      <c r="B331" t="str">
        <f t="shared" si="70"/>
        <v>72100000</v>
      </c>
      <c r="C331" t="str">
        <f t="shared" si="71"/>
        <v>72100659</v>
      </c>
      <c r="D331" t="str">
        <f t="shared" si="72"/>
        <v>801</v>
      </c>
      <c r="E331" t="str">
        <f t="shared" si="73"/>
        <v>89301091</v>
      </c>
      <c r="F331" t="str">
        <f>"2251030639"</f>
        <v>2251030639</v>
      </c>
      <c r="G331" s="1">
        <v>44566</v>
      </c>
      <c r="H331" t="str">
        <f>"93121"</f>
        <v>93121</v>
      </c>
      <c r="I331">
        <v>1</v>
      </c>
      <c r="J331">
        <v>125</v>
      </c>
      <c r="K331">
        <v>0</v>
      </c>
      <c r="L331">
        <v>153.75</v>
      </c>
    </row>
    <row r="332" spans="1:12" x14ac:dyDescent="0.25">
      <c r="A332" t="str">
        <f t="shared" si="74"/>
        <v>89301000</v>
      </c>
      <c r="B332" t="str">
        <f t="shared" si="70"/>
        <v>72100000</v>
      </c>
      <c r="C332" t="str">
        <f t="shared" si="71"/>
        <v>72100659</v>
      </c>
      <c r="D332" t="str">
        <f t="shared" si="72"/>
        <v>801</v>
      </c>
      <c r="E332" t="str">
        <f t="shared" si="73"/>
        <v>89301091</v>
      </c>
      <c r="F332" t="str">
        <f>"2251030639"</f>
        <v>2251030639</v>
      </c>
      <c r="G332" s="1">
        <v>44566</v>
      </c>
      <c r="H332" t="str">
        <f>"93124"</f>
        <v>93124</v>
      </c>
      <c r="I332">
        <v>1</v>
      </c>
      <c r="J332">
        <v>173</v>
      </c>
      <c r="K332">
        <v>0</v>
      </c>
      <c r="L332">
        <v>212.79</v>
      </c>
    </row>
    <row r="333" spans="1:12" x14ac:dyDescent="0.25">
      <c r="A333" t="str">
        <f t="shared" si="74"/>
        <v>89301000</v>
      </c>
      <c r="B333" t="str">
        <f t="shared" si="70"/>
        <v>72100000</v>
      </c>
      <c r="C333" t="str">
        <f t="shared" si="71"/>
        <v>72100659</v>
      </c>
      <c r="D333" t="str">
        <f t="shared" si="72"/>
        <v>801</v>
      </c>
      <c r="E333" t="str">
        <f t="shared" si="73"/>
        <v>89301091</v>
      </c>
      <c r="F333" t="str">
        <f>"2251030639"</f>
        <v>2251030639</v>
      </c>
      <c r="G333" s="1">
        <v>44566</v>
      </c>
      <c r="H333" t="str">
        <f>"93281"</f>
        <v>93281</v>
      </c>
      <c r="I333">
        <v>1</v>
      </c>
      <c r="J333">
        <v>134</v>
      </c>
      <c r="K333">
        <v>0</v>
      </c>
      <c r="L333">
        <v>164.82</v>
      </c>
    </row>
    <row r="334" spans="1:12" x14ac:dyDescent="0.25">
      <c r="A334" t="str">
        <f t="shared" si="74"/>
        <v>89301000</v>
      </c>
      <c r="B334" t="str">
        <f t="shared" si="70"/>
        <v>72100000</v>
      </c>
      <c r="C334" t="str">
        <f t="shared" si="71"/>
        <v>72100659</v>
      </c>
      <c r="D334" t="str">
        <f t="shared" si="72"/>
        <v>801</v>
      </c>
      <c r="E334" t="str">
        <f t="shared" si="73"/>
        <v>89301091</v>
      </c>
      <c r="F334" t="str">
        <f>"2201100737"</f>
        <v>2201100737</v>
      </c>
      <c r="G334" s="1">
        <v>44573</v>
      </c>
      <c r="H334" t="str">
        <f>"93121"</f>
        <v>93121</v>
      </c>
      <c r="I334">
        <v>1</v>
      </c>
      <c r="J334">
        <v>125</v>
      </c>
      <c r="K334">
        <v>0</v>
      </c>
      <c r="L334">
        <v>153.75</v>
      </c>
    </row>
    <row r="335" spans="1:12" x14ac:dyDescent="0.25">
      <c r="A335" t="str">
        <f t="shared" si="74"/>
        <v>89301000</v>
      </c>
      <c r="B335" t="str">
        <f t="shared" si="70"/>
        <v>72100000</v>
      </c>
      <c r="C335" t="str">
        <f t="shared" si="71"/>
        <v>72100659</v>
      </c>
      <c r="D335" t="str">
        <f t="shared" si="72"/>
        <v>801</v>
      </c>
      <c r="E335" t="str">
        <f t="shared" si="73"/>
        <v>89301091</v>
      </c>
      <c r="F335" t="str">
        <f>"2201100737"</f>
        <v>2201100737</v>
      </c>
      <c r="G335" s="1">
        <v>44573</v>
      </c>
      <c r="H335" t="str">
        <f>"93124"</f>
        <v>93124</v>
      </c>
      <c r="I335">
        <v>1</v>
      </c>
      <c r="J335">
        <v>173</v>
      </c>
      <c r="K335">
        <v>0</v>
      </c>
      <c r="L335">
        <v>212.79</v>
      </c>
    </row>
    <row r="336" spans="1:12" x14ac:dyDescent="0.25">
      <c r="A336" t="str">
        <f t="shared" si="74"/>
        <v>89301000</v>
      </c>
      <c r="B336" t="str">
        <f t="shared" si="70"/>
        <v>72100000</v>
      </c>
      <c r="C336" t="str">
        <f t="shared" si="71"/>
        <v>72100659</v>
      </c>
      <c r="D336" t="str">
        <f t="shared" si="72"/>
        <v>801</v>
      </c>
      <c r="E336" t="str">
        <f t="shared" si="73"/>
        <v>89301091</v>
      </c>
      <c r="F336" t="str">
        <f>"2201100737"</f>
        <v>2201100737</v>
      </c>
      <c r="G336" s="1">
        <v>44573</v>
      </c>
      <c r="H336" t="str">
        <f>"93281"</f>
        <v>93281</v>
      </c>
      <c r="I336">
        <v>1</v>
      </c>
      <c r="J336">
        <v>134</v>
      </c>
      <c r="K336">
        <v>0</v>
      </c>
      <c r="L336">
        <v>164.82</v>
      </c>
    </row>
    <row r="337" spans="1:12" x14ac:dyDescent="0.25">
      <c r="A337" t="str">
        <f t="shared" si="74"/>
        <v>89301000</v>
      </c>
      <c r="B337" t="str">
        <f t="shared" si="70"/>
        <v>72100000</v>
      </c>
      <c r="C337" t="str">
        <f t="shared" si="71"/>
        <v>72100659</v>
      </c>
      <c r="D337" t="str">
        <f t="shared" si="72"/>
        <v>801</v>
      </c>
      <c r="E337" t="str">
        <f t="shared" si="73"/>
        <v>89301091</v>
      </c>
      <c r="F337" t="str">
        <f>"2201100781"</f>
        <v>2201100781</v>
      </c>
      <c r="G337" s="1">
        <v>44573</v>
      </c>
      <c r="H337" t="str">
        <f>"93121"</f>
        <v>93121</v>
      </c>
      <c r="I337">
        <v>1</v>
      </c>
      <c r="J337">
        <v>125</v>
      </c>
      <c r="K337">
        <v>0</v>
      </c>
      <c r="L337">
        <v>153.75</v>
      </c>
    </row>
    <row r="338" spans="1:12" x14ac:dyDescent="0.25">
      <c r="A338" t="str">
        <f t="shared" si="74"/>
        <v>89301000</v>
      </c>
      <c r="B338" t="str">
        <f t="shared" si="70"/>
        <v>72100000</v>
      </c>
      <c r="C338" t="str">
        <f t="shared" si="71"/>
        <v>72100659</v>
      </c>
      <c r="D338" t="str">
        <f t="shared" si="72"/>
        <v>801</v>
      </c>
      <c r="E338" t="str">
        <f t="shared" si="73"/>
        <v>89301091</v>
      </c>
      <c r="F338" t="str">
        <f>"2201100781"</f>
        <v>2201100781</v>
      </c>
      <c r="G338" s="1">
        <v>44573</v>
      </c>
      <c r="H338" t="str">
        <f>"93124"</f>
        <v>93124</v>
      </c>
      <c r="I338">
        <v>1</v>
      </c>
      <c r="J338">
        <v>173</v>
      </c>
      <c r="K338">
        <v>0</v>
      </c>
      <c r="L338">
        <v>212.79</v>
      </c>
    </row>
    <row r="339" spans="1:12" x14ac:dyDescent="0.25">
      <c r="A339" t="str">
        <f t="shared" si="74"/>
        <v>89301000</v>
      </c>
      <c r="B339" t="str">
        <f t="shared" si="70"/>
        <v>72100000</v>
      </c>
      <c r="C339" t="str">
        <f t="shared" si="71"/>
        <v>72100659</v>
      </c>
      <c r="D339" t="str">
        <f t="shared" si="72"/>
        <v>801</v>
      </c>
      <c r="E339" t="str">
        <f t="shared" si="73"/>
        <v>89301091</v>
      </c>
      <c r="F339" t="str">
        <f>"2201100781"</f>
        <v>2201100781</v>
      </c>
      <c r="G339" s="1">
        <v>44573</v>
      </c>
      <c r="H339" t="str">
        <f>"93281"</f>
        <v>93281</v>
      </c>
      <c r="I339">
        <v>1</v>
      </c>
      <c r="J339">
        <v>134</v>
      </c>
      <c r="K339">
        <v>0</v>
      </c>
      <c r="L339">
        <v>164.82</v>
      </c>
    </row>
    <row r="340" spans="1:12" x14ac:dyDescent="0.25">
      <c r="A340" t="str">
        <f t="shared" si="74"/>
        <v>89301000</v>
      </c>
      <c r="B340" t="str">
        <f t="shared" si="70"/>
        <v>72100000</v>
      </c>
      <c r="C340" t="str">
        <f t="shared" si="71"/>
        <v>72100659</v>
      </c>
      <c r="D340" t="str">
        <f t="shared" si="72"/>
        <v>801</v>
      </c>
      <c r="E340" t="str">
        <f t="shared" si="73"/>
        <v>89301091</v>
      </c>
      <c r="F340" t="str">
        <f>"2201100792"</f>
        <v>2201100792</v>
      </c>
      <c r="G340" s="1">
        <v>44574</v>
      </c>
      <c r="H340" t="str">
        <f>"93121"</f>
        <v>93121</v>
      </c>
      <c r="I340">
        <v>1</v>
      </c>
      <c r="J340">
        <v>125</v>
      </c>
      <c r="K340">
        <v>0</v>
      </c>
      <c r="L340">
        <v>153.75</v>
      </c>
    </row>
    <row r="341" spans="1:12" x14ac:dyDescent="0.25">
      <c r="A341" t="str">
        <f t="shared" si="74"/>
        <v>89301000</v>
      </c>
      <c r="B341" t="str">
        <f t="shared" si="70"/>
        <v>72100000</v>
      </c>
      <c r="C341" t="str">
        <f t="shared" si="71"/>
        <v>72100659</v>
      </c>
      <c r="D341" t="str">
        <f t="shared" si="72"/>
        <v>801</v>
      </c>
      <c r="E341" t="str">
        <f t="shared" si="73"/>
        <v>89301091</v>
      </c>
      <c r="F341" t="str">
        <f>"2201100792"</f>
        <v>2201100792</v>
      </c>
      <c r="G341" s="1">
        <v>44574</v>
      </c>
      <c r="H341" t="str">
        <f>"93124"</f>
        <v>93124</v>
      </c>
      <c r="I341">
        <v>1</v>
      </c>
      <c r="J341">
        <v>173</v>
      </c>
      <c r="K341">
        <v>0</v>
      </c>
      <c r="L341">
        <v>212.79</v>
      </c>
    </row>
    <row r="342" spans="1:12" x14ac:dyDescent="0.25">
      <c r="A342" t="str">
        <f t="shared" si="74"/>
        <v>89301000</v>
      </c>
      <c r="B342" t="str">
        <f t="shared" si="70"/>
        <v>72100000</v>
      </c>
      <c r="C342" t="str">
        <f t="shared" si="71"/>
        <v>72100659</v>
      </c>
      <c r="D342" t="str">
        <f t="shared" si="72"/>
        <v>801</v>
      </c>
      <c r="E342" t="str">
        <f t="shared" si="73"/>
        <v>89301091</v>
      </c>
      <c r="F342" t="str">
        <f>"2201100792"</f>
        <v>2201100792</v>
      </c>
      <c r="G342" s="1">
        <v>44574</v>
      </c>
      <c r="H342" t="str">
        <f>"93281"</f>
        <v>93281</v>
      </c>
      <c r="I342">
        <v>1</v>
      </c>
      <c r="J342">
        <v>134</v>
      </c>
      <c r="K342">
        <v>0</v>
      </c>
      <c r="L342">
        <v>164.82</v>
      </c>
    </row>
    <row r="343" spans="1:12" x14ac:dyDescent="0.25">
      <c r="A343" t="str">
        <f t="shared" si="74"/>
        <v>89301000</v>
      </c>
      <c r="B343" t="str">
        <f t="shared" ref="B343:B374" si="75">"72100000"</f>
        <v>72100000</v>
      </c>
      <c r="C343" t="str">
        <f t="shared" ref="C343:C374" si="76">"72100659"</f>
        <v>72100659</v>
      </c>
      <c r="D343" t="str">
        <f t="shared" ref="D343:D374" si="77">"801"</f>
        <v>801</v>
      </c>
      <c r="E343" t="str">
        <f t="shared" si="73"/>
        <v>89301091</v>
      </c>
      <c r="F343" t="str">
        <f>"2251100643"</f>
        <v>2251100643</v>
      </c>
      <c r="G343" s="1">
        <v>44573</v>
      </c>
      <c r="H343" t="str">
        <f>"93121"</f>
        <v>93121</v>
      </c>
      <c r="I343">
        <v>1</v>
      </c>
      <c r="J343">
        <v>125</v>
      </c>
      <c r="K343">
        <v>0</v>
      </c>
      <c r="L343">
        <v>153.75</v>
      </c>
    </row>
    <row r="344" spans="1:12" x14ac:dyDescent="0.25">
      <c r="A344" t="str">
        <f t="shared" si="74"/>
        <v>89301000</v>
      </c>
      <c r="B344" t="str">
        <f t="shared" si="75"/>
        <v>72100000</v>
      </c>
      <c r="C344" t="str">
        <f t="shared" si="76"/>
        <v>72100659</v>
      </c>
      <c r="D344" t="str">
        <f t="shared" si="77"/>
        <v>801</v>
      </c>
      <c r="E344" t="str">
        <f t="shared" si="73"/>
        <v>89301091</v>
      </c>
      <c r="F344" t="str">
        <f>"2251100643"</f>
        <v>2251100643</v>
      </c>
      <c r="G344" s="1">
        <v>44573</v>
      </c>
      <c r="H344" t="str">
        <f>"93124"</f>
        <v>93124</v>
      </c>
      <c r="I344">
        <v>1</v>
      </c>
      <c r="J344">
        <v>173</v>
      </c>
      <c r="K344">
        <v>0</v>
      </c>
      <c r="L344">
        <v>212.79</v>
      </c>
    </row>
    <row r="345" spans="1:12" x14ac:dyDescent="0.25">
      <c r="A345" t="str">
        <f t="shared" si="74"/>
        <v>89301000</v>
      </c>
      <c r="B345" t="str">
        <f t="shared" si="75"/>
        <v>72100000</v>
      </c>
      <c r="C345" t="str">
        <f t="shared" si="76"/>
        <v>72100659</v>
      </c>
      <c r="D345" t="str">
        <f t="shared" si="77"/>
        <v>801</v>
      </c>
      <c r="E345" t="str">
        <f t="shared" ref="E345:E376" si="78">"89301091"</f>
        <v>89301091</v>
      </c>
      <c r="F345" t="str">
        <f>"2251100643"</f>
        <v>2251100643</v>
      </c>
      <c r="G345" s="1">
        <v>44573</v>
      </c>
      <c r="H345" t="str">
        <f>"93281"</f>
        <v>93281</v>
      </c>
      <c r="I345">
        <v>1</v>
      </c>
      <c r="J345">
        <v>134</v>
      </c>
      <c r="K345">
        <v>0</v>
      </c>
      <c r="L345">
        <v>164.82</v>
      </c>
    </row>
    <row r="346" spans="1:12" x14ac:dyDescent="0.25">
      <c r="A346" t="str">
        <f t="shared" si="74"/>
        <v>89301000</v>
      </c>
      <c r="B346" t="str">
        <f t="shared" si="75"/>
        <v>72100000</v>
      </c>
      <c r="C346" t="str">
        <f t="shared" si="76"/>
        <v>72100659</v>
      </c>
      <c r="D346" t="str">
        <f t="shared" si="77"/>
        <v>801</v>
      </c>
      <c r="E346" t="str">
        <f t="shared" si="78"/>
        <v>89301091</v>
      </c>
      <c r="F346" t="str">
        <f>"2251100676"</f>
        <v>2251100676</v>
      </c>
      <c r="G346" s="1">
        <v>44573</v>
      </c>
      <c r="H346" t="str">
        <f>"93121"</f>
        <v>93121</v>
      </c>
      <c r="I346">
        <v>1</v>
      </c>
      <c r="J346">
        <v>125</v>
      </c>
      <c r="K346">
        <v>0</v>
      </c>
      <c r="L346">
        <v>153.75</v>
      </c>
    </row>
    <row r="347" spans="1:12" x14ac:dyDescent="0.25">
      <c r="A347" t="str">
        <f t="shared" si="74"/>
        <v>89301000</v>
      </c>
      <c r="B347" t="str">
        <f t="shared" si="75"/>
        <v>72100000</v>
      </c>
      <c r="C347" t="str">
        <f t="shared" si="76"/>
        <v>72100659</v>
      </c>
      <c r="D347" t="str">
        <f t="shared" si="77"/>
        <v>801</v>
      </c>
      <c r="E347" t="str">
        <f t="shared" si="78"/>
        <v>89301091</v>
      </c>
      <c r="F347" t="str">
        <f>"2251100676"</f>
        <v>2251100676</v>
      </c>
      <c r="G347" s="1">
        <v>44573</v>
      </c>
      <c r="H347" t="str">
        <f>"93124"</f>
        <v>93124</v>
      </c>
      <c r="I347">
        <v>1</v>
      </c>
      <c r="J347">
        <v>173</v>
      </c>
      <c r="K347">
        <v>0</v>
      </c>
      <c r="L347">
        <v>212.79</v>
      </c>
    </row>
    <row r="348" spans="1:12" x14ac:dyDescent="0.25">
      <c r="A348" t="str">
        <f t="shared" si="74"/>
        <v>89301000</v>
      </c>
      <c r="B348" t="str">
        <f t="shared" si="75"/>
        <v>72100000</v>
      </c>
      <c r="C348" t="str">
        <f t="shared" si="76"/>
        <v>72100659</v>
      </c>
      <c r="D348" t="str">
        <f t="shared" si="77"/>
        <v>801</v>
      </c>
      <c r="E348" t="str">
        <f t="shared" si="78"/>
        <v>89301091</v>
      </c>
      <c r="F348" t="str">
        <f>"2251100676"</f>
        <v>2251100676</v>
      </c>
      <c r="G348" s="1">
        <v>44573</v>
      </c>
      <c r="H348" t="str">
        <f>"93281"</f>
        <v>93281</v>
      </c>
      <c r="I348">
        <v>1</v>
      </c>
      <c r="J348">
        <v>134</v>
      </c>
      <c r="K348">
        <v>0</v>
      </c>
      <c r="L348">
        <v>164.82</v>
      </c>
    </row>
    <row r="349" spans="1:12" x14ac:dyDescent="0.25">
      <c r="A349" t="str">
        <f t="shared" si="74"/>
        <v>89301000</v>
      </c>
      <c r="B349" t="str">
        <f t="shared" si="75"/>
        <v>72100000</v>
      </c>
      <c r="C349" t="str">
        <f t="shared" si="76"/>
        <v>72100659</v>
      </c>
      <c r="D349" t="str">
        <f t="shared" si="77"/>
        <v>801</v>
      </c>
      <c r="E349" t="str">
        <f t="shared" si="78"/>
        <v>89301091</v>
      </c>
      <c r="F349" t="str">
        <f>"2251100709"</f>
        <v>2251100709</v>
      </c>
      <c r="G349" s="1">
        <v>44574</v>
      </c>
      <c r="H349" t="str">
        <f>"93121"</f>
        <v>93121</v>
      </c>
      <c r="I349">
        <v>1</v>
      </c>
      <c r="J349">
        <v>125</v>
      </c>
      <c r="K349">
        <v>0</v>
      </c>
      <c r="L349">
        <v>153.75</v>
      </c>
    </row>
    <row r="350" spans="1:12" x14ac:dyDescent="0.25">
      <c r="A350" t="str">
        <f t="shared" si="74"/>
        <v>89301000</v>
      </c>
      <c r="B350" t="str">
        <f t="shared" si="75"/>
        <v>72100000</v>
      </c>
      <c r="C350" t="str">
        <f t="shared" si="76"/>
        <v>72100659</v>
      </c>
      <c r="D350" t="str">
        <f t="shared" si="77"/>
        <v>801</v>
      </c>
      <c r="E350" t="str">
        <f t="shared" si="78"/>
        <v>89301091</v>
      </c>
      <c r="F350" t="str">
        <f>"2251100709"</f>
        <v>2251100709</v>
      </c>
      <c r="G350" s="1">
        <v>44574</v>
      </c>
      <c r="H350" t="str">
        <f>"93124"</f>
        <v>93124</v>
      </c>
      <c r="I350">
        <v>1</v>
      </c>
      <c r="J350">
        <v>173</v>
      </c>
      <c r="K350">
        <v>0</v>
      </c>
      <c r="L350">
        <v>212.79</v>
      </c>
    </row>
    <row r="351" spans="1:12" x14ac:dyDescent="0.25">
      <c r="A351" t="str">
        <f t="shared" si="74"/>
        <v>89301000</v>
      </c>
      <c r="B351" t="str">
        <f t="shared" si="75"/>
        <v>72100000</v>
      </c>
      <c r="C351" t="str">
        <f t="shared" si="76"/>
        <v>72100659</v>
      </c>
      <c r="D351" t="str">
        <f t="shared" si="77"/>
        <v>801</v>
      </c>
      <c r="E351" t="str">
        <f t="shared" si="78"/>
        <v>89301091</v>
      </c>
      <c r="F351" t="str">
        <f>"2251100709"</f>
        <v>2251100709</v>
      </c>
      <c r="G351" s="1">
        <v>44574</v>
      </c>
      <c r="H351" t="str">
        <f>"93281"</f>
        <v>93281</v>
      </c>
      <c r="I351">
        <v>1</v>
      </c>
      <c r="J351">
        <v>134</v>
      </c>
      <c r="K351">
        <v>0</v>
      </c>
      <c r="L351">
        <v>164.82</v>
      </c>
    </row>
    <row r="352" spans="1:12" x14ac:dyDescent="0.25">
      <c r="A352" t="str">
        <f t="shared" si="74"/>
        <v>89301000</v>
      </c>
      <c r="B352" t="str">
        <f t="shared" si="75"/>
        <v>72100000</v>
      </c>
      <c r="C352" t="str">
        <f t="shared" si="76"/>
        <v>72100659</v>
      </c>
      <c r="D352" t="str">
        <f t="shared" si="77"/>
        <v>801</v>
      </c>
      <c r="E352" t="str">
        <f t="shared" si="78"/>
        <v>89301091</v>
      </c>
      <c r="F352" t="str">
        <f>"2201110593"</f>
        <v>2201110593</v>
      </c>
      <c r="G352" s="1">
        <v>44574</v>
      </c>
      <c r="H352" t="str">
        <f>"93121"</f>
        <v>93121</v>
      </c>
      <c r="I352">
        <v>1</v>
      </c>
      <c r="J352">
        <v>125</v>
      </c>
      <c r="K352">
        <v>0</v>
      </c>
      <c r="L352">
        <v>153.75</v>
      </c>
    </row>
    <row r="353" spans="1:12" x14ac:dyDescent="0.25">
      <c r="A353" t="str">
        <f t="shared" si="74"/>
        <v>89301000</v>
      </c>
      <c r="B353" t="str">
        <f t="shared" si="75"/>
        <v>72100000</v>
      </c>
      <c r="C353" t="str">
        <f t="shared" si="76"/>
        <v>72100659</v>
      </c>
      <c r="D353" t="str">
        <f t="shared" si="77"/>
        <v>801</v>
      </c>
      <c r="E353" t="str">
        <f t="shared" si="78"/>
        <v>89301091</v>
      </c>
      <c r="F353" t="str">
        <f>"2201110593"</f>
        <v>2201110593</v>
      </c>
      <c r="G353" s="1">
        <v>44574</v>
      </c>
      <c r="H353" t="str">
        <f>"93124"</f>
        <v>93124</v>
      </c>
      <c r="I353">
        <v>1</v>
      </c>
      <c r="J353">
        <v>173</v>
      </c>
      <c r="K353">
        <v>0</v>
      </c>
      <c r="L353">
        <v>212.79</v>
      </c>
    </row>
    <row r="354" spans="1:12" x14ac:dyDescent="0.25">
      <c r="A354" t="str">
        <f t="shared" si="74"/>
        <v>89301000</v>
      </c>
      <c r="B354" t="str">
        <f t="shared" si="75"/>
        <v>72100000</v>
      </c>
      <c r="C354" t="str">
        <f t="shared" si="76"/>
        <v>72100659</v>
      </c>
      <c r="D354" t="str">
        <f t="shared" si="77"/>
        <v>801</v>
      </c>
      <c r="E354" t="str">
        <f t="shared" si="78"/>
        <v>89301091</v>
      </c>
      <c r="F354" t="str">
        <f>"2201110593"</f>
        <v>2201110593</v>
      </c>
      <c r="G354" s="1">
        <v>44574</v>
      </c>
      <c r="H354" t="str">
        <f>"93281"</f>
        <v>93281</v>
      </c>
      <c r="I354">
        <v>1</v>
      </c>
      <c r="J354">
        <v>134</v>
      </c>
      <c r="K354">
        <v>0</v>
      </c>
      <c r="L354">
        <v>164.82</v>
      </c>
    </row>
    <row r="355" spans="1:12" x14ac:dyDescent="0.25">
      <c r="A355" t="str">
        <f t="shared" si="74"/>
        <v>89301000</v>
      </c>
      <c r="B355" t="str">
        <f t="shared" si="75"/>
        <v>72100000</v>
      </c>
      <c r="C355" t="str">
        <f t="shared" si="76"/>
        <v>72100659</v>
      </c>
      <c r="D355" t="str">
        <f t="shared" si="77"/>
        <v>801</v>
      </c>
      <c r="E355" t="str">
        <f t="shared" si="78"/>
        <v>89301091</v>
      </c>
      <c r="F355" t="str">
        <f>"2201110637"</f>
        <v>2201110637</v>
      </c>
      <c r="G355" s="1">
        <v>44575</v>
      </c>
      <c r="H355" t="str">
        <f>"93121"</f>
        <v>93121</v>
      </c>
      <c r="I355">
        <v>1</v>
      </c>
      <c r="J355">
        <v>125</v>
      </c>
      <c r="K355">
        <v>0</v>
      </c>
      <c r="L355">
        <v>153.75</v>
      </c>
    </row>
    <row r="356" spans="1:12" x14ac:dyDescent="0.25">
      <c r="A356" t="str">
        <f t="shared" si="74"/>
        <v>89301000</v>
      </c>
      <c r="B356" t="str">
        <f t="shared" si="75"/>
        <v>72100000</v>
      </c>
      <c r="C356" t="str">
        <f t="shared" si="76"/>
        <v>72100659</v>
      </c>
      <c r="D356" t="str">
        <f t="shared" si="77"/>
        <v>801</v>
      </c>
      <c r="E356" t="str">
        <f t="shared" si="78"/>
        <v>89301091</v>
      </c>
      <c r="F356" t="str">
        <f>"2201110637"</f>
        <v>2201110637</v>
      </c>
      <c r="G356" s="1">
        <v>44575</v>
      </c>
      <c r="H356" t="str">
        <f>"93124"</f>
        <v>93124</v>
      </c>
      <c r="I356">
        <v>1</v>
      </c>
      <c r="J356">
        <v>173</v>
      </c>
      <c r="K356">
        <v>0</v>
      </c>
      <c r="L356">
        <v>212.79</v>
      </c>
    </row>
    <row r="357" spans="1:12" x14ac:dyDescent="0.25">
      <c r="A357" t="str">
        <f t="shared" si="74"/>
        <v>89301000</v>
      </c>
      <c r="B357" t="str">
        <f t="shared" si="75"/>
        <v>72100000</v>
      </c>
      <c r="C357" t="str">
        <f t="shared" si="76"/>
        <v>72100659</v>
      </c>
      <c r="D357" t="str">
        <f t="shared" si="77"/>
        <v>801</v>
      </c>
      <c r="E357" t="str">
        <f t="shared" si="78"/>
        <v>89301091</v>
      </c>
      <c r="F357" t="str">
        <f>"2201110637"</f>
        <v>2201110637</v>
      </c>
      <c r="G357" s="1">
        <v>44575</v>
      </c>
      <c r="H357" t="str">
        <f>"93281"</f>
        <v>93281</v>
      </c>
      <c r="I357">
        <v>1</v>
      </c>
      <c r="J357">
        <v>134</v>
      </c>
      <c r="K357">
        <v>0</v>
      </c>
      <c r="L357">
        <v>164.82</v>
      </c>
    </row>
    <row r="358" spans="1:12" x14ac:dyDescent="0.25">
      <c r="A358" t="str">
        <f t="shared" si="74"/>
        <v>89301000</v>
      </c>
      <c r="B358" t="str">
        <f t="shared" si="75"/>
        <v>72100000</v>
      </c>
      <c r="C358" t="str">
        <f t="shared" si="76"/>
        <v>72100659</v>
      </c>
      <c r="D358" t="str">
        <f t="shared" si="77"/>
        <v>801</v>
      </c>
      <c r="E358" t="str">
        <f t="shared" si="78"/>
        <v>89301091</v>
      </c>
      <c r="F358" t="str">
        <f>"2201120614"</f>
        <v>2201120614</v>
      </c>
      <c r="G358" s="1">
        <v>44575</v>
      </c>
      <c r="H358" t="str">
        <f>"93121"</f>
        <v>93121</v>
      </c>
      <c r="I358">
        <v>1</v>
      </c>
      <c r="J358">
        <v>125</v>
      </c>
      <c r="K358">
        <v>0</v>
      </c>
      <c r="L358">
        <v>153.75</v>
      </c>
    </row>
    <row r="359" spans="1:12" x14ac:dyDescent="0.25">
      <c r="A359" t="str">
        <f t="shared" si="74"/>
        <v>89301000</v>
      </c>
      <c r="B359" t="str">
        <f t="shared" si="75"/>
        <v>72100000</v>
      </c>
      <c r="C359" t="str">
        <f t="shared" si="76"/>
        <v>72100659</v>
      </c>
      <c r="D359" t="str">
        <f t="shared" si="77"/>
        <v>801</v>
      </c>
      <c r="E359" t="str">
        <f t="shared" si="78"/>
        <v>89301091</v>
      </c>
      <c r="F359" t="str">
        <f>"2201120614"</f>
        <v>2201120614</v>
      </c>
      <c r="G359" s="1">
        <v>44575</v>
      </c>
      <c r="H359" t="str">
        <f>"93124"</f>
        <v>93124</v>
      </c>
      <c r="I359">
        <v>1</v>
      </c>
      <c r="J359">
        <v>173</v>
      </c>
      <c r="K359">
        <v>0</v>
      </c>
      <c r="L359">
        <v>212.79</v>
      </c>
    </row>
    <row r="360" spans="1:12" x14ac:dyDescent="0.25">
      <c r="A360" t="str">
        <f t="shared" si="74"/>
        <v>89301000</v>
      </c>
      <c r="B360" t="str">
        <f t="shared" si="75"/>
        <v>72100000</v>
      </c>
      <c r="C360" t="str">
        <f t="shared" si="76"/>
        <v>72100659</v>
      </c>
      <c r="D360" t="str">
        <f t="shared" si="77"/>
        <v>801</v>
      </c>
      <c r="E360" t="str">
        <f t="shared" si="78"/>
        <v>89301091</v>
      </c>
      <c r="F360" t="str">
        <f>"2201120614"</f>
        <v>2201120614</v>
      </c>
      <c r="G360" s="1">
        <v>44575</v>
      </c>
      <c r="H360" t="str">
        <f>"93281"</f>
        <v>93281</v>
      </c>
      <c r="I360">
        <v>1</v>
      </c>
      <c r="J360">
        <v>134</v>
      </c>
      <c r="K360">
        <v>0</v>
      </c>
      <c r="L360">
        <v>164.82</v>
      </c>
    </row>
    <row r="361" spans="1:12" x14ac:dyDescent="0.25">
      <c r="A361" t="str">
        <f t="shared" si="74"/>
        <v>89301000</v>
      </c>
      <c r="B361" t="str">
        <f t="shared" si="75"/>
        <v>72100000</v>
      </c>
      <c r="C361" t="str">
        <f t="shared" si="76"/>
        <v>72100659</v>
      </c>
      <c r="D361" t="str">
        <f t="shared" si="77"/>
        <v>801</v>
      </c>
      <c r="E361" t="str">
        <f t="shared" si="78"/>
        <v>89301091</v>
      </c>
      <c r="F361" t="str">
        <f>"2251120124"</f>
        <v>2251120124</v>
      </c>
      <c r="G361" s="1">
        <v>44575</v>
      </c>
      <c r="H361" t="str">
        <f>"93121"</f>
        <v>93121</v>
      </c>
      <c r="I361">
        <v>1</v>
      </c>
      <c r="J361">
        <v>125</v>
      </c>
      <c r="K361">
        <v>0</v>
      </c>
      <c r="L361">
        <v>153.75</v>
      </c>
    </row>
    <row r="362" spans="1:12" x14ac:dyDescent="0.25">
      <c r="A362" t="str">
        <f t="shared" si="74"/>
        <v>89301000</v>
      </c>
      <c r="B362" t="str">
        <f t="shared" si="75"/>
        <v>72100000</v>
      </c>
      <c r="C362" t="str">
        <f t="shared" si="76"/>
        <v>72100659</v>
      </c>
      <c r="D362" t="str">
        <f t="shared" si="77"/>
        <v>801</v>
      </c>
      <c r="E362" t="str">
        <f t="shared" si="78"/>
        <v>89301091</v>
      </c>
      <c r="F362" t="str">
        <f>"2251120124"</f>
        <v>2251120124</v>
      </c>
      <c r="G362" s="1">
        <v>44575</v>
      </c>
      <c r="H362" t="str">
        <f>"93124"</f>
        <v>93124</v>
      </c>
      <c r="I362">
        <v>1</v>
      </c>
      <c r="J362">
        <v>173</v>
      </c>
      <c r="K362">
        <v>0</v>
      </c>
      <c r="L362">
        <v>212.79</v>
      </c>
    </row>
    <row r="363" spans="1:12" x14ac:dyDescent="0.25">
      <c r="A363" t="str">
        <f t="shared" si="74"/>
        <v>89301000</v>
      </c>
      <c r="B363" t="str">
        <f t="shared" si="75"/>
        <v>72100000</v>
      </c>
      <c r="C363" t="str">
        <f t="shared" si="76"/>
        <v>72100659</v>
      </c>
      <c r="D363" t="str">
        <f t="shared" si="77"/>
        <v>801</v>
      </c>
      <c r="E363" t="str">
        <f t="shared" si="78"/>
        <v>89301091</v>
      </c>
      <c r="F363" t="str">
        <f>"2251120124"</f>
        <v>2251120124</v>
      </c>
      <c r="G363" s="1">
        <v>44575</v>
      </c>
      <c r="H363" t="str">
        <f>"93281"</f>
        <v>93281</v>
      </c>
      <c r="I363">
        <v>1</v>
      </c>
      <c r="J363">
        <v>134</v>
      </c>
      <c r="K363">
        <v>0</v>
      </c>
      <c r="L363">
        <v>164.82</v>
      </c>
    </row>
    <row r="364" spans="1:12" x14ac:dyDescent="0.25">
      <c r="A364" t="str">
        <f t="shared" si="74"/>
        <v>89301000</v>
      </c>
      <c r="B364" t="str">
        <f t="shared" si="75"/>
        <v>72100000</v>
      </c>
      <c r="C364" t="str">
        <f t="shared" si="76"/>
        <v>72100659</v>
      </c>
      <c r="D364" t="str">
        <f t="shared" si="77"/>
        <v>801</v>
      </c>
      <c r="E364" t="str">
        <f t="shared" si="78"/>
        <v>89301091</v>
      </c>
      <c r="F364" t="str">
        <f>"7959305761"</f>
        <v>7959305761</v>
      </c>
      <c r="G364" s="1">
        <v>44574</v>
      </c>
      <c r="H364" t="str">
        <f>"93121"</f>
        <v>93121</v>
      </c>
      <c r="I364">
        <v>1</v>
      </c>
      <c r="J364">
        <v>125</v>
      </c>
      <c r="K364">
        <v>0</v>
      </c>
      <c r="L364">
        <v>153.75</v>
      </c>
    </row>
    <row r="365" spans="1:12" x14ac:dyDescent="0.25">
      <c r="A365" t="str">
        <f t="shared" si="74"/>
        <v>89301000</v>
      </c>
      <c r="B365" t="str">
        <f t="shared" si="75"/>
        <v>72100000</v>
      </c>
      <c r="C365" t="str">
        <f t="shared" si="76"/>
        <v>72100659</v>
      </c>
      <c r="D365" t="str">
        <f t="shared" si="77"/>
        <v>801</v>
      </c>
      <c r="E365" t="str">
        <f t="shared" si="78"/>
        <v>89301091</v>
      </c>
      <c r="F365" t="str">
        <f>"7959305761"</f>
        <v>7959305761</v>
      </c>
      <c r="G365" s="1">
        <v>44574</v>
      </c>
      <c r="H365" t="str">
        <f>"93124"</f>
        <v>93124</v>
      </c>
      <c r="I365">
        <v>1</v>
      </c>
      <c r="J365">
        <v>173</v>
      </c>
      <c r="K365">
        <v>0</v>
      </c>
      <c r="L365">
        <v>212.79</v>
      </c>
    </row>
    <row r="366" spans="1:12" x14ac:dyDescent="0.25">
      <c r="A366" t="str">
        <f t="shared" si="74"/>
        <v>89301000</v>
      </c>
      <c r="B366" t="str">
        <f t="shared" si="75"/>
        <v>72100000</v>
      </c>
      <c r="C366" t="str">
        <f t="shared" si="76"/>
        <v>72100659</v>
      </c>
      <c r="D366" t="str">
        <f t="shared" si="77"/>
        <v>801</v>
      </c>
      <c r="E366" t="str">
        <f t="shared" si="78"/>
        <v>89301091</v>
      </c>
      <c r="F366" t="str">
        <f>"7959305761"</f>
        <v>7959305761</v>
      </c>
      <c r="G366" s="1">
        <v>44574</v>
      </c>
      <c r="H366" t="str">
        <f>"93281"</f>
        <v>93281</v>
      </c>
      <c r="I366">
        <v>1</v>
      </c>
      <c r="J366">
        <v>134</v>
      </c>
      <c r="K366">
        <v>0</v>
      </c>
      <c r="L366">
        <v>164.82</v>
      </c>
    </row>
    <row r="367" spans="1:12" x14ac:dyDescent="0.25">
      <c r="A367" t="str">
        <f t="shared" si="74"/>
        <v>89301000</v>
      </c>
      <c r="B367" t="str">
        <f t="shared" si="75"/>
        <v>72100000</v>
      </c>
      <c r="C367" t="str">
        <f t="shared" si="76"/>
        <v>72100659</v>
      </c>
      <c r="D367" t="str">
        <f t="shared" si="77"/>
        <v>801</v>
      </c>
      <c r="E367" t="str">
        <f t="shared" si="78"/>
        <v>89301091</v>
      </c>
      <c r="F367" t="str">
        <f>"8754105800"</f>
        <v>8754105800</v>
      </c>
      <c r="G367" s="1">
        <v>44577</v>
      </c>
      <c r="H367" t="str">
        <f>"93121"</f>
        <v>93121</v>
      </c>
      <c r="I367">
        <v>1</v>
      </c>
      <c r="J367">
        <v>125</v>
      </c>
      <c r="K367">
        <v>0</v>
      </c>
      <c r="L367">
        <v>153.75</v>
      </c>
    </row>
    <row r="368" spans="1:12" x14ac:dyDescent="0.25">
      <c r="A368" t="str">
        <f t="shared" si="74"/>
        <v>89301000</v>
      </c>
      <c r="B368" t="str">
        <f t="shared" si="75"/>
        <v>72100000</v>
      </c>
      <c r="C368" t="str">
        <f t="shared" si="76"/>
        <v>72100659</v>
      </c>
      <c r="D368" t="str">
        <f t="shared" si="77"/>
        <v>801</v>
      </c>
      <c r="E368" t="str">
        <f t="shared" si="78"/>
        <v>89301091</v>
      </c>
      <c r="F368" t="str">
        <f>"8754105800"</f>
        <v>8754105800</v>
      </c>
      <c r="G368" s="1">
        <v>44577</v>
      </c>
      <c r="H368" t="str">
        <f>"93124"</f>
        <v>93124</v>
      </c>
      <c r="I368">
        <v>1</v>
      </c>
      <c r="J368">
        <v>173</v>
      </c>
      <c r="K368">
        <v>0</v>
      </c>
      <c r="L368">
        <v>212.79</v>
      </c>
    </row>
    <row r="369" spans="1:12" x14ac:dyDescent="0.25">
      <c r="A369" t="str">
        <f t="shared" si="74"/>
        <v>89301000</v>
      </c>
      <c r="B369" t="str">
        <f t="shared" si="75"/>
        <v>72100000</v>
      </c>
      <c r="C369" t="str">
        <f t="shared" si="76"/>
        <v>72100659</v>
      </c>
      <c r="D369" t="str">
        <f t="shared" si="77"/>
        <v>801</v>
      </c>
      <c r="E369" t="str">
        <f t="shared" si="78"/>
        <v>89301091</v>
      </c>
      <c r="F369" t="str">
        <f>"8754105800"</f>
        <v>8754105800</v>
      </c>
      <c r="G369" s="1">
        <v>44577</v>
      </c>
      <c r="H369" t="str">
        <f>"93281"</f>
        <v>93281</v>
      </c>
      <c r="I369">
        <v>1</v>
      </c>
      <c r="J369">
        <v>134</v>
      </c>
      <c r="K369">
        <v>0</v>
      </c>
      <c r="L369">
        <v>164.82</v>
      </c>
    </row>
    <row r="370" spans="1:12" x14ac:dyDescent="0.25">
      <c r="A370" t="str">
        <f t="shared" si="74"/>
        <v>89301000</v>
      </c>
      <c r="B370" t="str">
        <f t="shared" si="75"/>
        <v>72100000</v>
      </c>
      <c r="C370" t="str">
        <f t="shared" si="76"/>
        <v>72100659</v>
      </c>
      <c r="D370" t="str">
        <f t="shared" si="77"/>
        <v>801</v>
      </c>
      <c r="E370" t="str">
        <f t="shared" si="78"/>
        <v>89301091</v>
      </c>
      <c r="F370" t="str">
        <f>"2201160280"</f>
        <v>2201160280</v>
      </c>
      <c r="G370" s="1">
        <v>44579</v>
      </c>
      <c r="H370" t="str">
        <f>"93121"</f>
        <v>93121</v>
      </c>
      <c r="I370">
        <v>1</v>
      </c>
      <c r="J370">
        <v>125</v>
      </c>
      <c r="K370">
        <v>0</v>
      </c>
      <c r="L370">
        <v>153.75</v>
      </c>
    </row>
    <row r="371" spans="1:12" x14ac:dyDescent="0.25">
      <c r="A371" t="str">
        <f t="shared" si="74"/>
        <v>89301000</v>
      </c>
      <c r="B371" t="str">
        <f t="shared" si="75"/>
        <v>72100000</v>
      </c>
      <c r="C371" t="str">
        <f t="shared" si="76"/>
        <v>72100659</v>
      </c>
      <c r="D371" t="str">
        <f t="shared" si="77"/>
        <v>801</v>
      </c>
      <c r="E371" t="str">
        <f t="shared" si="78"/>
        <v>89301091</v>
      </c>
      <c r="F371" t="str">
        <f>"2201160280"</f>
        <v>2201160280</v>
      </c>
      <c r="G371" s="1">
        <v>44579</v>
      </c>
      <c r="H371" t="str">
        <f>"93124"</f>
        <v>93124</v>
      </c>
      <c r="I371">
        <v>1</v>
      </c>
      <c r="J371">
        <v>173</v>
      </c>
      <c r="K371">
        <v>0</v>
      </c>
      <c r="L371">
        <v>212.79</v>
      </c>
    </row>
    <row r="372" spans="1:12" x14ac:dyDescent="0.25">
      <c r="A372" t="str">
        <f t="shared" si="74"/>
        <v>89301000</v>
      </c>
      <c r="B372" t="str">
        <f t="shared" si="75"/>
        <v>72100000</v>
      </c>
      <c r="C372" t="str">
        <f t="shared" si="76"/>
        <v>72100659</v>
      </c>
      <c r="D372" t="str">
        <f t="shared" si="77"/>
        <v>801</v>
      </c>
      <c r="E372" t="str">
        <f t="shared" si="78"/>
        <v>89301091</v>
      </c>
      <c r="F372" t="str">
        <f>"2201160280"</f>
        <v>2201160280</v>
      </c>
      <c r="G372" s="1">
        <v>44579</v>
      </c>
      <c r="H372" t="str">
        <f>"93281"</f>
        <v>93281</v>
      </c>
      <c r="I372">
        <v>1</v>
      </c>
      <c r="J372">
        <v>134</v>
      </c>
      <c r="K372">
        <v>0</v>
      </c>
      <c r="L372">
        <v>164.82</v>
      </c>
    </row>
    <row r="373" spans="1:12" x14ac:dyDescent="0.25">
      <c r="A373" t="str">
        <f t="shared" si="74"/>
        <v>89301000</v>
      </c>
      <c r="B373" t="str">
        <f t="shared" si="75"/>
        <v>72100000</v>
      </c>
      <c r="C373" t="str">
        <f t="shared" si="76"/>
        <v>72100659</v>
      </c>
      <c r="D373" t="str">
        <f t="shared" si="77"/>
        <v>801</v>
      </c>
      <c r="E373" t="str">
        <f t="shared" si="78"/>
        <v>89301091</v>
      </c>
      <c r="F373" t="str">
        <f>"2251160351"</f>
        <v>2251160351</v>
      </c>
      <c r="G373" s="1">
        <v>44579</v>
      </c>
      <c r="H373" t="str">
        <f>"93121"</f>
        <v>93121</v>
      </c>
      <c r="I373">
        <v>1</v>
      </c>
      <c r="J373">
        <v>125</v>
      </c>
      <c r="K373">
        <v>0</v>
      </c>
      <c r="L373">
        <v>153.75</v>
      </c>
    </row>
    <row r="374" spans="1:12" x14ac:dyDescent="0.25">
      <c r="A374" t="str">
        <f t="shared" si="74"/>
        <v>89301000</v>
      </c>
      <c r="B374" t="str">
        <f t="shared" si="75"/>
        <v>72100000</v>
      </c>
      <c r="C374" t="str">
        <f t="shared" si="76"/>
        <v>72100659</v>
      </c>
      <c r="D374" t="str">
        <f t="shared" si="77"/>
        <v>801</v>
      </c>
      <c r="E374" t="str">
        <f t="shared" si="78"/>
        <v>89301091</v>
      </c>
      <c r="F374" t="str">
        <f>"2251160351"</f>
        <v>2251160351</v>
      </c>
      <c r="G374" s="1">
        <v>44579</v>
      </c>
      <c r="H374" t="str">
        <f>"93124"</f>
        <v>93124</v>
      </c>
      <c r="I374">
        <v>1</v>
      </c>
      <c r="J374">
        <v>173</v>
      </c>
      <c r="K374">
        <v>0</v>
      </c>
      <c r="L374">
        <v>212.79</v>
      </c>
    </row>
    <row r="375" spans="1:12" x14ac:dyDescent="0.25">
      <c r="A375" t="str">
        <f t="shared" si="74"/>
        <v>89301000</v>
      </c>
      <c r="B375" t="str">
        <f t="shared" ref="B375:B406" si="79">"72100000"</f>
        <v>72100000</v>
      </c>
      <c r="C375" t="str">
        <f t="shared" ref="C375:C406" si="80">"72100659"</f>
        <v>72100659</v>
      </c>
      <c r="D375" t="str">
        <f t="shared" ref="D375:D406" si="81">"801"</f>
        <v>801</v>
      </c>
      <c r="E375" t="str">
        <f t="shared" si="78"/>
        <v>89301091</v>
      </c>
      <c r="F375" t="str">
        <f>"2251160351"</f>
        <v>2251160351</v>
      </c>
      <c r="G375" s="1">
        <v>44579</v>
      </c>
      <c r="H375" t="str">
        <f>"93281"</f>
        <v>93281</v>
      </c>
      <c r="I375">
        <v>1</v>
      </c>
      <c r="J375">
        <v>134</v>
      </c>
      <c r="K375">
        <v>0</v>
      </c>
      <c r="L375">
        <v>164.82</v>
      </c>
    </row>
    <row r="376" spans="1:12" x14ac:dyDescent="0.25">
      <c r="A376" t="str">
        <f t="shared" si="74"/>
        <v>89301000</v>
      </c>
      <c r="B376" t="str">
        <f t="shared" si="79"/>
        <v>72100000</v>
      </c>
      <c r="C376" t="str">
        <f t="shared" si="80"/>
        <v>72100659</v>
      </c>
      <c r="D376" t="str">
        <f t="shared" si="81"/>
        <v>801</v>
      </c>
      <c r="E376" t="str">
        <f t="shared" si="78"/>
        <v>89301091</v>
      </c>
      <c r="F376" t="str">
        <f>"2251160362"</f>
        <v>2251160362</v>
      </c>
      <c r="G376" s="1">
        <v>44579</v>
      </c>
      <c r="H376" t="str">
        <f>"93121"</f>
        <v>93121</v>
      </c>
      <c r="I376">
        <v>1</v>
      </c>
      <c r="J376">
        <v>125</v>
      </c>
      <c r="K376">
        <v>0</v>
      </c>
      <c r="L376">
        <v>153.75</v>
      </c>
    </row>
    <row r="377" spans="1:12" x14ac:dyDescent="0.25">
      <c r="A377" t="str">
        <f t="shared" si="74"/>
        <v>89301000</v>
      </c>
      <c r="B377" t="str">
        <f t="shared" si="79"/>
        <v>72100000</v>
      </c>
      <c r="C377" t="str">
        <f t="shared" si="80"/>
        <v>72100659</v>
      </c>
      <c r="D377" t="str">
        <f t="shared" si="81"/>
        <v>801</v>
      </c>
      <c r="E377" t="str">
        <f t="shared" ref="E377:E408" si="82">"89301091"</f>
        <v>89301091</v>
      </c>
      <c r="F377" t="str">
        <f>"2251160362"</f>
        <v>2251160362</v>
      </c>
      <c r="G377" s="1">
        <v>44579</v>
      </c>
      <c r="H377" t="str">
        <f>"93124"</f>
        <v>93124</v>
      </c>
      <c r="I377">
        <v>1</v>
      </c>
      <c r="J377">
        <v>173</v>
      </c>
      <c r="K377">
        <v>0</v>
      </c>
      <c r="L377">
        <v>212.79</v>
      </c>
    </row>
    <row r="378" spans="1:12" x14ac:dyDescent="0.25">
      <c r="A378" t="str">
        <f t="shared" si="74"/>
        <v>89301000</v>
      </c>
      <c r="B378" t="str">
        <f t="shared" si="79"/>
        <v>72100000</v>
      </c>
      <c r="C378" t="str">
        <f t="shared" si="80"/>
        <v>72100659</v>
      </c>
      <c r="D378" t="str">
        <f t="shared" si="81"/>
        <v>801</v>
      </c>
      <c r="E378" t="str">
        <f t="shared" si="82"/>
        <v>89301091</v>
      </c>
      <c r="F378" t="str">
        <f>"2251160362"</f>
        <v>2251160362</v>
      </c>
      <c r="G378" s="1">
        <v>44579</v>
      </c>
      <c r="H378" t="str">
        <f>"93281"</f>
        <v>93281</v>
      </c>
      <c r="I378">
        <v>1</v>
      </c>
      <c r="J378">
        <v>134</v>
      </c>
      <c r="K378">
        <v>0</v>
      </c>
      <c r="L378">
        <v>164.82</v>
      </c>
    </row>
    <row r="379" spans="1:12" x14ac:dyDescent="0.25">
      <c r="A379" t="str">
        <f t="shared" si="74"/>
        <v>89301000</v>
      </c>
      <c r="B379" t="str">
        <f t="shared" si="79"/>
        <v>72100000</v>
      </c>
      <c r="C379" t="str">
        <f t="shared" si="80"/>
        <v>72100659</v>
      </c>
      <c r="D379" t="str">
        <f t="shared" si="81"/>
        <v>801</v>
      </c>
      <c r="E379" t="str">
        <f t="shared" si="82"/>
        <v>89301091</v>
      </c>
      <c r="F379" t="str">
        <f>"2251170625"</f>
        <v>2251170625</v>
      </c>
      <c r="G379" s="1">
        <v>44580</v>
      </c>
      <c r="H379" t="str">
        <f>"93121"</f>
        <v>93121</v>
      </c>
      <c r="I379">
        <v>1</v>
      </c>
      <c r="J379">
        <v>125</v>
      </c>
      <c r="K379">
        <v>0</v>
      </c>
      <c r="L379">
        <v>153.75</v>
      </c>
    </row>
    <row r="380" spans="1:12" x14ac:dyDescent="0.25">
      <c r="A380" t="str">
        <f t="shared" si="74"/>
        <v>89301000</v>
      </c>
      <c r="B380" t="str">
        <f t="shared" si="79"/>
        <v>72100000</v>
      </c>
      <c r="C380" t="str">
        <f t="shared" si="80"/>
        <v>72100659</v>
      </c>
      <c r="D380" t="str">
        <f t="shared" si="81"/>
        <v>801</v>
      </c>
      <c r="E380" t="str">
        <f t="shared" si="82"/>
        <v>89301091</v>
      </c>
      <c r="F380" t="str">
        <f>"2251170625"</f>
        <v>2251170625</v>
      </c>
      <c r="G380" s="1">
        <v>44580</v>
      </c>
      <c r="H380" t="str">
        <f>"93124"</f>
        <v>93124</v>
      </c>
      <c r="I380">
        <v>1</v>
      </c>
      <c r="J380">
        <v>173</v>
      </c>
      <c r="K380">
        <v>0</v>
      </c>
      <c r="L380">
        <v>212.79</v>
      </c>
    </row>
    <row r="381" spans="1:12" x14ac:dyDescent="0.25">
      <c r="A381" t="str">
        <f t="shared" si="74"/>
        <v>89301000</v>
      </c>
      <c r="B381" t="str">
        <f t="shared" si="79"/>
        <v>72100000</v>
      </c>
      <c r="C381" t="str">
        <f t="shared" si="80"/>
        <v>72100659</v>
      </c>
      <c r="D381" t="str">
        <f t="shared" si="81"/>
        <v>801</v>
      </c>
      <c r="E381" t="str">
        <f t="shared" si="82"/>
        <v>89301091</v>
      </c>
      <c r="F381" t="str">
        <f>"2251170625"</f>
        <v>2251170625</v>
      </c>
      <c r="G381" s="1">
        <v>44580</v>
      </c>
      <c r="H381" t="str">
        <f>"93281"</f>
        <v>93281</v>
      </c>
      <c r="I381">
        <v>1</v>
      </c>
      <c r="J381">
        <v>134</v>
      </c>
      <c r="K381">
        <v>0</v>
      </c>
      <c r="L381">
        <v>164.82</v>
      </c>
    </row>
    <row r="382" spans="1:12" x14ac:dyDescent="0.25">
      <c r="A382" t="str">
        <f t="shared" si="74"/>
        <v>89301000</v>
      </c>
      <c r="B382" t="str">
        <f t="shared" si="79"/>
        <v>72100000</v>
      </c>
      <c r="C382" t="str">
        <f t="shared" si="80"/>
        <v>72100659</v>
      </c>
      <c r="D382" t="str">
        <f t="shared" si="81"/>
        <v>801</v>
      </c>
      <c r="E382" t="str">
        <f t="shared" si="82"/>
        <v>89301091</v>
      </c>
      <c r="F382" t="str">
        <f>"2251170691"</f>
        <v>2251170691</v>
      </c>
      <c r="G382" s="1">
        <v>44580</v>
      </c>
      <c r="H382" t="str">
        <f>"93121"</f>
        <v>93121</v>
      </c>
      <c r="I382">
        <v>1</v>
      </c>
      <c r="J382">
        <v>125</v>
      </c>
      <c r="K382">
        <v>0</v>
      </c>
      <c r="L382">
        <v>153.75</v>
      </c>
    </row>
    <row r="383" spans="1:12" x14ac:dyDescent="0.25">
      <c r="A383" t="str">
        <f t="shared" si="74"/>
        <v>89301000</v>
      </c>
      <c r="B383" t="str">
        <f t="shared" si="79"/>
        <v>72100000</v>
      </c>
      <c r="C383" t="str">
        <f t="shared" si="80"/>
        <v>72100659</v>
      </c>
      <c r="D383" t="str">
        <f t="shared" si="81"/>
        <v>801</v>
      </c>
      <c r="E383" t="str">
        <f t="shared" si="82"/>
        <v>89301091</v>
      </c>
      <c r="F383" t="str">
        <f>"2251170691"</f>
        <v>2251170691</v>
      </c>
      <c r="G383" s="1">
        <v>44580</v>
      </c>
      <c r="H383" t="str">
        <f>"93124"</f>
        <v>93124</v>
      </c>
      <c r="I383">
        <v>1</v>
      </c>
      <c r="J383">
        <v>173</v>
      </c>
      <c r="K383">
        <v>0</v>
      </c>
      <c r="L383">
        <v>212.79</v>
      </c>
    </row>
    <row r="384" spans="1:12" x14ac:dyDescent="0.25">
      <c r="A384" t="str">
        <f t="shared" si="74"/>
        <v>89301000</v>
      </c>
      <c r="B384" t="str">
        <f t="shared" si="79"/>
        <v>72100000</v>
      </c>
      <c r="C384" t="str">
        <f t="shared" si="80"/>
        <v>72100659</v>
      </c>
      <c r="D384" t="str">
        <f t="shared" si="81"/>
        <v>801</v>
      </c>
      <c r="E384" t="str">
        <f t="shared" si="82"/>
        <v>89301091</v>
      </c>
      <c r="F384" t="str">
        <f>"2251170691"</f>
        <v>2251170691</v>
      </c>
      <c r="G384" s="1">
        <v>44580</v>
      </c>
      <c r="H384" t="str">
        <f>"93281"</f>
        <v>93281</v>
      </c>
      <c r="I384">
        <v>1</v>
      </c>
      <c r="J384">
        <v>134</v>
      </c>
      <c r="K384">
        <v>0</v>
      </c>
      <c r="L384">
        <v>164.82</v>
      </c>
    </row>
    <row r="385" spans="1:12" x14ac:dyDescent="0.25">
      <c r="A385" t="str">
        <f t="shared" si="74"/>
        <v>89301000</v>
      </c>
      <c r="B385" t="str">
        <f t="shared" si="79"/>
        <v>72100000</v>
      </c>
      <c r="C385" t="str">
        <f t="shared" si="80"/>
        <v>72100659</v>
      </c>
      <c r="D385" t="str">
        <f t="shared" si="81"/>
        <v>801</v>
      </c>
      <c r="E385" t="str">
        <f t="shared" si="82"/>
        <v>89301091</v>
      </c>
      <c r="F385" t="str">
        <f>"2251180481"</f>
        <v>2251180481</v>
      </c>
      <c r="G385" s="1">
        <v>44581</v>
      </c>
      <c r="H385" t="str">
        <f>"93121"</f>
        <v>93121</v>
      </c>
      <c r="I385">
        <v>1</v>
      </c>
      <c r="J385">
        <v>125</v>
      </c>
      <c r="K385">
        <v>0</v>
      </c>
      <c r="L385">
        <v>153.75</v>
      </c>
    </row>
    <row r="386" spans="1:12" x14ac:dyDescent="0.25">
      <c r="A386" t="str">
        <f t="shared" ref="A386:A449" si="83">"89301000"</f>
        <v>89301000</v>
      </c>
      <c r="B386" t="str">
        <f t="shared" si="79"/>
        <v>72100000</v>
      </c>
      <c r="C386" t="str">
        <f t="shared" si="80"/>
        <v>72100659</v>
      </c>
      <c r="D386" t="str">
        <f t="shared" si="81"/>
        <v>801</v>
      </c>
      <c r="E386" t="str">
        <f t="shared" si="82"/>
        <v>89301091</v>
      </c>
      <c r="F386" t="str">
        <f>"2251180481"</f>
        <v>2251180481</v>
      </c>
      <c r="G386" s="1">
        <v>44581</v>
      </c>
      <c r="H386" t="str">
        <f>"93124"</f>
        <v>93124</v>
      </c>
      <c r="I386">
        <v>1</v>
      </c>
      <c r="J386">
        <v>173</v>
      </c>
      <c r="K386">
        <v>0</v>
      </c>
      <c r="L386">
        <v>212.79</v>
      </c>
    </row>
    <row r="387" spans="1:12" x14ac:dyDescent="0.25">
      <c r="A387" t="str">
        <f t="shared" si="83"/>
        <v>89301000</v>
      </c>
      <c r="B387" t="str">
        <f t="shared" si="79"/>
        <v>72100000</v>
      </c>
      <c r="C387" t="str">
        <f t="shared" si="80"/>
        <v>72100659</v>
      </c>
      <c r="D387" t="str">
        <f t="shared" si="81"/>
        <v>801</v>
      </c>
      <c r="E387" t="str">
        <f t="shared" si="82"/>
        <v>89301091</v>
      </c>
      <c r="F387" t="str">
        <f>"2251180481"</f>
        <v>2251180481</v>
      </c>
      <c r="G387" s="1">
        <v>44581</v>
      </c>
      <c r="H387" t="str">
        <f>"93281"</f>
        <v>93281</v>
      </c>
      <c r="I387">
        <v>1</v>
      </c>
      <c r="J387">
        <v>134</v>
      </c>
      <c r="K387">
        <v>0</v>
      </c>
      <c r="L387">
        <v>164.82</v>
      </c>
    </row>
    <row r="388" spans="1:12" x14ac:dyDescent="0.25">
      <c r="A388" t="str">
        <f t="shared" si="83"/>
        <v>89301000</v>
      </c>
      <c r="B388" t="str">
        <f t="shared" si="79"/>
        <v>72100000</v>
      </c>
      <c r="C388" t="str">
        <f t="shared" si="80"/>
        <v>72100659</v>
      </c>
      <c r="D388" t="str">
        <f t="shared" si="81"/>
        <v>801</v>
      </c>
      <c r="E388" t="str">
        <f t="shared" si="82"/>
        <v>89301091</v>
      </c>
      <c r="F388" t="str">
        <f>"2201200617"</f>
        <v>2201200617</v>
      </c>
      <c r="G388" s="1">
        <v>44583</v>
      </c>
      <c r="H388" t="str">
        <f>"93121"</f>
        <v>93121</v>
      </c>
      <c r="I388">
        <v>1</v>
      </c>
      <c r="J388">
        <v>125</v>
      </c>
      <c r="K388">
        <v>0</v>
      </c>
      <c r="L388">
        <v>153.75</v>
      </c>
    </row>
    <row r="389" spans="1:12" x14ac:dyDescent="0.25">
      <c r="A389" t="str">
        <f t="shared" si="83"/>
        <v>89301000</v>
      </c>
      <c r="B389" t="str">
        <f t="shared" si="79"/>
        <v>72100000</v>
      </c>
      <c r="C389" t="str">
        <f t="shared" si="80"/>
        <v>72100659</v>
      </c>
      <c r="D389" t="str">
        <f t="shared" si="81"/>
        <v>801</v>
      </c>
      <c r="E389" t="str">
        <f t="shared" si="82"/>
        <v>89301091</v>
      </c>
      <c r="F389" t="str">
        <f>"2201200617"</f>
        <v>2201200617</v>
      </c>
      <c r="G389" s="1">
        <v>44583</v>
      </c>
      <c r="H389" t="str">
        <f>"93124"</f>
        <v>93124</v>
      </c>
      <c r="I389">
        <v>1</v>
      </c>
      <c r="J389">
        <v>173</v>
      </c>
      <c r="K389">
        <v>0</v>
      </c>
      <c r="L389">
        <v>212.79</v>
      </c>
    </row>
    <row r="390" spans="1:12" x14ac:dyDescent="0.25">
      <c r="A390" t="str">
        <f t="shared" si="83"/>
        <v>89301000</v>
      </c>
      <c r="B390" t="str">
        <f t="shared" si="79"/>
        <v>72100000</v>
      </c>
      <c r="C390" t="str">
        <f t="shared" si="80"/>
        <v>72100659</v>
      </c>
      <c r="D390" t="str">
        <f t="shared" si="81"/>
        <v>801</v>
      </c>
      <c r="E390" t="str">
        <f t="shared" si="82"/>
        <v>89301091</v>
      </c>
      <c r="F390" t="str">
        <f>"2201200617"</f>
        <v>2201200617</v>
      </c>
      <c r="G390" s="1">
        <v>44583</v>
      </c>
      <c r="H390" t="str">
        <f>"93281"</f>
        <v>93281</v>
      </c>
      <c r="I390">
        <v>1</v>
      </c>
      <c r="J390">
        <v>134</v>
      </c>
      <c r="K390">
        <v>0</v>
      </c>
      <c r="L390">
        <v>164.82</v>
      </c>
    </row>
    <row r="391" spans="1:12" x14ac:dyDescent="0.25">
      <c r="A391" t="str">
        <f t="shared" si="83"/>
        <v>89301000</v>
      </c>
      <c r="B391" t="str">
        <f t="shared" si="79"/>
        <v>72100000</v>
      </c>
      <c r="C391" t="str">
        <f t="shared" si="80"/>
        <v>72100659</v>
      </c>
      <c r="D391" t="str">
        <f t="shared" si="81"/>
        <v>801</v>
      </c>
      <c r="E391" t="str">
        <f t="shared" si="82"/>
        <v>89301091</v>
      </c>
      <c r="F391" t="str">
        <f>"2201200628"</f>
        <v>2201200628</v>
      </c>
      <c r="G391" s="1">
        <v>44584</v>
      </c>
      <c r="H391" t="str">
        <f>"93121"</f>
        <v>93121</v>
      </c>
      <c r="I391">
        <v>1</v>
      </c>
      <c r="J391">
        <v>125</v>
      </c>
      <c r="K391">
        <v>0</v>
      </c>
      <c r="L391">
        <v>153.75</v>
      </c>
    </row>
    <row r="392" spans="1:12" x14ac:dyDescent="0.25">
      <c r="A392" t="str">
        <f t="shared" si="83"/>
        <v>89301000</v>
      </c>
      <c r="B392" t="str">
        <f t="shared" si="79"/>
        <v>72100000</v>
      </c>
      <c r="C392" t="str">
        <f t="shared" si="80"/>
        <v>72100659</v>
      </c>
      <c r="D392" t="str">
        <f t="shared" si="81"/>
        <v>801</v>
      </c>
      <c r="E392" t="str">
        <f t="shared" si="82"/>
        <v>89301091</v>
      </c>
      <c r="F392" t="str">
        <f>"2201200628"</f>
        <v>2201200628</v>
      </c>
      <c r="G392" s="1">
        <v>44584</v>
      </c>
      <c r="H392" t="str">
        <f>"93124"</f>
        <v>93124</v>
      </c>
      <c r="I392">
        <v>1</v>
      </c>
      <c r="J392">
        <v>173</v>
      </c>
      <c r="K392">
        <v>0</v>
      </c>
      <c r="L392">
        <v>212.79</v>
      </c>
    </row>
    <row r="393" spans="1:12" x14ac:dyDescent="0.25">
      <c r="A393" t="str">
        <f t="shared" si="83"/>
        <v>89301000</v>
      </c>
      <c r="B393" t="str">
        <f t="shared" si="79"/>
        <v>72100000</v>
      </c>
      <c r="C393" t="str">
        <f t="shared" si="80"/>
        <v>72100659</v>
      </c>
      <c r="D393" t="str">
        <f t="shared" si="81"/>
        <v>801</v>
      </c>
      <c r="E393" t="str">
        <f t="shared" si="82"/>
        <v>89301091</v>
      </c>
      <c r="F393" t="str">
        <f>"2201200628"</f>
        <v>2201200628</v>
      </c>
      <c r="G393" s="1">
        <v>44584</v>
      </c>
      <c r="H393" t="str">
        <f>"93281"</f>
        <v>93281</v>
      </c>
      <c r="I393">
        <v>1</v>
      </c>
      <c r="J393">
        <v>134</v>
      </c>
      <c r="K393">
        <v>0</v>
      </c>
      <c r="L393">
        <v>164.82</v>
      </c>
    </row>
    <row r="394" spans="1:12" x14ac:dyDescent="0.25">
      <c r="A394" t="str">
        <f t="shared" si="83"/>
        <v>89301000</v>
      </c>
      <c r="B394" t="str">
        <f t="shared" si="79"/>
        <v>72100000</v>
      </c>
      <c r="C394" t="str">
        <f t="shared" si="80"/>
        <v>72100659</v>
      </c>
      <c r="D394" t="str">
        <f t="shared" si="81"/>
        <v>801</v>
      </c>
      <c r="E394" t="str">
        <f t="shared" si="82"/>
        <v>89301091</v>
      </c>
      <c r="F394" t="str">
        <f>"2251200732"</f>
        <v>2251200732</v>
      </c>
      <c r="G394" s="1">
        <v>44583</v>
      </c>
      <c r="H394" t="str">
        <f>"93121"</f>
        <v>93121</v>
      </c>
      <c r="I394">
        <v>1</v>
      </c>
      <c r="J394">
        <v>125</v>
      </c>
      <c r="K394">
        <v>0</v>
      </c>
      <c r="L394">
        <v>153.75</v>
      </c>
    </row>
    <row r="395" spans="1:12" x14ac:dyDescent="0.25">
      <c r="A395" t="str">
        <f t="shared" si="83"/>
        <v>89301000</v>
      </c>
      <c r="B395" t="str">
        <f t="shared" si="79"/>
        <v>72100000</v>
      </c>
      <c r="C395" t="str">
        <f t="shared" si="80"/>
        <v>72100659</v>
      </c>
      <c r="D395" t="str">
        <f t="shared" si="81"/>
        <v>801</v>
      </c>
      <c r="E395" t="str">
        <f t="shared" si="82"/>
        <v>89301091</v>
      </c>
      <c r="F395" t="str">
        <f>"2251200732"</f>
        <v>2251200732</v>
      </c>
      <c r="G395" s="1">
        <v>44583</v>
      </c>
      <c r="H395" t="str">
        <f>"93124"</f>
        <v>93124</v>
      </c>
      <c r="I395">
        <v>1</v>
      </c>
      <c r="J395">
        <v>173</v>
      </c>
      <c r="K395">
        <v>0</v>
      </c>
      <c r="L395">
        <v>212.79</v>
      </c>
    </row>
    <row r="396" spans="1:12" x14ac:dyDescent="0.25">
      <c r="A396" t="str">
        <f t="shared" si="83"/>
        <v>89301000</v>
      </c>
      <c r="B396" t="str">
        <f t="shared" si="79"/>
        <v>72100000</v>
      </c>
      <c r="C396" t="str">
        <f t="shared" si="80"/>
        <v>72100659</v>
      </c>
      <c r="D396" t="str">
        <f t="shared" si="81"/>
        <v>801</v>
      </c>
      <c r="E396" t="str">
        <f t="shared" si="82"/>
        <v>89301091</v>
      </c>
      <c r="F396" t="str">
        <f>"2251200732"</f>
        <v>2251200732</v>
      </c>
      <c r="G396" s="1">
        <v>44583</v>
      </c>
      <c r="H396" t="str">
        <f>"93281"</f>
        <v>93281</v>
      </c>
      <c r="I396">
        <v>1</v>
      </c>
      <c r="J396">
        <v>134</v>
      </c>
      <c r="K396">
        <v>0</v>
      </c>
      <c r="L396">
        <v>164.82</v>
      </c>
    </row>
    <row r="397" spans="1:12" x14ac:dyDescent="0.25">
      <c r="A397" t="str">
        <f t="shared" si="83"/>
        <v>89301000</v>
      </c>
      <c r="B397" t="str">
        <f t="shared" si="79"/>
        <v>72100000</v>
      </c>
      <c r="C397" t="str">
        <f t="shared" si="80"/>
        <v>72100659</v>
      </c>
      <c r="D397" t="str">
        <f t="shared" si="81"/>
        <v>801</v>
      </c>
      <c r="E397" t="str">
        <f t="shared" si="82"/>
        <v>89301091</v>
      </c>
      <c r="F397" t="str">
        <f>"2251200743"</f>
        <v>2251200743</v>
      </c>
      <c r="G397" s="1">
        <v>44583</v>
      </c>
      <c r="H397" t="str">
        <f>"93121"</f>
        <v>93121</v>
      </c>
      <c r="I397">
        <v>1</v>
      </c>
      <c r="J397">
        <v>125</v>
      </c>
      <c r="K397">
        <v>0</v>
      </c>
      <c r="L397">
        <v>153.75</v>
      </c>
    </row>
    <row r="398" spans="1:12" x14ac:dyDescent="0.25">
      <c r="A398" t="str">
        <f t="shared" si="83"/>
        <v>89301000</v>
      </c>
      <c r="B398" t="str">
        <f t="shared" si="79"/>
        <v>72100000</v>
      </c>
      <c r="C398" t="str">
        <f t="shared" si="80"/>
        <v>72100659</v>
      </c>
      <c r="D398" t="str">
        <f t="shared" si="81"/>
        <v>801</v>
      </c>
      <c r="E398" t="str">
        <f t="shared" si="82"/>
        <v>89301091</v>
      </c>
      <c r="F398" t="str">
        <f>"2251200743"</f>
        <v>2251200743</v>
      </c>
      <c r="G398" s="1">
        <v>44583</v>
      </c>
      <c r="H398" t="str">
        <f>"93124"</f>
        <v>93124</v>
      </c>
      <c r="I398">
        <v>1</v>
      </c>
      <c r="J398">
        <v>173</v>
      </c>
      <c r="K398">
        <v>0</v>
      </c>
      <c r="L398">
        <v>212.79</v>
      </c>
    </row>
    <row r="399" spans="1:12" x14ac:dyDescent="0.25">
      <c r="A399" t="str">
        <f t="shared" si="83"/>
        <v>89301000</v>
      </c>
      <c r="B399" t="str">
        <f t="shared" si="79"/>
        <v>72100000</v>
      </c>
      <c r="C399" t="str">
        <f t="shared" si="80"/>
        <v>72100659</v>
      </c>
      <c r="D399" t="str">
        <f t="shared" si="81"/>
        <v>801</v>
      </c>
      <c r="E399" t="str">
        <f t="shared" si="82"/>
        <v>89301091</v>
      </c>
      <c r="F399" t="str">
        <f>"2251200743"</f>
        <v>2251200743</v>
      </c>
      <c r="G399" s="1">
        <v>44583</v>
      </c>
      <c r="H399" t="str">
        <f>"93281"</f>
        <v>93281</v>
      </c>
      <c r="I399">
        <v>1</v>
      </c>
      <c r="J399">
        <v>134</v>
      </c>
      <c r="K399">
        <v>0</v>
      </c>
      <c r="L399">
        <v>164.82</v>
      </c>
    </row>
    <row r="400" spans="1:12" x14ac:dyDescent="0.25">
      <c r="A400" t="str">
        <f t="shared" si="83"/>
        <v>89301000</v>
      </c>
      <c r="B400" t="str">
        <f t="shared" si="79"/>
        <v>72100000</v>
      </c>
      <c r="C400" t="str">
        <f t="shared" si="80"/>
        <v>72100659</v>
      </c>
      <c r="D400" t="str">
        <f t="shared" si="81"/>
        <v>801</v>
      </c>
      <c r="E400" t="str">
        <f t="shared" si="82"/>
        <v>89301091</v>
      </c>
      <c r="F400" t="str">
        <f>"2251200754"</f>
        <v>2251200754</v>
      </c>
      <c r="G400" s="1">
        <v>44584</v>
      </c>
      <c r="H400" t="str">
        <f>"93121"</f>
        <v>93121</v>
      </c>
      <c r="I400">
        <v>1</v>
      </c>
      <c r="J400">
        <v>125</v>
      </c>
      <c r="K400">
        <v>0</v>
      </c>
      <c r="L400">
        <v>153.75</v>
      </c>
    </row>
    <row r="401" spans="1:12" x14ac:dyDescent="0.25">
      <c r="A401" t="str">
        <f t="shared" si="83"/>
        <v>89301000</v>
      </c>
      <c r="B401" t="str">
        <f t="shared" si="79"/>
        <v>72100000</v>
      </c>
      <c r="C401" t="str">
        <f t="shared" si="80"/>
        <v>72100659</v>
      </c>
      <c r="D401" t="str">
        <f t="shared" si="81"/>
        <v>801</v>
      </c>
      <c r="E401" t="str">
        <f t="shared" si="82"/>
        <v>89301091</v>
      </c>
      <c r="F401" t="str">
        <f>"2251200754"</f>
        <v>2251200754</v>
      </c>
      <c r="G401" s="1">
        <v>44584</v>
      </c>
      <c r="H401" t="str">
        <f>"93124"</f>
        <v>93124</v>
      </c>
      <c r="I401">
        <v>1</v>
      </c>
      <c r="J401">
        <v>173</v>
      </c>
      <c r="K401">
        <v>0</v>
      </c>
      <c r="L401">
        <v>212.79</v>
      </c>
    </row>
    <row r="402" spans="1:12" x14ac:dyDescent="0.25">
      <c r="A402" t="str">
        <f t="shared" si="83"/>
        <v>89301000</v>
      </c>
      <c r="B402" t="str">
        <f t="shared" si="79"/>
        <v>72100000</v>
      </c>
      <c r="C402" t="str">
        <f t="shared" si="80"/>
        <v>72100659</v>
      </c>
      <c r="D402" t="str">
        <f t="shared" si="81"/>
        <v>801</v>
      </c>
      <c r="E402" t="str">
        <f t="shared" si="82"/>
        <v>89301091</v>
      </c>
      <c r="F402" t="str">
        <f>"2251200754"</f>
        <v>2251200754</v>
      </c>
      <c r="G402" s="1">
        <v>44584</v>
      </c>
      <c r="H402" t="str">
        <f>"93281"</f>
        <v>93281</v>
      </c>
      <c r="I402">
        <v>1</v>
      </c>
      <c r="J402">
        <v>134</v>
      </c>
      <c r="K402">
        <v>0</v>
      </c>
      <c r="L402">
        <v>164.82</v>
      </c>
    </row>
    <row r="403" spans="1:12" x14ac:dyDescent="0.25">
      <c r="A403" t="str">
        <f t="shared" si="83"/>
        <v>89301000</v>
      </c>
      <c r="B403" t="str">
        <f t="shared" si="79"/>
        <v>72100000</v>
      </c>
      <c r="C403" t="str">
        <f t="shared" si="80"/>
        <v>72100659</v>
      </c>
      <c r="D403" t="str">
        <f t="shared" si="81"/>
        <v>801</v>
      </c>
      <c r="E403" t="str">
        <f t="shared" si="82"/>
        <v>89301091</v>
      </c>
      <c r="F403" t="str">
        <f>"2251210060"</f>
        <v>2251210060</v>
      </c>
      <c r="G403" s="1">
        <v>44584</v>
      </c>
      <c r="H403" t="str">
        <f>"93121"</f>
        <v>93121</v>
      </c>
      <c r="I403">
        <v>1</v>
      </c>
      <c r="J403">
        <v>125</v>
      </c>
      <c r="K403">
        <v>0</v>
      </c>
      <c r="L403">
        <v>153.75</v>
      </c>
    </row>
    <row r="404" spans="1:12" x14ac:dyDescent="0.25">
      <c r="A404" t="str">
        <f t="shared" si="83"/>
        <v>89301000</v>
      </c>
      <c r="B404" t="str">
        <f t="shared" si="79"/>
        <v>72100000</v>
      </c>
      <c r="C404" t="str">
        <f t="shared" si="80"/>
        <v>72100659</v>
      </c>
      <c r="D404" t="str">
        <f t="shared" si="81"/>
        <v>801</v>
      </c>
      <c r="E404" t="str">
        <f t="shared" si="82"/>
        <v>89301091</v>
      </c>
      <c r="F404" t="str">
        <f>"2251210060"</f>
        <v>2251210060</v>
      </c>
      <c r="G404" s="1">
        <v>44584</v>
      </c>
      <c r="H404" t="str">
        <f>"93124"</f>
        <v>93124</v>
      </c>
      <c r="I404">
        <v>1</v>
      </c>
      <c r="J404">
        <v>173</v>
      </c>
      <c r="K404">
        <v>0</v>
      </c>
      <c r="L404">
        <v>212.79</v>
      </c>
    </row>
    <row r="405" spans="1:12" x14ac:dyDescent="0.25">
      <c r="A405" t="str">
        <f t="shared" si="83"/>
        <v>89301000</v>
      </c>
      <c r="B405" t="str">
        <f t="shared" si="79"/>
        <v>72100000</v>
      </c>
      <c r="C405" t="str">
        <f t="shared" si="80"/>
        <v>72100659</v>
      </c>
      <c r="D405" t="str">
        <f t="shared" si="81"/>
        <v>801</v>
      </c>
      <c r="E405" t="str">
        <f t="shared" si="82"/>
        <v>89301091</v>
      </c>
      <c r="F405" t="str">
        <f>"2251210060"</f>
        <v>2251210060</v>
      </c>
      <c r="G405" s="1">
        <v>44584</v>
      </c>
      <c r="H405" t="str">
        <f>"93281"</f>
        <v>93281</v>
      </c>
      <c r="I405">
        <v>1</v>
      </c>
      <c r="J405">
        <v>134</v>
      </c>
      <c r="K405">
        <v>0</v>
      </c>
      <c r="L405">
        <v>164.82</v>
      </c>
    </row>
    <row r="406" spans="1:12" x14ac:dyDescent="0.25">
      <c r="A406" t="str">
        <f t="shared" si="83"/>
        <v>89301000</v>
      </c>
      <c r="B406" t="str">
        <f t="shared" si="79"/>
        <v>72100000</v>
      </c>
      <c r="C406" t="str">
        <f t="shared" si="80"/>
        <v>72100659</v>
      </c>
      <c r="D406" t="str">
        <f t="shared" si="81"/>
        <v>801</v>
      </c>
      <c r="E406" t="str">
        <f t="shared" si="82"/>
        <v>89301091</v>
      </c>
      <c r="F406" t="str">
        <f>"9458183262"</f>
        <v>9458183262</v>
      </c>
      <c r="G406" s="1">
        <v>44582</v>
      </c>
      <c r="H406" t="str">
        <f>"93121"</f>
        <v>93121</v>
      </c>
      <c r="I406">
        <v>1</v>
      </c>
      <c r="J406">
        <v>125</v>
      </c>
      <c r="K406">
        <v>0</v>
      </c>
      <c r="L406">
        <v>153.75</v>
      </c>
    </row>
    <row r="407" spans="1:12" x14ac:dyDescent="0.25">
      <c r="A407" t="str">
        <f t="shared" si="83"/>
        <v>89301000</v>
      </c>
      <c r="B407" t="str">
        <f t="shared" ref="B407:B417" si="84">"72100000"</f>
        <v>72100000</v>
      </c>
      <c r="C407" t="str">
        <f t="shared" ref="C407:C417" si="85">"72100659"</f>
        <v>72100659</v>
      </c>
      <c r="D407" t="str">
        <f t="shared" ref="D407:D424" si="86">"801"</f>
        <v>801</v>
      </c>
      <c r="E407" t="str">
        <f t="shared" si="82"/>
        <v>89301091</v>
      </c>
      <c r="F407" t="str">
        <f>"9458183262"</f>
        <v>9458183262</v>
      </c>
      <c r="G407" s="1">
        <v>44582</v>
      </c>
      <c r="H407" t="str">
        <f>"93124"</f>
        <v>93124</v>
      </c>
      <c r="I407">
        <v>1</v>
      </c>
      <c r="J407">
        <v>173</v>
      </c>
      <c r="K407">
        <v>0</v>
      </c>
      <c r="L407">
        <v>212.79</v>
      </c>
    </row>
    <row r="408" spans="1:12" x14ac:dyDescent="0.25">
      <c r="A408" t="str">
        <f t="shared" si="83"/>
        <v>89301000</v>
      </c>
      <c r="B408" t="str">
        <f t="shared" si="84"/>
        <v>72100000</v>
      </c>
      <c r="C408" t="str">
        <f t="shared" si="85"/>
        <v>72100659</v>
      </c>
      <c r="D408" t="str">
        <f t="shared" si="86"/>
        <v>801</v>
      </c>
      <c r="E408" t="str">
        <f t="shared" si="82"/>
        <v>89301091</v>
      </c>
      <c r="F408" t="str">
        <f>"9458183262"</f>
        <v>9458183262</v>
      </c>
      <c r="G408" s="1">
        <v>44582</v>
      </c>
      <c r="H408" t="str">
        <f>"93281"</f>
        <v>93281</v>
      </c>
      <c r="I408">
        <v>1</v>
      </c>
      <c r="J408">
        <v>134</v>
      </c>
      <c r="K408">
        <v>0</v>
      </c>
      <c r="L408">
        <v>164.82</v>
      </c>
    </row>
    <row r="409" spans="1:12" x14ac:dyDescent="0.25">
      <c r="A409" t="str">
        <f t="shared" si="83"/>
        <v>89301000</v>
      </c>
      <c r="B409" t="str">
        <f t="shared" si="84"/>
        <v>72100000</v>
      </c>
      <c r="C409" t="str">
        <f t="shared" si="85"/>
        <v>72100659</v>
      </c>
      <c r="D409" t="str">
        <f t="shared" si="86"/>
        <v>801</v>
      </c>
      <c r="E409" t="str">
        <f t="shared" ref="E409:E417" si="87">"89301091"</f>
        <v>89301091</v>
      </c>
      <c r="F409" t="str">
        <f>"9862126153"</f>
        <v>9862126153</v>
      </c>
      <c r="G409" s="1">
        <v>44585</v>
      </c>
      <c r="H409" t="str">
        <f>"93121"</f>
        <v>93121</v>
      </c>
      <c r="I409">
        <v>1</v>
      </c>
      <c r="J409">
        <v>125</v>
      </c>
      <c r="K409">
        <v>0</v>
      </c>
      <c r="L409">
        <v>153.75</v>
      </c>
    </row>
    <row r="410" spans="1:12" x14ac:dyDescent="0.25">
      <c r="A410" t="str">
        <f t="shared" si="83"/>
        <v>89301000</v>
      </c>
      <c r="B410" t="str">
        <f t="shared" si="84"/>
        <v>72100000</v>
      </c>
      <c r="C410" t="str">
        <f t="shared" si="85"/>
        <v>72100659</v>
      </c>
      <c r="D410" t="str">
        <f t="shared" si="86"/>
        <v>801</v>
      </c>
      <c r="E410" t="str">
        <f t="shared" si="87"/>
        <v>89301091</v>
      </c>
      <c r="F410" t="str">
        <f>"9862126153"</f>
        <v>9862126153</v>
      </c>
      <c r="G410" s="1">
        <v>44585</v>
      </c>
      <c r="H410" t="str">
        <f>"93124"</f>
        <v>93124</v>
      </c>
      <c r="I410">
        <v>1</v>
      </c>
      <c r="J410">
        <v>173</v>
      </c>
      <c r="K410">
        <v>0</v>
      </c>
      <c r="L410">
        <v>212.79</v>
      </c>
    </row>
    <row r="411" spans="1:12" x14ac:dyDescent="0.25">
      <c r="A411" t="str">
        <f t="shared" si="83"/>
        <v>89301000</v>
      </c>
      <c r="B411" t="str">
        <f t="shared" si="84"/>
        <v>72100000</v>
      </c>
      <c r="C411" t="str">
        <f t="shared" si="85"/>
        <v>72100659</v>
      </c>
      <c r="D411" t="str">
        <f t="shared" si="86"/>
        <v>801</v>
      </c>
      <c r="E411" t="str">
        <f t="shared" si="87"/>
        <v>89301091</v>
      </c>
      <c r="F411" t="str">
        <f>"9862126153"</f>
        <v>9862126153</v>
      </c>
      <c r="G411" s="1">
        <v>44585</v>
      </c>
      <c r="H411" t="str">
        <f>"93281"</f>
        <v>93281</v>
      </c>
      <c r="I411">
        <v>1</v>
      </c>
      <c r="J411">
        <v>134</v>
      </c>
      <c r="K411">
        <v>0</v>
      </c>
      <c r="L411">
        <v>164.82</v>
      </c>
    </row>
    <row r="412" spans="1:12" x14ac:dyDescent="0.25">
      <c r="A412" t="str">
        <f t="shared" si="83"/>
        <v>89301000</v>
      </c>
      <c r="B412" t="str">
        <f t="shared" si="84"/>
        <v>72100000</v>
      </c>
      <c r="C412" t="str">
        <f t="shared" si="85"/>
        <v>72100659</v>
      </c>
      <c r="D412" t="str">
        <f t="shared" si="86"/>
        <v>801</v>
      </c>
      <c r="E412" t="str">
        <f t="shared" si="87"/>
        <v>89301091</v>
      </c>
      <c r="F412" t="str">
        <f>"2201220296"</f>
        <v>2201220296</v>
      </c>
      <c r="G412" s="1">
        <v>44585</v>
      </c>
      <c r="H412" t="str">
        <f>"93121"</f>
        <v>93121</v>
      </c>
      <c r="I412">
        <v>1</v>
      </c>
      <c r="J412">
        <v>125</v>
      </c>
      <c r="K412">
        <v>0</v>
      </c>
      <c r="L412">
        <v>153.75</v>
      </c>
    </row>
    <row r="413" spans="1:12" x14ac:dyDescent="0.25">
      <c r="A413" t="str">
        <f t="shared" si="83"/>
        <v>89301000</v>
      </c>
      <c r="B413" t="str">
        <f t="shared" si="84"/>
        <v>72100000</v>
      </c>
      <c r="C413" t="str">
        <f t="shared" si="85"/>
        <v>72100659</v>
      </c>
      <c r="D413" t="str">
        <f t="shared" si="86"/>
        <v>801</v>
      </c>
      <c r="E413" t="str">
        <f t="shared" si="87"/>
        <v>89301091</v>
      </c>
      <c r="F413" t="str">
        <f>"2201220296"</f>
        <v>2201220296</v>
      </c>
      <c r="G413" s="1">
        <v>44585</v>
      </c>
      <c r="H413" t="str">
        <f>"93124"</f>
        <v>93124</v>
      </c>
      <c r="I413">
        <v>1</v>
      </c>
      <c r="J413">
        <v>173</v>
      </c>
      <c r="K413">
        <v>0</v>
      </c>
      <c r="L413">
        <v>212.79</v>
      </c>
    </row>
    <row r="414" spans="1:12" x14ac:dyDescent="0.25">
      <c r="A414" t="str">
        <f t="shared" si="83"/>
        <v>89301000</v>
      </c>
      <c r="B414" t="str">
        <f t="shared" si="84"/>
        <v>72100000</v>
      </c>
      <c r="C414" t="str">
        <f t="shared" si="85"/>
        <v>72100659</v>
      </c>
      <c r="D414" t="str">
        <f t="shared" si="86"/>
        <v>801</v>
      </c>
      <c r="E414" t="str">
        <f t="shared" si="87"/>
        <v>89301091</v>
      </c>
      <c r="F414" t="str">
        <f>"2201220296"</f>
        <v>2201220296</v>
      </c>
      <c r="G414" s="1">
        <v>44585</v>
      </c>
      <c r="H414" t="str">
        <f>"93281"</f>
        <v>93281</v>
      </c>
      <c r="I414">
        <v>1</v>
      </c>
      <c r="J414">
        <v>134</v>
      </c>
      <c r="K414">
        <v>0</v>
      </c>
      <c r="L414">
        <v>164.82</v>
      </c>
    </row>
    <row r="415" spans="1:12" x14ac:dyDescent="0.25">
      <c r="A415" t="str">
        <f t="shared" si="83"/>
        <v>89301000</v>
      </c>
      <c r="B415" t="str">
        <f t="shared" si="84"/>
        <v>72100000</v>
      </c>
      <c r="C415" t="str">
        <f t="shared" si="85"/>
        <v>72100659</v>
      </c>
      <c r="D415" t="str">
        <f t="shared" si="86"/>
        <v>801</v>
      </c>
      <c r="E415" t="str">
        <f t="shared" si="87"/>
        <v>89301091</v>
      </c>
      <c r="F415" t="str">
        <f>"2201220307"</f>
        <v>2201220307</v>
      </c>
      <c r="G415" s="1">
        <v>44585</v>
      </c>
      <c r="H415" t="str">
        <f>"93121"</f>
        <v>93121</v>
      </c>
      <c r="I415">
        <v>1</v>
      </c>
      <c r="J415">
        <v>125</v>
      </c>
      <c r="K415">
        <v>0</v>
      </c>
      <c r="L415">
        <v>153.75</v>
      </c>
    </row>
    <row r="416" spans="1:12" x14ac:dyDescent="0.25">
      <c r="A416" t="str">
        <f t="shared" si="83"/>
        <v>89301000</v>
      </c>
      <c r="B416" t="str">
        <f t="shared" si="84"/>
        <v>72100000</v>
      </c>
      <c r="C416" t="str">
        <f t="shared" si="85"/>
        <v>72100659</v>
      </c>
      <c r="D416" t="str">
        <f t="shared" si="86"/>
        <v>801</v>
      </c>
      <c r="E416" t="str">
        <f t="shared" si="87"/>
        <v>89301091</v>
      </c>
      <c r="F416" t="str">
        <f>"2201220307"</f>
        <v>2201220307</v>
      </c>
      <c r="G416" s="1">
        <v>44585</v>
      </c>
      <c r="H416" t="str">
        <f>"93124"</f>
        <v>93124</v>
      </c>
      <c r="I416">
        <v>1</v>
      </c>
      <c r="J416">
        <v>173</v>
      </c>
      <c r="K416">
        <v>0</v>
      </c>
      <c r="L416">
        <v>212.79</v>
      </c>
    </row>
    <row r="417" spans="1:12" x14ac:dyDescent="0.25">
      <c r="A417" t="str">
        <f t="shared" si="83"/>
        <v>89301000</v>
      </c>
      <c r="B417" t="str">
        <f t="shared" si="84"/>
        <v>72100000</v>
      </c>
      <c r="C417" t="str">
        <f t="shared" si="85"/>
        <v>72100659</v>
      </c>
      <c r="D417" t="str">
        <f t="shared" si="86"/>
        <v>801</v>
      </c>
      <c r="E417" t="str">
        <f t="shared" si="87"/>
        <v>89301091</v>
      </c>
      <c r="F417" t="str">
        <f>"2201220307"</f>
        <v>2201220307</v>
      </c>
      <c r="G417" s="1">
        <v>44585</v>
      </c>
      <c r="H417" t="str">
        <f>"93281"</f>
        <v>93281</v>
      </c>
      <c r="I417">
        <v>1</v>
      </c>
      <c r="J417">
        <v>134</v>
      </c>
      <c r="K417">
        <v>0</v>
      </c>
      <c r="L417">
        <v>164.82</v>
      </c>
    </row>
    <row r="418" spans="1:12" x14ac:dyDescent="0.25">
      <c r="A418" t="str">
        <f t="shared" si="83"/>
        <v>89301000</v>
      </c>
      <c r="B418" t="str">
        <f t="shared" ref="B418:B423" si="88">"78006000"</f>
        <v>78006000</v>
      </c>
      <c r="C418" t="str">
        <f t="shared" ref="C418:C423" si="89">"78006201"</f>
        <v>78006201</v>
      </c>
      <c r="D418" t="str">
        <f t="shared" si="86"/>
        <v>801</v>
      </c>
      <c r="E418" t="str">
        <f t="shared" ref="E418:E423" si="90">"89301171"</f>
        <v>89301171</v>
      </c>
      <c r="F418" t="str">
        <f>"480705128"</f>
        <v>480705128</v>
      </c>
      <c r="G418" s="1">
        <v>44599</v>
      </c>
      <c r="H418" t="str">
        <f t="shared" ref="H418:H423" si="91">"81703"</f>
        <v>81703</v>
      </c>
      <c r="I418">
        <v>2</v>
      </c>
      <c r="J418">
        <v>556</v>
      </c>
      <c r="K418">
        <v>0</v>
      </c>
      <c r="L418">
        <v>433.68</v>
      </c>
    </row>
    <row r="419" spans="1:12" x14ac:dyDescent="0.25">
      <c r="A419" t="str">
        <f t="shared" si="83"/>
        <v>89301000</v>
      </c>
      <c r="B419" t="str">
        <f t="shared" si="88"/>
        <v>78006000</v>
      </c>
      <c r="C419" t="str">
        <f t="shared" si="89"/>
        <v>78006201</v>
      </c>
      <c r="D419" t="str">
        <f t="shared" si="86"/>
        <v>801</v>
      </c>
      <c r="E419" t="str">
        <f t="shared" si="90"/>
        <v>89301171</v>
      </c>
      <c r="F419" t="str">
        <f>"7353225682"</f>
        <v>7353225682</v>
      </c>
      <c r="G419" s="1">
        <v>44615</v>
      </c>
      <c r="H419" t="str">
        <f t="shared" si="91"/>
        <v>81703</v>
      </c>
      <c r="I419">
        <v>2</v>
      </c>
      <c r="J419">
        <v>556</v>
      </c>
      <c r="K419">
        <v>0</v>
      </c>
      <c r="L419">
        <v>433.68</v>
      </c>
    </row>
    <row r="420" spans="1:12" x14ac:dyDescent="0.25">
      <c r="A420" t="str">
        <f t="shared" si="83"/>
        <v>89301000</v>
      </c>
      <c r="B420" t="str">
        <f t="shared" si="88"/>
        <v>78006000</v>
      </c>
      <c r="C420" t="str">
        <f t="shared" si="89"/>
        <v>78006201</v>
      </c>
      <c r="D420" t="str">
        <f t="shared" si="86"/>
        <v>801</v>
      </c>
      <c r="E420" t="str">
        <f t="shared" si="90"/>
        <v>89301171</v>
      </c>
      <c r="F420" t="str">
        <f>"440426442"</f>
        <v>440426442</v>
      </c>
      <c r="G420" s="1">
        <v>44613</v>
      </c>
      <c r="H420" t="str">
        <f t="shared" si="91"/>
        <v>81703</v>
      </c>
      <c r="I420">
        <v>2</v>
      </c>
      <c r="J420">
        <v>556</v>
      </c>
      <c r="K420">
        <v>0</v>
      </c>
      <c r="L420">
        <v>433.68</v>
      </c>
    </row>
    <row r="421" spans="1:12" x14ac:dyDescent="0.25">
      <c r="A421" t="str">
        <f t="shared" si="83"/>
        <v>89301000</v>
      </c>
      <c r="B421" t="str">
        <f t="shared" si="88"/>
        <v>78006000</v>
      </c>
      <c r="C421" t="str">
        <f t="shared" si="89"/>
        <v>78006201</v>
      </c>
      <c r="D421" t="str">
        <f t="shared" si="86"/>
        <v>801</v>
      </c>
      <c r="E421" t="str">
        <f t="shared" si="90"/>
        <v>89301171</v>
      </c>
      <c r="F421" t="str">
        <f>"7607175312"</f>
        <v>7607175312</v>
      </c>
      <c r="G421" s="1">
        <v>44599</v>
      </c>
      <c r="H421" t="str">
        <f t="shared" si="91"/>
        <v>81703</v>
      </c>
      <c r="I421">
        <v>2</v>
      </c>
      <c r="J421">
        <v>556</v>
      </c>
      <c r="K421">
        <v>0</v>
      </c>
      <c r="L421">
        <v>433.68</v>
      </c>
    </row>
    <row r="422" spans="1:12" x14ac:dyDescent="0.25">
      <c r="A422" t="str">
        <f t="shared" si="83"/>
        <v>89301000</v>
      </c>
      <c r="B422" t="str">
        <f t="shared" si="88"/>
        <v>78006000</v>
      </c>
      <c r="C422" t="str">
        <f t="shared" si="89"/>
        <v>78006201</v>
      </c>
      <c r="D422" t="str">
        <f t="shared" si="86"/>
        <v>801</v>
      </c>
      <c r="E422" t="str">
        <f t="shared" si="90"/>
        <v>89301171</v>
      </c>
      <c r="F422" t="str">
        <f>"8160065342"</f>
        <v>8160065342</v>
      </c>
      <c r="G422" s="1">
        <v>44615</v>
      </c>
      <c r="H422" t="str">
        <f t="shared" si="91"/>
        <v>81703</v>
      </c>
      <c r="I422">
        <v>2</v>
      </c>
      <c r="J422">
        <v>556</v>
      </c>
      <c r="K422">
        <v>0</v>
      </c>
      <c r="L422">
        <v>433.68</v>
      </c>
    </row>
    <row r="423" spans="1:12" x14ac:dyDescent="0.25">
      <c r="A423" t="str">
        <f t="shared" si="83"/>
        <v>89301000</v>
      </c>
      <c r="B423" t="str">
        <f t="shared" si="88"/>
        <v>78006000</v>
      </c>
      <c r="C423" t="str">
        <f t="shared" si="89"/>
        <v>78006201</v>
      </c>
      <c r="D423" t="str">
        <f t="shared" si="86"/>
        <v>801</v>
      </c>
      <c r="E423" t="str">
        <f t="shared" si="90"/>
        <v>89301171</v>
      </c>
      <c r="F423" t="str">
        <f>"9754275003"</f>
        <v>9754275003</v>
      </c>
      <c r="G423" s="1">
        <v>44606</v>
      </c>
      <c r="H423" t="str">
        <f t="shared" si="91"/>
        <v>81703</v>
      </c>
      <c r="I423">
        <v>2</v>
      </c>
      <c r="J423">
        <v>556</v>
      </c>
      <c r="K423">
        <v>0</v>
      </c>
      <c r="L423">
        <v>433.68</v>
      </c>
    </row>
    <row r="424" spans="1:12" x14ac:dyDescent="0.25">
      <c r="A424" t="str">
        <f t="shared" si="83"/>
        <v>89301000</v>
      </c>
      <c r="B424" t="str">
        <f t="shared" ref="B424:B431" si="92">"02004000"</f>
        <v>02004000</v>
      </c>
      <c r="C424" t="str">
        <f>"02004561"</f>
        <v>02004561</v>
      </c>
      <c r="D424" t="str">
        <f t="shared" si="86"/>
        <v>801</v>
      </c>
      <c r="E424" t="str">
        <f>"89301101"</f>
        <v>89301101</v>
      </c>
      <c r="F424" t="str">
        <f>"2107240432"</f>
        <v>2107240432</v>
      </c>
      <c r="G424" s="1">
        <v>44602</v>
      </c>
      <c r="H424" t="str">
        <f>"81655"</f>
        <v>81655</v>
      </c>
      <c r="I424">
        <v>2</v>
      </c>
      <c r="J424">
        <v>1144</v>
      </c>
      <c r="K424">
        <v>0</v>
      </c>
      <c r="L424">
        <v>892.32</v>
      </c>
    </row>
    <row r="425" spans="1:12" x14ac:dyDescent="0.25">
      <c r="A425" t="str">
        <f t="shared" si="83"/>
        <v>89301000</v>
      </c>
      <c r="B425" t="str">
        <f t="shared" si="92"/>
        <v>02004000</v>
      </c>
      <c r="C425" t="str">
        <f>"02004459"</f>
        <v>02004459</v>
      </c>
      <c r="D425" t="str">
        <f>"401"</f>
        <v>401</v>
      </c>
      <c r="E425" t="str">
        <f>"89301102"</f>
        <v>89301102</v>
      </c>
      <c r="F425" t="str">
        <f>"1910310347"</f>
        <v>1910310347</v>
      </c>
      <c r="G425" s="1">
        <v>44615</v>
      </c>
      <c r="H425" t="str">
        <f>"92111"</f>
        <v>92111</v>
      </c>
      <c r="I425">
        <v>1</v>
      </c>
      <c r="J425">
        <v>161</v>
      </c>
      <c r="K425">
        <v>0</v>
      </c>
      <c r="L425">
        <v>173.88</v>
      </c>
    </row>
    <row r="426" spans="1:12" x14ac:dyDescent="0.25">
      <c r="A426" t="str">
        <f t="shared" si="83"/>
        <v>89301000</v>
      </c>
      <c r="B426" t="str">
        <f t="shared" si="92"/>
        <v>02004000</v>
      </c>
      <c r="C426" t="str">
        <f>"02004459"</f>
        <v>02004459</v>
      </c>
      <c r="D426" t="str">
        <f>"401"</f>
        <v>401</v>
      </c>
      <c r="E426" t="str">
        <f>"89301600"</f>
        <v>89301600</v>
      </c>
      <c r="F426" t="str">
        <f>"0055074844"</f>
        <v>0055074844</v>
      </c>
      <c r="G426" s="1">
        <v>44612</v>
      </c>
      <c r="H426" t="str">
        <f>"92111"</f>
        <v>92111</v>
      </c>
      <c r="I426">
        <v>1</v>
      </c>
      <c r="J426">
        <v>161</v>
      </c>
      <c r="K426">
        <v>0</v>
      </c>
      <c r="L426">
        <v>173.88</v>
      </c>
    </row>
    <row r="427" spans="1:12" x14ac:dyDescent="0.25">
      <c r="A427" t="str">
        <f t="shared" si="83"/>
        <v>89301000</v>
      </c>
      <c r="B427" t="str">
        <f t="shared" si="92"/>
        <v>02004000</v>
      </c>
      <c r="C427" t="str">
        <f>"02004459"</f>
        <v>02004459</v>
      </c>
      <c r="D427" t="str">
        <f>"401"</f>
        <v>401</v>
      </c>
      <c r="E427" t="str">
        <f>"89301705"</f>
        <v>89301705</v>
      </c>
      <c r="F427" t="str">
        <f>"2007110457"</f>
        <v>2007110457</v>
      </c>
      <c r="G427" s="1">
        <v>44618</v>
      </c>
      <c r="H427" t="str">
        <f>"92111"</f>
        <v>92111</v>
      </c>
      <c r="I427">
        <v>1</v>
      </c>
      <c r="J427">
        <v>161</v>
      </c>
      <c r="K427">
        <v>0</v>
      </c>
      <c r="L427">
        <v>173.88</v>
      </c>
    </row>
    <row r="428" spans="1:12" x14ac:dyDescent="0.25">
      <c r="A428" t="str">
        <f t="shared" si="83"/>
        <v>89301000</v>
      </c>
      <c r="B428" t="str">
        <f t="shared" si="92"/>
        <v>02004000</v>
      </c>
      <c r="C428" t="str">
        <f>"02004561"</f>
        <v>02004561</v>
      </c>
      <c r="D428" t="str">
        <f>"801"</f>
        <v>801</v>
      </c>
      <c r="E428" t="str">
        <f>"89301101"</f>
        <v>89301101</v>
      </c>
      <c r="F428" t="str">
        <f>"2107240432"</f>
        <v>2107240432</v>
      </c>
      <c r="G428" s="1">
        <v>44602</v>
      </c>
      <c r="H428" t="str">
        <f>"81657"</f>
        <v>81657</v>
      </c>
      <c r="I428">
        <v>1</v>
      </c>
      <c r="J428">
        <v>296</v>
      </c>
      <c r="K428">
        <v>0</v>
      </c>
      <c r="L428">
        <v>230.88</v>
      </c>
    </row>
    <row r="429" spans="1:12" x14ac:dyDescent="0.25">
      <c r="A429" t="str">
        <f t="shared" si="83"/>
        <v>89301000</v>
      </c>
      <c r="B429" t="str">
        <f t="shared" si="92"/>
        <v>02004000</v>
      </c>
      <c r="C429" t="str">
        <f>"02004561"</f>
        <v>02004561</v>
      </c>
      <c r="D429" t="str">
        <f>"801"</f>
        <v>801</v>
      </c>
      <c r="E429" t="str">
        <f>"89301101"</f>
        <v>89301101</v>
      </c>
      <c r="F429" t="str">
        <f>"2107240432"</f>
        <v>2107240432</v>
      </c>
      <c r="G429" s="1">
        <v>44602</v>
      </c>
      <c r="H429" t="str">
        <f>"97111"</f>
        <v>97111</v>
      </c>
      <c r="I429">
        <v>1</v>
      </c>
      <c r="J429">
        <v>18</v>
      </c>
      <c r="K429">
        <v>0</v>
      </c>
      <c r="L429">
        <v>14.04</v>
      </c>
    </row>
    <row r="430" spans="1:12" x14ac:dyDescent="0.25">
      <c r="A430" t="str">
        <f t="shared" si="83"/>
        <v>89301000</v>
      </c>
      <c r="B430" t="str">
        <f t="shared" si="92"/>
        <v>02004000</v>
      </c>
      <c r="C430" t="str">
        <f>"02004459"</f>
        <v>02004459</v>
      </c>
      <c r="D430" t="str">
        <f>"401"</f>
        <v>401</v>
      </c>
      <c r="E430" t="str">
        <f>"89301031"</f>
        <v>89301031</v>
      </c>
      <c r="F430" t="str">
        <f>"0158215739"</f>
        <v>0158215739</v>
      </c>
      <c r="G430" s="1">
        <v>44598</v>
      </c>
      <c r="H430" t="str">
        <f>"92111"</f>
        <v>92111</v>
      </c>
      <c r="I430">
        <v>1</v>
      </c>
      <c r="J430">
        <v>161</v>
      </c>
      <c r="K430">
        <v>0</v>
      </c>
      <c r="L430">
        <v>173.88</v>
      </c>
    </row>
    <row r="431" spans="1:12" x14ac:dyDescent="0.25">
      <c r="A431" t="str">
        <f t="shared" si="83"/>
        <v>89301000</v>
      </c>
      <c r="B431" t="str">
        <f t="shared" si="92"/>
        <v>02004000</v>
      </c>
      <c r="C431" t="str">
        <f>"02004459"</f>
        <v>02004459</v>
      </c>
      <c r="D431" t="str">
        <f>"401"</f>
        <v>401</v>
      </c>
      <c r="E431" t="str">
        <f>"89301600"</f>
        <v>89301600</v>
      </c>
      <c r="F431" t="str">
        <f>"0158215739"</f>
        <v>0158215739</v>
      </c>
      <c r="G431" s="1">
        <v>44597</v>
      </c>
      <c r="H431" t="str">
        <f>"92111"</f>
        <v>92111</v>
      </c>
      <c r="I431">
        <v>1</v>
      </c>
      <c r="J431">
        <v>161</v>
      </c>
      <c r="K431">
        <v>0</v>
      </c>
      <c r="L431">
        <v>173.88</v>
      </c>
    </row>
    <row r="432" spans="1:12" x14ac:dyDescent="0.25">
      <c r="A432" t="str">
        <f t="shared" si="83"/>
        <v>89301000</v>
      </c>
      <c r="B432" t="str">
        <f>"72932000"</f>
        <v>72932000</v>
      </c>
      <c r="C432" t="str">
        <f>"72932050"</f>
        <v>72932050</v>
      </c>
      <c r="D432" t="str">
        <f>"816"</f>
        <v>816</v>
      </c>
      <c r="E432" t="str">
        <f>"89301282"</f>
        <v>89301282</v>
      </c>
      <c r="F432" t="str">
        <f>"7259075692"</f>
        <v>7259075692</v>
      </c>
      <c r="G432" s="1">
        <v>44594</v>
      </c>
      <c r="H432" t="str">
        <f>"94331"</f>
        <v>94331</v>
      </c>
      <c r="I432">
        <v>1</v>
      </c>
      <c r="J432">
        <v>7778</v>
      </c>
      <c r="K432">
        <v>0</v>
      </c>
      <c r="L432">
        <v>6611.3</v>
      </c>
    </row>
    <row r="433" spans="1:12" x14ac:dyDescent="0.25">
      <c r="A433" t="str">
        <f t="shared" si="83"/>
        <v>89301000</v>
      </c>
      <c r="B433" t="str">
        <f t="shared" ref="B433:B442" si="93">"05002000"</f>
        <v>05002000</v>
      </c>
      <c r="C433" t="str">
        <f t="shared" ref="C433:C442" si="94">"05002397"</f>
        <v>05002397</v>
      </c>
      <c r="D433" t="str">
        <f t="shared" ref="D433:D442" si="95">"818"</f>
        <v>818</v>
      </c>
      <c r="E433" t="str">
        <f t="shared" ref="E433:E442" si="96">"89301105"</f>
        <v>89301105</v>
      </c>
      <c r="F433" t="str">
        <f t="shared" ref="F433:F438" si="97">"1108020342"</f>
        <v>1108020342</v>
      </c>
      <c r="G433" s="1">
        <v>44610</v>
      </c>
      <c r="H433" t="str">
        <f t="shared" ref="H433:H440" si="98">"91439"</f>
        <v>91439</v>
      </c>
      <c r="I433">
        <v>9</v>
      </c>
      <c r="J433">
        <v>3204</v>
      </c>
      <c r="K433">
        <v>0</v>
      </c>
      <c r="L433">
        <v>2915.64</v>
      </c>
    </row>
    <row r="434" spans="1:12" x14ac:dyDescent="0.25">
      <c r="A434" t="str">
        <f t="shared" si="83"/>
        <v>89301000</v>
      </c>
      <c r="B434" t="str">
        <f t="shared" si="93"/>
        <v>05002000</v>
      </c>
      <c r="C434" t="str">
        <f t="shared" si="94"/>
        <v>05002397</v>
      </c>
      <c r="D434" t="str">
        <f t="shared" si="95"/>
        <v>818</v>
      </c>
      <c r="E434" t="str">
        <f t="shared" si="96"/>
        <v>89301105</v>
      </c>
      <c r="F434" t="str">
        <f t="shared" si="97"/>
        <v>1108020342</v>
      </c>
      <c r="G434" s="1">
        <v>44610</v>
      </c>
      <c r="H434" t="str">
        <f t="shared" si="98"/>
        <v>91439</v>
      </c>
      <c r="I434">
        <v>9</v>
      </c>
      <c r="J434">
        <v>3204</v>
      </c>
      <c r="K434">
        <v>0</v>
      </c>
      <c r="L434">
        <v>2915.64</v>
      </c>
    </row>
    <row r="435" spans="1:12" x14ac:dyDescent="0.25">
      <c r="A435" t="str">
        <f t="shared" si="83"/>
        <v>89301000</v>
      </c>
      <c r="B435" t="str">
        <f t="shared" si="93"/>
        <v>05002000</v>
      </c>
      <c r="C435" t="str">
        <f t="shared" si="94"/>
        <v>05002397</v>
      </c>
      <c r="D435" t="str">
        <f t="shared" si="95"/>
        <v>818</v>
      </c>
      <c r="E435" t="str">
        <f t="shared" si="96"/>
        <v>89301105</v>
      </c>
      <c r="F435" t="str">
        <f t="shared" si="97"/>
        <v>1108020342</v>
      </c>
      <c r="G435" s="1">
        <v>44610</v>
      </c>
      <c r="H435" t="str">
        <f t="shared" si="98"/>
        <v>91439</v>
      </c>
      <c r="I435">
        <v>9</v>
      </c>
      <c r="J435">
        <v>3204</v>
      </c>
      <c r="K435">
        <v>0</v>
      </c>
      <c r="L435">
        <v>2915.64</v>
      </c>
    </row>
    <row r="436" spans="1:12" x14ac:dyDescent="0.25">
      <c r="A436" t="str">
        <f t="shared" si="83"/>
        <v>89301000</v>
      </c>
      <c r="B436" t="str">
        <f t="shared" si="93"/>
        <v>05002000</v>
      </c>
      <c r="C436" t="str">
        <f t="shared" si="94"/>
        <v>05002397</v>
      </c>
      <c r="D436" t="str">
        <f t="shared" si="95"/>
        <v>818</v>
      </c>
      <c r="E436" t="str">
        <f t="shared" si="96"/>
        <v>89301105</v>
      </c>
      <c r="F436" t="str">
        <f t="shared" si="97"/>
        <v>1108020342</v>
      </c>
      <c r="G436" s="1">
        <v>44610</v>
      </c>
      <c r="H436" t="str">
        <f t="shared" si="98"/>
        <v>91439</v>
      </c>
      <c r="I436">
        <v>9</v>
      </c>
      <c r="J436">
        <v>3204</v>
      </c>
      <c r="K436">
        <v>0</v>
      </c>
      <c r="L436">
        <v>2915.64</v>
      </c>
    </row>
    <row r="437" spans="1:12" x14ac:dyDescent="0.25">
      <c r="A437" t="str">
        <f t="shared" si="83"/>
        <v>89301000</v>
      </c>
      <c r="B437" t="str">
        <f t="shared" si="93"/>
        <v>05002000</v>
      </c>
      <c r="C437" t="str">
        <f t="shared" si="94"/>
        <v>05002397</v>
      </c>
      <c r="D437" t="str">
        <f t="shared" si="95"/>
        <v>818</v>
      </c>
      <c r="E437" t="str">
        <f t="shared" si="96"/>
        <v>89301105</v>
      </c>
      <c r="F437" t="str">
        <f t="shared" si="97"/>
        <v>1108020342</v>
      </c>
      <c r="G437" s="1">
        <v>44610</v>
      </c>
      <c r="H437" t="str">
        <f t="shared" si="98"/>
        <v>91439</v>
      </c>
      <c r="I437">
        <v>9</v>
      </c>
      <c r="J437">
        <v>3204</v>
      </c>
      <c r="K437">
        <v>0</v>
      </c>
      <c r="L437">
        <v>2915.64</v>
      </c>
    </row>
    <row r="438" spans="1:12" x14ac:dyDescent="0.25">
      <c r="A438" t="str">
        <f t="shared" si="83"/>
        <v>89301000</v>
      </c>
      <c r="B438" t="str">
        <f t="shared" si="93"/>
        <v>05002000</v>
      </c>
      <c r="C438" t="str">
        <f t="shared" si="94"/>
        <v>05002397</v>
      </c>
      <c r="D438" t="str">
        <f t="shared" si="95"/>
        <v>818</v>
      </c>
      <c r="E438" t="str">
        <f t="shared" si="96"/>
        <v>89301105</v>
      </c>
      <c r="F438" t="str">
        <f t="shared" si="97"/>
        <v>1108020342</v>
      </c>
      <c r="G438" s="1">
        <v>44610</v>
      </c>
      <c r="H438" t="str">
        <f t="shared" si="98"/>
        <v>91439</v>
      </c>
      <c r="I438">
        <v>2</v>
      </c>
      <c r="J438">
        <v>712</v>
      </c>
      <c r="K438">
        <v>0</v>
      </c>
      <c r="L438">
        <v>647.91999999999996</v>
      </c>
    </row>
    <row r="439" spans="1:12" x14ac:dyDescent="0.25">
      <c r="A439" t="str">
        <f t="shared" si="83"/>
        <v>89301000</v>
      </c>
      <c r="B439" t="str">
        <f t="shared" si="93"/>
        <v>05002000</v>
      </c>
      <c r="C439" t="str">
        <f t="shared" si="94"/>
        <v>05002397</v>
      </c>
      <c r="D439" t="str">
        <f t="shared" si="95"/>
        <v>818</v>
      </c>
      <c r="E439" t="str">
        <f t="shared" si="96"/>
        <v>89301105</v>
      </c>
      <c r="F439" t="str">
        <f>"1860250502"</f>
        <v>1860250502</v>
      </c>
      <c r="G439" s="1">
        <v>44593</v>
      </c>
      <c r="H439" t="str">
        <f t="shared" si="98"/>
        <v>91439</v>
      </c>
      <c r="I439">
        <v>9</v>
      </c>
      <c r="J439">
        <v>3204</v>
      </c>
      <c r="K439">
        <v>0</v>
      </c>
      <c r="L439">
        <v>2915.64</v>
      </c>
    </row>
    <row r="440" spans="1:12" x14ac:dyDescent="0.25">
      <c r="A440" t="str">
        <f t="shared" si="83"/>
        <v>89301000</v>
      </c>
      <c r="B440" t="str">
        <f t="shared" si="93"/>
        <v>05002000</v>
      </c>
      <c r="C440" t="str">
        <f t="shared" si="94"/>
        <v>05002397</v>
      </c>
      <c r="D440" t="str">
        <f t="shared" si="95"/>
        <v>818</v>
      </c>
      <c r="E440" t="str">
        <f t="shared" si="96"/>
        <v>89301105</v>
      </c>
      <c r="F440" t="str">
        <f>"1860250502"</f>
        <v>1860250502</v>
      </c>
      <c r="G440" s="1">
        <v>44593</v>
      </c>
      <c r="H440" t="str">
        <f t="shared" si="98"/>
        <v>91439</v>
      </c>
      <c r="I440">
        <v>3</v>
      </c>
      <c r="J440">
        <v>1068</v>
      </c>
      <c r="K440">
        <v>0</v>
      </c>
      <c r="L440">
        <v>971.88</v>
      </c>
    </row>
    <row r="441" spans="1:12" x14ac:dyDescent="0.25">
      <c r="A441" t="str">
        <f t="shared" si="83"/>
        <v>89301000</v>
      </c>
      <c r="B441" t="str">
        <f t="shared" si="93"/>
        <v>05002000</v>
      </c>
      <c r="C441" t="str">
        <f t="shared" si="94"/>
        <v>05002397</v>
      </c>
      <c r="D441" t="str">
        <f t="shared" si="95"/>
        <v>818</v>
      </c>
      <c r="E441" t="str">
        <f t="shared" si="96"/>
        <v>89301105</v>
      </c>
      <c r="F441" t="str">
        <f>"1860250502"</f>
        <v>1860250502</v>
      </c>
      <c r="G441" s="1">
        <v>44594</v>
      </c>
      <c r="H441" t="str">
        <f>"94225"</f>
        <v>94225</v>
      </c>
      <c r="I441">
        <v>1</v>
      </c>
      <c r="J441">
        <v>1187</v>
      </c>
      <c r="K441">
        <v>0</v>
      </c>
      <c r="L441">
        <v>1080.17</v>
      </c>
    </row>
    <row r="442" spans="1:12" x14ac:dyDescent="0.25">
      <c r="A442" t="str">
        <f t="shared" si="83"/>
        <v>89301000</v>
      </c>
      <c r="B442" t="str">
        <f t="shared" si="93"/>
        <v>05002000</v>
      </c>
      <c r="C442" t="str">
        <f t="shared" si="94"/>
        <v>05002397</v>
      </c>
      <c r="D442" t="str">
        <f t="shared" si="95"/>
        <v>818</v>
      </c>
      <c r="E442" t="str">
        <f t="shared" si="96"/>
        <v>89301105</v>
      </c>
      <c r="F442" t="str">
        <f>"1860250502"</f>
        <v>1860250502</v>
      </c>
      <c r="G442" s="1">
        <v>44594</v>
      </c>
      <c r="H442" t="str">
        <f>"94337"</f>
        <v>94337</v>
      </c>
      <c r="I442">
        <v>2</v>
      </c>
      <c r="J442">
        <v>17920</v>
      </c>
      <c r="K442">
        <v>0</v>
      </c>
      <c r="L442">
        <v>16307.2</v>
      </c>
    </row>
    <row r="443" spans="1:12" x14ac:dyDescent="0.25">
      <c r="A443" t="str">
        <f t="shared" si="83"/>
        <v>89301000</v>
      </c>
      <c r="B443" t="str">
        <f t="shared" ref="B443:B448" si="99">"89383000"</f>
        <v>89383000</v>
      </c>
      <c r="C443" t="str">
        <f t="shared" ref="C443:C448" si="100">"89383002"</f>
        <v>89383002</v>
      </c>
      <c r="D443" t="str">
        <f t="shared" ref="D443:D448" si="101">"809"</f>
        <v>809</v>
      </c>
      <c r="E443" t="str">
        <f t="shared" ref="E443:E448" si="102">"89301042"</f>
        <v>89301042</v>
      </c>
      <c r="F443" t="str">
        <f t="shared" ref="F443:F448" si="103">"8160314459"</f>
        <v>8160314459</v>
      </c>
      <c r="G443" s="1">
        <v>44606</v>
      </c>
      <c r="H443" t="str">
        <f>"89313"</f>
        <v>89313</v>
      </c>
      <c r="I443">
        <v>1</v>
      </c>
      <c r="J443">
        <v>406</v>
      </c>
      <c r="K443">
        <v>0</v>
      </c>
      <c r="L443">
        <v>568.4</v>
      </c>
    </row>
    <row r="444" spans="1:12" x14ac:dyDescent="0.25">
      <c r="A444" t="str">
        <f t="shared" si="83"/>
        <v>89301000</v>
      </c>
      <c r="B444" t="str">
        <f t="shared" si="99"/>
        <v>89383000</v>
      </c>
      <c r="C444" t="str">
        <f t="shared" si="100"/>
        <v>89383002</v>
      </c>
      <c r="D444" t="str">
        <f t="shared" si="101"/>
        <v>809</v>
      </c>
      <c r="E444" t="str">
        <f t="shared" si="102"/>
        <v>89301042</v>
      </c>
      <c r="F444" t="str">
        <f t="shared" si="103"/>
        <v>8160314459</v>
      </c>
      <c r="G444" s="1">
        <v>44606</v>
      </c>
      <c r="H444" t="str">
        <f>"09233"</f>
        <v>09233</v>
      </c>
      <c r="I444">
        <v>1</v>
      </c>
      <c r="J444">
        <v>99</v>
      </c>
      <c r="K444">
        <v>0</v>
      </c>
      <c r="L444">
        <v>138.6</v>
      </c>
    </row>
    <row r="445" spans="1:12" x14ac:dyDescent="0.25">
      <c r="A445" t="str">
        <f t="shared" si="83"/>
        <v>89301000</v>
      </c>
      <c r="B445" t="str">
        <f t="shared" si="99"/>
        <v>89383000</v>
      </c>
      <c r="C445" t="str">
        <f t="shared" si="100"/>
        <v>89383002</v>
      </c>
      <c r="D445" t="str">
        <f t="shared" si="101"/>
        <v>809</v>
      </c>
      <c r="E445" t="str">
        <f t="shared" si="102"/>
        <v>89301042</v>
      </c>
      <c r="F445" t="str">
        <f t="shared" si="103"/>
        <v>8160314459</v>
      </c>
      <c r="G445" s="1">
        <v>44606</v>
      </c>
      <c r="H445" t="str">
        <f>"89512"</f>
        <v>89512</v>
      </c>
      <c r="I445">
        <v>1</v>
      </c>
      <c r="J445">
        <v>277</v>
      </c>
      <c r="K445">
        <v>0</v>
      </c>
      <c r="L445">
        <v>387.8</v>
      </c>
    </row>
    <row r="446" spans="1:12" x14ac:dyDescent="0.25">
      <c r="A446" t="str">
        <f t="shared" si="83"/>
        <v>89301000</v>
      </c>
      <c r="B446" t="str">
        <f t="shared" si="99"/>
        <v>89383000</v>
      </c>
      <c r="C446" t="str">
        <f t="shared" si="100"/>
        <v>89383002</v>
      </c>
      <c r="D446" t="str">
        <f t="shared" si="101"/>
        <v>809</v>
      </c>
      <c r="E446" t="str">
        <f t="shared" si="102"/>
        <v>89301042</v>
      </c>
      <c r="F446" t="str">
        <f t="shared" si="103"/>
        <v>8160314459</v>
      </c>
      <c r="G446" s="1">
        <v>44606</v>
      </c>
      <c r="H446" t="str">
        <f>"89180"</f>
        <v>89180</v>
      </c>
      <c r="I446">
        <v>1</v>
      </c>
      <c r="J446">
        <v>376</v>
      </c>
      <c r="K446">
        <v>0</v>
      </c>
      <c r="L446">
        <v>526.4</v>
      </c>
    </row>
    <row r="447" spans="1:12" x14ac:dyDescent="0.25">
      <c r="A447" t="str">
        <f t="shared" si="83"/>
        <v>89301000</v>
      </c>
      <c r="B447" t="str">
        <f t="shared" si="99"/>
        <v>89383000</v>
      </c>
      <c r="C447" t="str">
        <f t="shared" si="100"/>
        <v>89383002</v>
      </c>
      <c r="D447" t="str">
        <f t="shared" si="101"/>
        <v>809</v>
      </c>
      <c r="E447" t="str">
        <f t="shared" si="102"/>
        <v>89301042</v>
      </c>
      <c r="F447" t="str">
        <f t="shared" si="103"/>
        <v>8160314459</v>
      </c>
      <c r="G447" s="1">
        <v>44606</v>
      </c>
      <c r="H447" t="str">
        <f>"0225891"</f>
        <v>0225891</v>
      </c>
      <c r="I447">
        <v>0.05</v>
      </c>
      <c r="K447">
        <v>18.39</v>
      </c>
      <c r="L447">
        <v>18.39</v>
      </c>
    </row>
    <row r="448" spans="1:12" x14ac:dyDescent="0.25">
      <c r="A448" t="str">
        <f t="shared" si="83"/>
        <v>89301000</v>
      </c>
      <c r="B448" t="str">
        <f t="shared" si="99"/>
        <v>89383000</v>
      </c>
      <c r="C448" t="str">
        <f t="shared" si="100"/>
        <v>89383002</v>
      </c>
      <c r="D448" t="str">
        <f t="shared" si="101"/>
        <v>809</v>
      </c>
      <c r="E448" t="str">
        <f t="shared" si="102"/>
        <v>89301042</v>
      </c>
      <c r="F448" t="str">
        <f t="shared" si="103"/>
        <v>8160314459</v>
      </c>
      <c r="G448" s="1">
        <v>44606</v>
      </c>
      <c r="H448" t="str">
        <f>"0142906"</f>
        <v>0142906</v>
      </c>
      <c r="I448">
        <v>1</v>
      </c>
      <c r="K448">
        <v>6990</v>
      </c>
      <c r="L448">
        <v>6990</v>
      </c>
    </row>
    <row r="449" spans="1:12" x14ac:dyDescent="0.25">
      <c r="A449" t="str">
        <f t="shared" si="83"/>
        <v>89301000</v>
      </c>
      <c r="B449" t="str">
        <f>"89670000"</f>
        <v>89670000</v>
      </c>
      <c r="C449" t="str">
        <f>"89670001"</f>
        <v>89670001</v>
      </c>
      <c r="D449" t="str">
        <f>"802"</f>
        <v>802</v>
      </c>
      <c r="E449" t="str">
        <f>"89301031"</f>
        <v>89301031</v>
      </c>
      <c r="F449" t="str">
        <f>"7562135768"</f>
        <v>7562135768</v>
      </c>
      <c r="G449" s="1">
        <v>44614</v>
      </c>
      <c r="H449" t="str">
        <f>"97111"</f>
        <v>97111</v>
      </c>
      <c r="I449">
        <v>1</v>
      </c>
      <c r="J449">
        <v>18</v>
      </c>
      <c r="K449">
        <v>0</v>
      </c>
      <c r="L449">
        <v>16.38</v>
      </c>
    </row>
    <row r="450" spans="1:12" x14ac:dyDescent="0.25">
      <c r="A450" t="str">
        <f t="shared" ref="A450:A513" si="104">"89301000"</f>
        <v>89301000</v>
      </c>
      <c r="B450" t="str">
        <f>"89670000"</f>
        <v>89670000</v>
      </c>
      <c r="C450" t="str">
        <f>"89670001"</f>
        <v>89670001</v>
      </c>
      <c r="D450" t="str">
        <f>"802"</f>
        <v>802</v>
      </c>
      <c r="E450" t="str">
        <f>"89301031"</f>
        <v>89301031</v>
      </c>
      <c r="F450" t="str">
        <f>"7562135768"</f>
        <v>7562135768</v>
      </c>
      <c r="G450" s="1">
        <v>44615</v>
      </c>
      <c r="H450" t="str">
        <f>"82097"</f>
        <v>82097</v>
      </c>
      <c r="I450">
        <v>1</v>
      </c>
      <c r="J450">
        <v>380</v>
      </c>
      <c r="K450">
        <v>0</v>
      </c>
      <c r="L450">
        <v>345.8</v>
      </c>
    </row>
    <row r="451" spans="1:12" x14ac:dyDescent="0.25">
      <c r="A451" t="str">
        <f t="shared" si="104"/>
        <v>89301000</v>
      </c>
      <c r="B451" t="str">
        <f>"89670000"</f>
        <v>89670000</v>
      </c>
      <c r="C451" t="str">
        <f>"89670001"</f>
        <v>89670001</v>
      </c>
      <c r="D451" t="str">
        <f>"802"</f>
        <v>802</v>
      </c>
      <c r="E451" t="str">
        <f>"89301031"</f>
        <v>89301031</v>
      </c>
      <c r="F451" t="str">
        <f>"7562135768"</f>
        <v>7562135768</v>
      </c>
      <c r="G451" s="1">
        <v>44615</v>
      </c>
      <c r="H451" t="str">
        <f>"82097"</f>
        <v>82097</v>
      </c>
      <c r="I451">
        <v>1</v>
      </c>
      <c r="J451">
        <v>380</v>
      </c>
      <c r="K451">
        <v>0</v>
      </c>
      <c r="L451">
        <v>345.8</v>
      </c>
    </row>
    <row r="452" spans="1:12" x14ac:dyDescent="0.25">
      <c r="A452" t="str">
        <f t="shared" si="104"/>
        <v>89301000</v>
      </c>
      <c r="B452" t="str">
        <f t="shared" ref="B452:B458" si="105">"05002000"</f>
        <v>05002000</v>
      </c>
      <c r="C452" t="str">
        <f t="shared" ref="C452:C458" si="106">"05002397"</f>
        <v>05002397</v>
      </c>
      <c r="D452" t="str">
        <f t="shared" ref="D452:D458" si="107">"818"</f>
        <v>818</v>
      </c>
      <c r="E452" t="str">
        <f t="shared" ref="E452:E458" si="108">"89301105"</f>
        <v>89301105</v>
      </c>
      <c r="F452" t="str">
        <f t="shared" ref="F452:F458" si="109">"0405211378"</f>
        <v>0405211378</v>
      </c>
      <c r="G452" s="1">
        <v>44575</v>
      </c>
      <c r="H452" t="str">
        <f t="shared" ref="H452:H458" si="110">"91439"</f>
        <v>91439</v>
      </c>
      <c r="I452">
        <v>9</v>
      </c>
      <c r="J452">
        <v>3204</v>
      </c>
      <c r="K452">
        <v>0</v>
      </c>
      <c r="L452">
        <v>2915.64</v>
      </c>
    </row>
    <row r="453" spans="1:12" x14ac:dyDescent="0.25">
      <c r="A453" t="str">
        <f t="shared" si="104"/>
        <v>89301000</v>
      </c>
      <c r="B453" t="str">
        <f t="shared" si="105"/>
        <v>05002000</v>
      </c>
      <c r="C453" t="str">
        <f t="shared" si="106"/>
        <v>05002397</v>
      </c>
      <c r="D453" t="str">
        <f t="shared" si="107"/>
        <v>818</v>
      </c>
      <c r="E453" t="str">
        <f t="shared" si="108"/>
        <v>89301105</v>
      </c>
      <c r="F453" t="str">
        <f t="shared" si="109"/>
        <v>0405211378</v>
      </c>
      <c r="G453" s="1">
        <v>44575</v>
      </c>
      <c r="H453" t="str">
        <f t="shared" si="110"/>
        <v>91439</v>
      </c>
      <c r="I453">
        <v>9</v>
      </c>
      <c r="J453">
        <v>3204</v>
      </c>
      <c r="K453">
        <v>0</v>
      </c>
      <c r="L453">
        <v>2915.64</v>
      </c>
    </row>
    <row r="454" spans="1:12" x14ac:dyDescent="0.25">
      <c r="A454" t="str">
        <f t="shared" si="104"/>
        <v>89301000</v>
      </c>
      <c r="B454" t="str">
        <f t="shared" si="105"/>
        <v>05002000</v>
      </c>
      <c r="C454" t="str">
        <f t="shared" si="106"/>
        <v>05002397</v>
      </c>
      <c r="D454" t="str">
        <f t="shared" si="107"/>
        <v>818</v>
      </c>
      <c r="E454" t="str">
        <f t="shared" si="108"/>
        <v>89301105</v>
      </c>
      <c r="F454" t="str">
        <f t="shared" si="109"/>
        <v>0405211378</v>
      </c>
      <c r="G454" s="1">
        <v>44575</v>
      </c>
      <c r="H454" t="str">
        <f t="shared" si="110"/>
        <v>91439</v>
      </c>
      <c r="I454">
        <v>9</v>
      </c>
      <c r="J454">
        <v>3204</v>
      </c>
      <c r="K454">
        <v>0</v>
      </c>
      <c r="L454">
        <v>2915.64</v>
      </c>
    </row>
    <row r="455" spans="1:12" x14ac:dyDescent="0.25">
      <c r="A455" t="str">
        <f t="shared" si="104"/>
        <v>89301000</v>
      </c>
      <c r="B455" t="str">
        <f t="shared" si="105"/>
        <v>05002000</v>
      </c>
      <c r="C455" t="str">
        <f t="shared" si="106"/>
        <v>05002397</v>
      </c>
      <c r="D455" t="str">
        <f t="shared" si="107"/>
        <v>818</v>
      </c>
      <c r="E455" t="str">
        <f t="shared" si="108"/>
        <v>89301105</v>
      </c>
      <c r="F455" t="str">
        <f t="shared" si="109"/>
        <v>0405211378</v>
      </c>
      <c r="G455" s="1">
        <v>44575</v>
      </c>
      <c r="H455" t="str">
        <f t="shared" si="110"/>
        <v>91439</v>
      </c>
      <c r="I455">
        <v>9</v>
      </c>
      <c r="J455">
        <v>3204</v>
      </c>
      <c r="K455">
        <v>0</v>
      </c>
      <c r="L455">
        <v>2915.64</v>
      </c>
    </row>
    <row r="456" spans="1:12" x14ac:dyDescent="0.25">
      <c r="A456" t="str">
        <f t="shared" si="104"/>
        <v>89301000</v>
      </c>
      <c r="B456" t="str">
        <f t="shared" si="105"/>
        <v>05002000</v>
      </c>
      <c r="C456" t="str">
        <f t="shared" si="106"/>
        <v>05002397</v>
      </c>
      <c r="D456" t="str">
        <f t="shared" si="107"/>
        <v>818</v>
      </c>
      <c r="E456" t="str">
        <f t="shared" si="108"/>
        <v>89301105</v>
      </c>
      <c r="F456" t="str">
        <f t="shared" si="109"/>
        <v>0405211378</v>
      </c>
      <c r="G456" s="1">
        <v>44575</v>
      </c>
      <c r="H456" t="str">
        <f t="shared" si="110"/>
        <v>91439</v>
      </c>
      <c r="I456">
        <v>9</v>
      </c>
      <c r="J456">
        <v>3204</v>
      </c>
      <c r="K456">
        <v>0</v>
      </c>
      <c r="L456">
        <v>2915.64</v>
      </c>
    </row>
    <row r="457" spans="1:12" x14ac:dyDescent="0.25">
      <c r="A457" t="str">
        <f t="shared" si="104"/>
        <v>89301000</v>
      </c>
      <c r="B457" t="str">
        <f t="shared" si="105"/>
        <v>05002000</v>
      </c>
      <c r="C457" t="str">
        <f t="shared" si="106"/>
        <v>05002397</v>
      </c>
      <c r="D457" t="str">
        <f t="shared" si="107"/>
        <v>818</v>
      </c>
      <c r="E457" t="str">
        <f t="shared" si="108"/>
        <v>89301105</v>
      </c>
      <c r="F457" t="str">
        <f t="shared" si="109"/>
        <v>0405211378</v>
      </c>
      <c r="G457" s="1">
        <v>44575</v>
      </c>
      <c r="H457" t="str">
        <f t="shared" si="110"/>
        <v>91439</v>
      </c>
      <c r="I457">
        <v>9</v>
      </c>
      <c r="J457">
        <v>3204</v>
      </c>
      <c r="K457">
        <v>0</v>
      </c>
      <c r="L457">
        <v>2915.64</v>
      </c>
    </row>
    <row r="458" spans="1:12" x14ac:dyDescent="0.25">
      <c r="A458" t="str">
        <f t="shared" si="104"/>
        <v>89301000</v>
      </c>
      <c r="B458" t="str">
        <f t="shared" si="105"/>
        <v>05002000</v>
      </c>
      <c r="C458" t="str">
        <f t="shared" si="106"/>
        <v>05002397</v>
      </c>
      <c r="D458" t="str">
        <f t="shared" si="107"/>
        <v>818</v>
      </c>
      <c r="E458" t="str">
        <f t="shared" si="108"/>
        <v>89301105</v>
      </c>
      <c r="F458" t="str">
        <f t="shared" si="109"/>
        <v>0405211378</v>
      </c>
      <c r="G458" s="1">
        <v>44575</v>
      </c>
      <c r="H458" t="str">
        <f t="shared" si="110"/>
        <v>91439</v>
      </c>
      <c r="I458">
        <v>8</v>
      </c>
      <c r="J458">
        <v>2848</v>
      </c>
      <c r="K458">
        <v>0</v>
      </c>
      <c r="L458">
        <v>2591.6799999999998</v>
      </c>
    </row>
    <row r="459" spans="1:12" x14ac:dyDescent="0.25">
      <c r="A459" t="str">
        <f t="shared" si="104"/>
        <v>89301000</v>
      </c>
      <c r="B459" t="str">
        <f>"91866000"</f>
        <v>91866000</v>
      </c>
      <c r="C459" t="str">
        <f>"91866313"</f>
        <v>91866313</v>
      </c>
      <c r="D459" t="str">
        <f>"802"</f>
        <v>802</v>
      </c>
      <c r="E459" t="str">
        <f>"89301103"</f>
        <v>89301103</v>
      </c>
      <c r="F459" t="str">
        <f>"0653253238"</f>
        <v>0653253238</v>
      </c>
      <c r="G459" s="1">
        <v>44644</v>
      </c>
      <c r="H459" t="str">
        <f>"97111"</f>
        <v>97111</v>
      </c>
      <c r="I459">
        <v>1</v>
      </c>
      <c r="J459">
        <v>18</v>
      </c>
      <c r="K459">
        <v>0</v>
      </c>
      <c r="L459">
        <v>16.38</v>
      </c>
    </row>
    <row r="460" spans="1:12" x14ac:dyDescent="0.25">
      <c r="A460" t="str">
        <f t="shared" si="104"/>
        <v>89301000</v>
      </c>
      <c r="B460" t="str">
        <f>"91866000"</f>
        <v>91866000</v>
      </c>
      <c r="C460" t="str">
        <f>"91866313"</f>
        <v>91866313</v>
      </c>
      <c r="D460" t="str">
        <f>"802"</f>
        <v>802</v>
      </c>
      <c r="E460" t="str">
        <f>"89301103"</f>
        <v>89301103</v>
      </c>
      <c r="F460" t="str">
        <f>"0653253238"</f>
        <v>0653253238</v>
      </c>
      <c r="G460" s="1">
        <v>44644</v>
      </c>
      <c r="H460" t="str">
        <f>"82113"</f>
        <v>82113</v>
      </c>
      <c r="I460">
        <v>2</v>
      </c>
      <c r="J460">
        <v>724</v>
      </c>
      <c r="K460">
        <v>0</v>
      </c>
      <c r="L460">
        <v>658.84</v>
      </c>
    </row>
    <row r="461" spans="1:12" x14ac:dyDescent="0.25">
      <c r="A461" t="str">
        <f t="shared" si="104"/>
        <v>89301000</v>
      </c>
      <c r="B461" t="str">
        <f>"91866000"</f>
        <v>91866000</v>
      </c>
      <c r="C461" t="str">
        <f>"91866313"</f>
        <v>91866313</v>
      </c>
      <c r="D461" t="str">
        <f>"802"</f>
        <v>802</v>
      </c>
      <c r="E461" t="str">
        <f>"89301103"</f>
        <v>89301103</v>
      </c>
      <c r="F461" t="str">
        <f>"0653253238"</f>
        <v>0653253238</v>
      </c>
      <c r="G461" s="1">
        <v>44644</v>
      </c>
      <c r="H461" t="str">
        <f>"82113"</f>
        <v>82113</v>
      </c>
      <c r="I461">
        <v>2</v>
      </c>
      <c r="J461">
        <v>724</v>
      </c>
      <c r="K461">
        <v>0</v>
      </c>
      <c r="L461">
        <v>658.84</v>
      </c>
    </row>
    <row r="462" spans="1:12" x14ac:dyDescent="0.25">
      <c r="A462" t="str">
        <f t="shared" si="104"/>
        <v>89301000</v>
      </c>
      <c r="B462" t="str">
        <f>"91866000"</f>
        <v>91866000</v>
      </c>
      <c r="C462" t="str">
        <f>"91866313"</f>
        <v>91866313</v>
      </c>
      <c r="D462" t="str">
        <f>"802"</f>
        <v>802</v>
      </c>
      <c r="E462" t="str">
        <f>"89301101"</f>
        <v>89301101</v>
      </c>
      <c r="F462" t="str">
        <f>"2151100017"</f>
        <v>2151100017</v>
      </c>
      <c r="G462" s="1">
        <v>44622</v>
      </c>
      <c r="H462" t="str">
        <f>"82113"</f>
        <v>82113</v>
      </c>
      <c r="I462">
        <v>2</v>
      </c>
      <c r="J462">
        <v>724</v>
      </c>
      <c r="K462">
        <v>0</v>
      </c>
      <c r="L462">
        <v>658.84</v>
      </c>
    </row>
    <row r="463" spans="1:12" x14ac:dyDescent="0.25">
      <c r="A463" t="str">
        <f t="shared" si="104"/>
        <v>89301000</v>
      </c>
      <c r="B463" t="str">
        <f>"91866000"</f>
        <v>91866000</v>
      </c>
      <c r="C463" t="str">
        <f>"91866313"</f>
        <v>91866313</v>
      </c>
      <c r="D463" t="str">
        <f>"802"</f>
        <v>802</v>
      </c>
      <c r="E463" t="str">
        <f>"89301101"</f>
        <v>89301101</v>
      </c>
      <c r="F463" t="str">
        <f>"2151100017"</f>
        <v>2151100017</v>
      </c>
      <c r="G463" s="1">
        <v>44622</v>
      </c>
      <c r="H463" t="str">
        <f>"82113"</f>
        <v>82113</v>
      </c>
      <c r="I463">
        <v>2</v>
      </c>
      <c r="J463">
        <v>724</v>
      </c>
      <c r="K463">
        <v>0</v>
      </c>
      <c r="L463">
        <v>658.84</v>
      </c>
    </row>
    <row r="464" spans="1:12" x14ac:dyDescent="0.25">
      <c r="A464" t="str">
        <f t="shared" si="104"/>
        <v>89301000</v>
      </c>
      <c r="B464" t="str">
        <f t="shared" ref="B464:C472" si="111">"89063000"</f>
        <v>89063000</v>
      </c>
      <c r="C464" t="str">
        <f t="shared" si="111"/>
        <v>89063000</v>
      </c>
      <c r="D464" t="str">
        <f t="shared" ref="D464:D472" si="112">"809"</f>
        <v>809</v>
      </c>
      <c r="E464" t="str">
        <f>"89301037"</f>
        <v>89301037</v>
      </c>
      <c r="F464" t="str">
        <f>"416228466"</f>
        <v>416228466</v>
      </c>
      <c r="G464" s="1">
        <v>44621</v>
      </c>
      <c r="H464" t="str">
        <f t="shared" ref="H464:H472" si="113">"89312"</f>
        <v>89312</v>
      </c>
      <c r="I464">
        <v>3</v>
      </c>
      <c r="J464">
        <v>906</v>
      </c>
      <c r="K464">
        <v>0</v>
      </c>
      <c r="L464">
        <v>951.3</v>
      </c>
    </row>
    <row r="465" spans="1:12" x14ac:dyDescent="0.25">
      <c r="A465" t="str">
        <f t="shared" si="104"/>
        <v>89301000</v>
      </c>
      <c r="B465" t="str">
        <f t="shared" si="111"/>
        <v>89063000</v>
      </c>
      <c r="C465" t="str">
        <f t="shared" si="111"/>
        <v>89063000</v>
      </c>
      <c r="D465" t="str">
        <f t="shared" si="112"/>
        <v>809</v>
      </c>
      <c r="E465" t="str">
        <f>"89301036"</f>
        <v>89301036</v>
      </c>
      <c r="F465" t="str">
        <f>"495828092"</f>
        <v>495828092</v>
      </c>
      <c r="G465" s="1">
        <v>44622</v>
      </c>
      <c r="H465" t="str">
        <f t="shared" si="113"/>
        <v>89312</v>
      </c>
      <c r="I465">
        <v>3</v>
      </c>
      <c r="J465">
        <v>906</v>
      </c>
      <c r="K465">
        <v>0</v>
      </c>
      <c r="L465">
        <v>951.3</v>
      </c>
    </row>
    <row r="466" spans="1:12" x14ac:dyDescent="0.25">
      <c r="A466" t="str">
        <f t="shared" si="104"/>
        <v>89301000</v>
      </c>
      <c r="B466" t="str">
        <f t="shared" si="111"/>
        <v>89063000</v>
      </c>
      <c r="C466" t="str">
        <f t="shared" si="111"/>
        <v>89063000</v>
      </c>
      <c r="D466" t="str">
        <f t="shared" si="112"/>
        <v>809</v>
      </c>
      <c r="E466" t="str">
        <f>"89301171"</f>
        <v>89301171</v>
      </c>
      <c r="F466" t="str">
        <f>"5451250915"</f>
        <v>5451250915</v>
      </c>
      <c r="G466" s="1">
        <v>44623</v>
      </c>
      <c r="H466" t="str">
        <f t="shared" si="113"/>
        <v>89312</v>
      </c>
      <c r="I466">
        <v>3</v>
      </c>
      <c r="J466">
        <v>906</v>
      </c>
      <c r="K466">
        <v>0</v>
      </c>
      <c r="L466">
        <v>951.3</v>
      </c>
    </row>
    <row r="467" spans="1:12" x14ac:dyDescent="0.25">
      <c r="A467" t="str">
        <f t="shared" si="104"/>
        <v>89301000</v>
      </c>
      <c r="B467" t="str">
        <f t="shared" si="111"/>
        <v>89063000</v>
      </c>
      <c r="C467" t="str">
        <f t="shared" si="111"/>
        <v>89063000</v>
      </c>
      <c r="D467" t="str">
        <f t="shared" si="112"/>
        <v>809</v>
      </c>
      <c r="E467" t="str">
        <f>"89301037"</f>
        <v>89301037</v>
      </c>
      <c r="F467" t="str">
        <f>"7562135768"</f>
        <v>7562135768</v>
      </c>
      <c r="G467" s="1">
        <v>44630</v>
      </c>
      <c r="H467" t="str">
        <f t="shared" si="113"/>
        <v>89312</v>
      </c>
      <c r="I467">
        <v>3</v>
      </c>
      <c r="J467">
        <v>906</v>
      </c>
      <c r="K467">
        <v>0</v>
      </c>
      <c r="L467">
        <v>951.3</v>
      </c>
    </row>
    <row r="468" spans="1:12" x14ac:dyDescent="0.25">
      <c r="A468" t="str">
        <f t="shared" si="104"/>
        <v>89301000</v>
      </c>
      <c r="B468" t="str">
        <f t="shared" si="111"/>
        <v>89063000</v>
      </c>
      <c r="C468" t="str">
        <f t="shared" si="111"/>
        <v>89063000</v>
      </c>
      <c r="D468" t="str">
        <f t="shared" si="112"/>
        <v>809</v>
      </c>
      <c r="E468" t="str">
        <f>"89301031"</f>
        <v>89301031</v>
      </c>
      <c r="F468" t="str">
        <f>"6005301907"</f>
        <v>6005301907</v>
      </c>
      <c r="G468" s="1">
        <v>44631</v>
      </c>
      <c r="H468" t="str">
        <f t="shared" si="113"/>
        <v>89312</v>
      </c>
      <c r="I468">
        <v>3</v>
      </c>
      <c r="J468">
        <v>906</v>
      </c>
      <c r="K468">
        <v>0</v>
      </c>
      <c r="L468">
        <v>951.3</v>
      </c>
    </row>
    <row r="469" spans="1:12" x14ac:dyDescent="0.25">
      <c r="A469" t="str">
        <f t="shared" si="104"/>
        <v>89301000</v>
      </c>
      <c r="B469" t="str">
        <f t="shared" si="111"/>
        <v>89063000</v>
      </c>
      <c r="C469" t="str">
        <f t="shared" si="111"/>
        <v>89063000</v>
      </c>
      <c r="D469" t="str">
        <f t="shared" si="112"/>
        <v>809</v>
      </c>
      <c r="E469" t="str">
        <f>"89301037"</f>
        <v>89301037</v>
      </c>
      <c r="F469" t="str">
        <f>"7157164949"</f>
        <v>7157164949</v>
      </c>
      <c r="G469" s="1">
        <v>44637</v>
      </c>
      <c r="H469" t="str">
        <f t="shared" si="113"/>
        <v>89312</v>
      </c>
      <c r="I469">
        <v>3</v>
      </c>
      <c r="J469">
        <v>906</v>
      </c>
      <c r="K469">
        <v>0</v>
      </c>
      <c r="L469">
        <v>951.3</v>
      </c>
    </row>
    <row r="470" spans="1:12" x14ac:dyDescent="0.25">
      <c r="A470" t="str">
        <f t="shared" si="104"/>
        <v>89301000</v>
      </c>
      <c r="B470" t="str">
        <f t="shared" si="111"/>
        <v>89063000</v>
      </c>
      <c r="C470" t="str">
        <f t="shared" si="111"/>
        <v>89063000</v>
      </c>
      <c r="D470" t="str">
        <f t="shared" si="112"/>
        <v>809</v>
      </c>
      <c r="E470" t="str">
        <f>"89301031"</f>
        <v>89301031</v>
      </c>
      <c r="F470" t="str">
        <f>"5903302053"</f>
        <v>5903302053</v>
      </c>
      <c r="G470" s="1">
        <v>44638</v>
      </c>
      <c r="H470" t="str">
        <f t="shared" si="113"/>
        <v>89312</v>
      </c>
      <c r="I470">
        <v>3</v>
      </c>
      <c r="J470">
        <v>906</v>
      </c>
      <c r="K470">
        <v>0</v>
      </c>
      <c r="L470">
        <v>951.3</v>
      </c>
    </row>
    <row r="471" spans="1:12" x14ac:dyDescent="0.25">
      <c r="A471" t="str">
        <f t="shared" si="104"/>
        <v>89301000</v>
      </c>
      <c r="B471" t="str">
        <f t="shared" si="111"/>
        <v>89063000</v>
      </c>
      <c r="C471" t="str">
        <f t="shared" si="111"/>
        <v>89063000</v>
      </c>
      <c r="D471" t="str">
        <f t="shared" si="112"/>
        <v>809</v>
      </c>
      <c r="E471" t="str">
        <f>"89301161"</f>
        <v>89301161</v>
      </c>
      <c r="F471" t="str">
        <f>"495510067"</f>
        <v>495510067</v>
      </c>
      <c r="G471" s="1">
        <v>44644</v>
      </c>
      <c r="H471" t="str">
        <f t="shared" si="113"/>
        <v>89312</v>
      </c>
      <c r="I471">
        <v>3</v>
      </c>
      <c r="J471">
        <v>906</v>
      </c>
      <c r="K471">
        <v>0</v>
      </c>
      <c r="L471">
        <v>951.3</v>
      </c>
    </row>
    <row r="472" spans="1:12" x14ac:dyDescent="0.25">
      <c r="A472" t="str">
        <f t="shared" si="104"/>
        <v>89301000</v>
      </c>
      <c r="B472" t="str">
        <f t="shared" si="111"/>
        <v>89063000</v>
      </c>
      <c r="C472" t="str">
        <f t="shared" si="111"/>
        <v>89063000</v>
      </c>
      <c r="D472" t="str">
        <f t="shared" si="112"/>
        <v>809</v>
      </c>
      <c r="E472" t="str">
        <f>"89301161"</f>
        <v>89301161</v>
      </c>
      <c r="F472" t="str">
        <f>"6256110223"</f>
        <v>6256110223</v>
      </c>
      <c r="G472" s="1">
        <v>44649</v>
      </c>
      <c r="H472" t="str">
        <f t="shared" si="113"/>
        <v>89312</v>
      </c>
      <c r="I472">
        <v>3</v>
      </c>
      <c r="J472">
        <v>906</v>
      </c>
      <c r="K472">
        <v>0</v>
      </c>
      <c r="L472">
        <v>951.3</v>
      </c>
    </row>
    <row r="473" spans="1:12" x14ac:dyDescent="0.25">
      <c r="A473" t="str">
        <f t="shared" si="104"/>
        <v>89301000</v>
      </c>
      <c r="B473" t="str">
        <f>"91997900"</f>
        <v>91997900</v>
      </c>
      <c r="C473" t="str">
        <f>"91997901"</f>
        <v>91997901</v>
      </c>
      <c r="D473" t="str">
        <f t="shared" ref="D473:D504" si="114">"801"</f>
        <v>801</v>
      </c>
      <c r="E473" t="str">
        <f>"89301103"</f>
        <v>89301103</v>
      </c>
      <c r="F473" t="str">
        <f>"2109230915"</f>
        <v>2109230915</v>
      </c>
      <c r="G473" s="1">
        <v>44614</v>
      </c>
      <c r="H473" t="str">
        <f>"97111"</f>
        <v>97111</v>
      </c>
      <c r="I473">
        <v>1</v>
      </c>
      <c r="J473">
        <v>18</v>
      </c>
      <c r="K473">
        <v>0</v>
      </c>
      <c r="L473">
        <v>14.04</v>
      </c>
    </row>
    <row r="474" spans="1:12" x14ac:dyDescent="0.25">
      <c r="A474" t="str">
        <f t="shared" si="104"/>
        <v>89301000</v>
      </c>
      <c r="B474" t="str">
        <f>"91997900"</f>
        <v>91997900</v>
      </c>
      <c r="C474" t="str">
        <f>"91997901"</f>
        <v>91997901</v>
      </c>
      <c r="D474" t="str">
        <f t="shared" si="114"/>
        <v>801</v>
      </c>
      <c r="E474" t="str">
        <f>"89301103"</f>
        <v>89301103</v>
      </c>
      <c r="F474" t="str">
        <f>"2109230915"</f>
        <v>2109230915</v>
      </c>
      <c r="G474" s="1">
        <v>44615</v>
      </c>
      <c r="H474" t="str">
        <f>"81631"</f>
        <v>81631</v>
      </c>
      <c r="I474">
        <v>1</v>
      </c>
      <c r="J474">
        <v>294</v>
      </c>
      <c r="K474">
        <v>0</v>
      </c>
      <c r="L474">
        <v>229.32</v>
      </c>
    </row>
    <row r="475" spans="1:12" x14ac:dyDescent="0.25">
      <c r="A475" t="str">
        <f t="shared" si="104"/>
        <v>89301000</v>
      </c>
      <c r="B475" t="str">
        <f>"91997900"</f>
        <v>91997900</v>
      </c>
      <c r="C475" t="str">
        <f>"91997901"</f>
        <v>91997901</v>
      </c>
      <c r="D475" t="str">
        <f t="shared" si="114"/>
        <v>801</v>
      </c>
      <c r="E475" t="str">
        <f>"89301103"</f>
        <v>89301103</v>
      </c>
      <c r="F475" t="str">
        <f>"2109230915"</f>
        <v>2109230915</v>
      </c>
      <c r="G475" s="1">
        <v>44615</v>
      </c>
      <c r="H475" t="str">
        <f>"92157"</f>
        <v>92157</v>
      </c>
      <c r="I475">
        <v>1</v>
      </c>
      <c r="J475">
        <v>1754</v>
      </c>
      <c r="K475">
        <v>0</v>
      </c>
      <c r="L475">
        <v>1368.12</v>
      </c>
    </row>
    <row r="476" spans="1:12" x14ac:dyDescent="0.25">
      <c r="A476" t="str">
        <f t="shared" si="104"/>
        <v>89301000</v>
      </c>
      <c r="B476" t="str">
        <f>"91997900"</f>
        <v>91997900</v>
      </c>
      <c r="C476" t="str">
        <f>"91997901"</f>
        <v>91997901</v>
      </c>
      <c r="D476" t="str">
        <f t="shared" si="114"/>
        <v>801</v>
      </c>
      <c r="E476" t="str">
        <f>"89301103"</f>
        <v>89301103</v>
      </c>
      <c r="F476" t="str">
        <f>"2109230915"</f>
        <v>2109230915</v>
      </c>
      <c r="G476" s="1">
        <v>44621</v>
      </c>
      <c r="H476" t="str">
        <f>"92157"</f>
        <v>92157</v>
      </c>
      <c r="I476">
        <v>1</v>
      </c>
      <c r="J476">
        <v>1754</v>
      </c>
      <c r="K476">
        <v>0</v>
      </c>
      <c r="L476">
        <v>1368.12</v>
      </c>
    </row>
    <row r="477" spans="1:12" x14ac:dyDescent="0.25">
      <c r="A477" t="str">
        <f t="shared" si="104"/>
        <v>89301000</v>
      </c>
      <c r="B477" t="str">
        <f t="shared" ref="B477:B540" si="115">"72100000"</f>
        <v>72100000</v>
      </c>
      <c r="C477" t="str">
        <f t="shared" ref="C477:C508" si="116">"72100659"</f>
        <v>72100659</v>
      </c>
      <c r="D477" t="str">
        <f t="shared" si="114"/>
        <v>801</v>
      </c>
      <c r="E477" t="str">
        <f t="shared" ref="E477:E515" si="117">"89301091"</f>
        <v>89301091</v>
      </c>
      <c r="F477" t="str">
        <f>"8755205800"</f>
        <v>8755205800</v>
      </c>
      <c r="G477" s="1">
        <v>44633</v>
      </c>
      <c r="H477" t="str">
        <f>"93121"</f>
        <v>93121</v>
      </c>
      <c r="I477">
        <v>1</v>
      </c>
      <c r="J477">
        <v>125</v>
      </c>
      <c r="K477">
        <v>0</v>
      </c>
      <c r="L477">
        <v>153.75</v>
      </c>
    </row>
    <row r="478" spans="1:12" x14ac:dyDescent="0.25">
      <c r="A478" t="str">
        <f t="shared" si="104"/>
        <v>89301000</v>
      </c>
      <c r="B478" t="str">
        <f t="shared" si="115"/>
        <v>72100000</v>
      </c>
      <c r="C478" t="str">
        <f t="shared" si="116"/>
        <v>72100659</v>
      </c>
      <c r="D478" t="str">
        <f t="shared" si="114"/>
        <v>801</v>
      </c>
      <c r="E478" t="str">
        <f t="shared" si="117"/>
        <v>89301091</v>
      </c>
      <c r="F478" t="str">
        <f>"8755205800"</f>
        <v>8755205800</v>
      </c>
      <c r="G478" s="1">
        <v>44633</v>
      </c>
      <c r="H478" t="str">
        <f>"93124"</f>
        <v>93124</v>
      </c>
      <c r="I478">
        <v>1</v>
      </c>
      <c r="J478">
        <v>173</v>
      </c>
      <c r="K478">
        <v>0</v>
      </c>
      <c r="L478">
        <v>212.79</v>
      </c>
    </row>
    <row r="479" spans="1:12" x14ac:dyDescent="0.25">
      <c r="A479" t="str">
        <f t="shared" si="104"/>
        <v>89301000</v>
      </c>
      <c r="B479" t="str">
        <f t="shared" si="115"/>
        <v>72100000</v>
      </c>
      <c r="C479" t="str">
        <f t="shared" si="116"/>
        <v>72100659</v>
      </c>
      <c r="D479" t="str">
        <f t="shared" si="114"/>
        <v>801</v>
      </c>
      <c r="E479" t="str">
        <f t="shared" si="117"/>
        <v>89301091</v>
      </c>
      <c r="F479" t="str">
        <f>"8755205800"</f>
        <v>8755205800</v>
      </c>
      <c r="G479" s="1">
        <v>44633</v>
      </c>
      <c r="H479" t="str">
        <f>"93281"</f>
        <v>93281</v>
      </c>
      <c r="I479">
        <v>1</v>
      </c>
      <c r="J479">
        <v>134</v>
      </c>
      <c r="K479">
        <v>0</v>
      </c>
      <c r="L479">
        <v>164.82</v>
      </c>
    </row>
    <row r="480" spans="1:12" x14ac:dyDescent="0.25">
      <c r="A480" t="str">
        <f t="shared" si="104"/>
        <v>89301000</v>
      </c>
      <c r="B480" t="str">
        <f t="shared" si="115"/>
        <v>72100000</v>
      </c>
      <c r="C480" t="str">
        <f t="shared" si="116"/>
        <v>72100659</v>
      </c>
      <c r="D480" t="str">
        <f t="shared" si="114"/>
        <v>801</v>
      </c>
      <c r="E480" t="str">
        <f t="shared" si="117"/>
        <v>89301091</v>
      </c>
      <c r="F480" t="str">
        <f>"2251300304"</f>
        <v>2251300304</v>
      </c>
      <c r="G480" s="1">
        <v>44593</v>
      </c>
      <c r="H480" t="str">
        <f>"93121"</f>
        <v>93121</v>
      </c>
      <c r="I480">
        <v>1</v>
      </c>
      <c r="J480">
        <v>125</v>
      </c>
      <c r="K480">
        <v>0</v>
      </c>
      <c r="L480">
        <v>153.75</v>
      </c>
    </row>
    <row r="481" spans="1:12" x14ac:dyDescent="0.25">
      <c r="A481" t="str">
        <f t="shared" si="104"/>
        <v>89301000</v>
      </c>
      <c r="B481" t="str">
        <f t="shared" si="115"/>
        <v>72100000</v>
      </c>
      <c r="C481" t="str">
        <f t="shared" si="116"/>
        <v>72100659</v>
      </c>
      <c r="D481" t="str">
        <f t="shared" si="114"/>
        <v>801</v>
      </c>
      <c r="E481" t="str">
        <f t="shared" si="117"/>
        <v>89301091</v>
      </c>
      <c r="F481" t="str">
        <f>"2251300304"</f>
        <v>2251300304</v>
      </c>
      <c r="G481" s="1">
        <v>44593</v>
      </c>
      <c r="H481" t="str">
        <f>"93124"</f>
        <v>93124</v>
      </c>
      <c r="I481">
        <v>1</v>
      </c>
      <c r="J481">
        <v>173</v>
      </c>
      <c r="K481">
        <v>0</v>
      </c>
      <c r="L481">
        <v>212.79</v>
      </c>
    </row>
    <row r="482" spans="1:12" x14ac:dyDescent="0.25">
      <c r="A482" t="str">
        <f t="shared" si="104"/>
        <v>89301000</v>
      </c>
      <c r="B482" t="str">
        <f t="shared" si="115"/>
        <v>72100000</v>
      </c>
      <c r="C482" t="str">
        <f t="shared" si="116"/>
        <v>72100659</v>
      </c>
      <c r="D482" t="str">
        <f t="shared" si="114"/>
        <v>801</v>
      </c>
      <c r="E482" t="str">
        <f t="shared" si="117"/>
        <v>89301091</v>
      </c>
      <c r="F482" t="str">
        <f>"2251300304"</f>
        <v>2251300304</v>
      </c>
      <c r="G482" s="1">
        <v>44593</v>
      </c>
      <c r="H482" t="str">
        <f>"93281"</f>
        <v>93281</v>
      </c>
      <c r="I482">
        <v>1</v>
      </c>
      <c r="J482">
        <v>134</v>
      </c>
      <c r="K482">
        <v>0</v>
      </c>
      <c r="L482">
        <v>164.82</v>
      </c>
    </row>
    <row r="483" spans="1:12" x14ac:dyDescent="0.25">
      <c r="A483" t="str">
        <f t="shared" si="104"/>
        <v>89301000</v>
      </c>
      <c r="B483" t="str">
        <f t="shared" si="115"/>
        <v>72100000</v>
      </c>
      <c r="C483" t="str">
        <f t="shared" si="116"/>
        <v>72100659</v>
      </c>
      <c r="D483" t="str">
        <f t="shared" si="114"/>
        <v>801</v>
      </c>
      <c r="E483" t="str">
        <f t="shared" si="117"/>
        <v>89301091</v>
      </c>
      <c r="F483" t="str">
        <f>"2251300315"</f>
        <v>2251300315</v>
      </c>
      <c r="G483" s="1">
        <v>44593</v>
      </c>
      <c r="H483" t="str">
        <f>"93121"</f>
        <v>93121</v>
      </c>
      <c r="I483">
        <v>1</v>
      </c>
      <c r="J483">
        <v>125</v>
      </c>
      <c r="K483">
        <v>0</v>
      </c>
      <c r="L483">
        <v>153.75</v>
      </c>
    </row>
    <row r="484" spans="1:12" x14ac:dyDescent="0.25">
      <c r="A484" t="str">
        <f t="shared" si="104"/>
        <v>89301000</v>
      </c>
      <c r="B484" t="str">
        <f t="shared" si="115"/>
        <v>72100000</v>
      </c>
      <c r="C484" t="str">
        <f t="shared" si="116"/>
        <v>72100659</v>
      </c>
      <c r="D484" t="str">
        <f t="shared" si="114"/>
        <v>801</v>
      </c>
      <c r="E484" t="str">
        <f t="shared" si="117"/>
        <v>89301091</v>
      </c>
      <c r="F484" t="str">
        <f>"2251300315"</f>
        <v>2251300315</v>
      </c>
      <c r="G484" s="1">
        <v>44593</v>
      </c>
      <c r="H484" t="str">
        <f>"93124"</f>
        <v>93124</v>
      </c>
      <c r="I484">
        <v>1</v>
      </c>
      <c r="J484">
        <v>173</v>
      </c>
      <c r="K484">
        <v>0</v>
      </c>
      <c r="L484">
        <v>212.79</v>
      </c>
    </row>
    <row r="485" spans="1:12" x14ac:dyDescent="0.25">
      <c r="A485" t="str">
        <f t="shared" si="104"/>
        <v>89301000</v>
      </c>
      <c r="B485" t="str">
        <f t="shared" si="115"/>
        <v>72100000</v>
      </c>
      <c r="C485" t="str">
        <f t="shared" si="116"/>
        <v>72100659</v>
      </c>
      <c r="D485" t="str">
        <f t="shared" si="114"/>
        <v>801</v>
      </c>
      <c r="E485" t="str">
        <f t="shared" si="117"/>
        <v>89301091</v>
      </c>
      <c r="F485" t="str">
        <f>"2251300315"</f>
        <v>2251300315</v>
      </c>
      <c r="G485" s="1">
        <v>44593</v>
      </c>
      <c r="H485" t="str">
        <f>"93281"</f>
        <v>93281</v>
      </c>
      <c r="I485">
        <v>1</v>
      </c>
      <c r="J485">
        <v>134</v>
      </c>
      <c r="K485">
        <v>0</v>
      </c>
      <c r="L485">
        <v>164.82</v>
      </c>
    </row>
    <row r="486" spans="1:12" x14ac:dyDescent="0.25">
      <c r="A486" t="str">
        <f t="shared" si="104"/>
        <v>89301000</v>
      </c>
      <c r="B486" t="str">
        <f t="shared" si="115"/>
        <v>72100000</v>
      </c>
      <c r="C486" t="str">
        <f t="shared" si="116"/>
        <v>72100659</v>
      </c>
      <c r="D486" t="str">
        <f t="shared" si="114"/>
        <v>801</v>
      </c>
      <c r="E486" t="str">
        <f t="shared" si="117"/>
        <v>89301091</v>
      </c>
      <c r="F486" t="str">
        <f>"2251300326"</f>
        <v>2251300326</v>
      </c>
      <c r="G486" s="1">
        <v>44593</v>
      </c>
      <c r="H486" t="str">
        <f>"93121"</f>
        <v>93121</v>
      </c>
      <c r="I486">
        <v>1</v>
      </c>
      <c r="J486">
        <v>125</v>
      </c>
      <c r="K486">
        <v>0</v>
      </c>
      <c r="L486">
        <v>153.75</v>
      </c>
    </row>
    <row r="487" spans="1:12" x14ac:dyDescent="0.25">
      <c r="A487" t="str">
        <f t="shared" si="104"/>
        <v>89301000</v>
      </c>
      <c r="B487" t="str">
        <f t="shared" si="115"/>
        <v>72100000</v>
      </c>
      <c r="C487" t="str">
        <f t="shared" si="116"/>
        <v>72100659</v>
      </c>
      <c r="D487" t="str">
        <f t="shared" si="114"/>
        <v>801</v>
      </c>
      <c r="E487" t="str">
        <f t="shared" si="117"/>
        <v>89301091</v>
      </c>
      <c r="F487" t="str">
        <f>"2251300326"</f>
        <v>2251300326</v>
      </c>
      <c r="G487" s="1">
        <v>44593</v>
      </c>
      <c r="H487" t="str">
        <f>"93124"</f>
        <v>93124</v>
      </c>
      <c r="I487">
        <v>1</v>
      </c>
      <c r="J487">
        <v>173</v>
      </c>
      <c r="K487">
        <v>0</v>
      </c>
      <c r="L487">
        <v>212.79</v>
      </c>
    </row>
    <row r="488" spans="1:12" x14ac:dyDescent="0.25">
      <c r="A488" t="str">
        <f t="shared" si="104"/>
        <v>89301000</v>
      </c>
      <c r="B488" t="str">
        <f t="shared" si="115"/>
        <v>72100000</v>
      </c>
      <c r="C488" t="str">
        <f t="shared" si="116"/>
        <v>72100659</v>
      </c>
      <c r="D488" t="str">
        <f t="shared" si="114"/>
        <v>801</v>
      </c>
      <c r="E488" t="str">
        <f t="shared" si="117"/>
        <v>89301091</v>
      </c>
      <c r="F488" t="str">
        <f>"2251300326"</f>
        <v>2251300326</v>
      </c>
      <c r="G488" s="1">
        <v>44593</v>
      </c>
      <c r="H488" t="str">
        <f>"93281"</f>
        <v>93281</v>
      </c>
      <c r="I488">
        <v>1</v>
      </c>
      <c r="J488">
        <v>134</v>
      </c>
      <c r="K488">
        <v>0</v>
      </c>
      <c r="L488">
        <v>164.82</v>
      </c>
    </row>
    <row r="489" spans="1:12" x14ac:dyDescent="0.25">
      <c r="A489" t="str">
        <f t="shared" si="104"/>
        <v>89301000</v>
      </c>
      <c r="B489" t="str">
        <f t="shared" si="115"/>
        <v>72100000</v>
      </c>
      <c r="C489" t="str">
        <f t="shared" si="116"/>
        <v>72100659</v>
      </c>
      <c r="D489" t="str">
        <f t="shared" si="114"/>
        <v>801</v>
      </c>
      <c r="E489" t="str">
        <f t="shared" si="117"/>
        <v>89301091</v>
      </c>
      <c r="F489" t="str">
        <f>"2251300337"</f>
        <v>2251300337</v>
      </c>
      <c r="G489" s="1">
        <v>44593</v>
      </c>
      <c r="H489" t="str">
        <f>"93121"</f>
        <v>93121</v>
      </c>
      <c r="I489">
        <v>1</v>
      </c>
      <c r="J489">
        <v>125</v>
      </c>
      <c r="K489">
        <v>0</v>
      </c>
      <c r="L489">
        <v>153.75</v>
      </c>
    </row>
    <row r="490" spans="1:12" x14ac:dyDescent="0.25">
      <c r="A490" t="str">
        <f t="shared" si="104"/>
        <v>89301000</v>
      </c>
      <c r="B490" t="str">
        <f t="shared" si="115"/>
        <v>72100000</v>
      </c>
      <c r="C490" t="str">
        <f t="shared" si="116"/>
        <v>72100659</v>
      </c>
      <c r="D490" t="str">
        <f t="shared" si="114"/>
        <v>801</v>
      </c>
      <c r="E490" t="str">
        <f t="shared" si="117"/>
        <v>89301091</v>
      </c>
      <c r="F490" t="str">
        <f>"2251300337"</f>
        <v>2251300337</v>
      </c>
      <c r="G490" s="1">
        <v>44593</v>
      </c>
      <c r="H490" t="str">
        <f>"93124"</f>
        <v>93124</v>
      </c>
      <c r="I490">
        <v>1</v>
      </c>
      <c r="J490">
        <v>173</v>
      </c>
      <c r="K490">
        <v>0</v>
      </c>
      <c r="L490">
        <v>212.79</v>
      </c>
    </row>
    <row r="491" spans="1:12" x14ac:dyDescent="0.25">
      <c r="A491" t="str">
        <f t="shared" si="104"/>
        <v>89301000</v>
      </c>
      <c r="B491" t="str">
        <f t="shared" si="115"/>
        <v>72100000</v>
      </c>
      <c r="C491" t="str">
        <f t="shared" si="116"/>
        <v>72100659</v>
      </c>
      <c r="D491" t="str">
        <f t="shared" si="114"/>
        <v>801</v>
      </c>
      <c r="E491" t="str">
        <f t="shared" si="117"/>
        <v>89301091</v>
      </c>
      <c r="F491" t="str">
        <f>"2251300337"</f>
        <v>2251300337</v>
      </c>
      <c r="G491" s="1">
        <v>44593</v>
      </c>
      <c r="H491" t="str">
        <f>"93281"</f>
        <v>93281</v>
      </c>
      <c r="I491">
        <v>1</v>
      </c>
      <c r="J491">
        <v>134</v>
      </c>
      <c r="K491">
        <v>0</v>
      </c>
      <c r="L491">
        <v>164.82</v>
      </c>
    </row>
    <row r="492" spans="1:12" x14ac:dyDescent="0.25">
      <c r="A492" t="str">
        <f t="shared" si="104"/>
        <v>89301000</v>
      </c>
      <c r="B492" t="str">
        <f t="shared" si="115"/>
        <v>72100000</v>
      </c>
      <c r="C492" t="str">
        <f t="shared" si="116"/>
        <v>72100659</v>
      </c>
      <c r="D492" t="str">
        <f t="shared" si="114"/>
        <v>801</v>
      </c>
      <c r="E492" t="str">
        <f t="shared" si="117"/>
        <v>89301091</v>
      </c>
      <c r="F492" t="str">
        <f>"2251300348"</f>
        <v>2251300348</v>
      </c>
      <c r="G492" s="1">
        <v>44593</v>
      </c>
      <c r="H492" t="str">
        <f>"93121"</f>
        <v>93121</v>
      </c>
      <c r="I492">
        <v>1</v>
      </c>
      <c r="J492">
        <v>125</v>
      </c>
      <c r="K492">
        <v>0</v>
      </c>
      <c r="L492">
        <v>153.75</v>
      </c>
    </row>
    <row r="493" spans="1:12" x14ac:dyDescent="0.25">
      <c r="A493" t="str">
        <f t="shared" si="104"/>
        <v>89301000</v>
      </c>
      <c r="B493" t="str">
        <f t="shared" si="115"/>
        <v>72100000</v>
      </c>
      <c r="C493" t="str">
        <f t="shared" si="116"/>
        <v>72100659</v>
      </c>
      <c r="D493" t="str">
        <f t="shared" si="114"/>
        <v>801</v>
      </c>
      <c r="E493" t="str">
        <f t="shared" si="117"/>
        <v>89301091</v>
      </c>
      <c r="F493" t="str">
        <f>"2251300348"</f>
        <v>2251300348</v>
      </c>
      <c r="G493" s="1">
        <v>44593</v>
      </c>
      <c r="H493" t="str">
        <f>"93124"</f>
        <v>93124</v>
      </c>
      <c r="I493">
        <v>1</v>
      </c>
      <c r="J493">
        <v>173</v>
      </c>
      <c r="K493">
        <v>0</v>
      </c>
      <c r="L493">
        <v>212.79</v>
      </c>
    </row>
    <row r="494" spans="1:12" x14ac:dyDescent="0.25">
      <c r="A494" t="str">
        <f t="shared" si="104"/>
        <v>89301000</v>
      </c>
      <c r="B494" t="str">
        <f t="shared" si="115"/>
        <v>72100000</v>
      </c>
      <c r="C494" t="str">
        <f t="shared" si="116"/>
        <v>72100659</v>
      </c>
      <c r="D494" t="str">
        <f t="shared" si="114"/>
        <v>801</v>
      </c>
      <c r="E494" t="str">
        <f t="shared" si="117"/>
        <v>89301091</v>
      </c>
      <c r="F494" t="str">
        <f>"2251300348"</f>
        <v>2251300348</v>
      </c>
      <c r="G494" s="1">
        <v>44593</v>
      </c>
      <c r="H494" t="str">
        <f>"93281"</f>
        <v>93281</v>
      </c>
      <c r="I494">
        <v>1</v>
      </c>
      <c r="J494">
        <v>134</v>
      </c>
      <c r="K494">
        <v>0</v>
      </c>
      <c r="L494">
        <v>164.82</v>
      </c>
    </row>
    <row r="495" spans="1:12" x14ac:dyDescent="0.25">
      <c r="A495" t="str">
        <f t="shared" si="104"/>
        <v>89301000</v>
      </c>
      <c r="B495" t="str">
        <f t="shared" si="115"/>
        <v>72100000</v>
      </c>
      <c r="C495" t="str">
        <f t="shared" si="116"/>
        <v>72100659</v>
      </c>
      <c r="D495" t="str">
        <f t="shared" si="114"/>
        <v>801</v>
      </c>
      <c r="E495" t="str">
        <f t="shared" si="117"/>
        <v>89301091</v>
      </c>
      <c r="F495" t="str">
        <f>"2201310078"</f>
        <v>2201310078</v>
      </c>
      <c r="G495" s="1">
        <v>44594</v>
      </c>
      <c r="H495" t="str">
        <f>"93121"</f>
        <v>93121</v>
      </c>
      <c r="I495">
        <v>1</v>
      </c>
      <c r="J495">
        <v>125</v>
      </c>
      <c r="K495">
        <v>0</v>
      </c>
      <c r="L495">
        <v>153.75</v>
      </c>
    </row>
    <row r="496" spans="1:12" x14ac:dyDescent="0.25">
      <c r="A496" t="str">
        <f t="shared" si="104"/>
        <v>89301000</v>
      </c>
      <c r="B496" t="str">
        <f t="shared" si="115"/>
        <v>72100000</v>
      </c>
      <c r="C496" t="str">
        <f t="shared" si="116"/>
        <v>72100659</v>
      </c>
      <c r="D496" t="str">
        <f t="shared" si="114"/>
        <v>801</v>
      </c>
      <c r="E496" t="str">
        <f t="shared" si="117"/>
        <v>89301091</v>
      </c>
      <c r="F496" t="str">
        <f>"2201310078"</f>
        <v>2201310078</v>
      </c>
      <c r="G496" s="1">
        <v>44594</v>
      </c>
      <c r="H496" t="str">
        <f>"93124"</f>
        <v>93124</v>
      </c>
      <c r="I496">
        <v>1</v>
      </c>
      <c r="J496">
        <v>173</v>
      </c>
      <c r="K496">
        <v>0</v>
      </c>
      <c r="L496">
        <v>212.79</v>
      </c>
    </row>
    <row r="497" spans="1:12" x14ac:dyDescent="0.25">
      <c r="A497" t="str">
        <f t="shared" si="104"/>
        <v>89301000</v>
      </c>
      <c r="B497" t="str">
        <f t="shared" si="115"/>
        <v>72100000</v>
      </c>
      <c r="C497" t="str">
        <f t="shared" si="116"/>
        <v>72100659</v>
      </c>
      <c r="D497" t="str">
        <f t="shared" si="114"/>
        <v>801</v>
      </c>
      <c r="E497" t="str">
        <f t="shared" si="117"/>
        <v>89301091</v>
      </c>
      <c r="F497" t="str">
        <f>"2201310078"</f>
        <v>2201310078</v>
      </c>
      <c r="G497" s="1">
        <v>44594</v>
      </c>
      <c r="H497" t="str">
        <f>"93281"</f>
        <v>93281</v>
      </c>
      <c r="I497">
        <v>1</v>
      </c>
      <c r="J497">
        <v>134</v>
      </c>
      <c r="K497">
        <v>0</v>
      </c>
      <c r="L497">
        <v>164.82</v>
      </c>
    </row>
    <row r="498" spans="1:12" x14ac:dyDescent="0.25">
      <c r="A498" t="str">
        <f t="shared" si="104"/>
        <v>89301000</v>
      </c>
      <c r="B498" t="str">
        <f t="shared" si="115"/>
        <v>72100000</v>
      </c>
      <c r="C498" t="str">
        <f t="shared" si="116"/>
        <v>72100659</v>
      </c>
      <c r="D498" t="str">
        <f t="shared" si="114"/>
        <v>801</v>
      </c>
      <c r="E498" t="str">
        <f t="shared" si="117"/>
        <v>89301091</v>
      </c>
      <c r="F498" t="str">
        <f>"2201310584"</f>
        <v>2201310584</v>
      </c>
      <c r="G498" s="1">
        <v>44594</v>
      </c>
      <c r="H498" t="str">
        <f>"93121"</f>
        <v>93121</v>
      </c>
      <c r="I498">
        <v>1</v>
      </c>
      <c r="J498">
        <v>125</v>
      </c>
      <c r="K498">
        <v>0</v>
      </c>
      <c r="L498">
        <v>153.75</v>
      </c>
    </row>
    <row r="499" spans="1:12" x14ac:dyDescent="0.25">
      <c r="A499" t="str">
        <f t="shared" si="104"/>
        <v>89301000</v>
      </c>
      <c r="B499" t="str">
        <f t="shared" si="115"/>
        <v>72100000</v>
      </c>
      <c r="C499" t="str">
        <f t="shared" si="116"/>
        <v>72100659</v>
      </c>
      <c r="D499" t="str">
        <f t="shared" si="114"/>
        <v>801</v>
      </c>
      <c r="E499" t="str">
        <f t="shared" si="117"/>
        <v>89301091</v>
      </c>
      <c r="F499" t="str">
        <f>"2201310584"</f>
        <v>2201310584</v>
      </c>
      <c r="G499" s="1">
        <v>44594</v>
      </c>
      <c r="H499" t="str">
        <f>"93124"</f>
        <v>93124</v>
      </c>
      <c r="I499">
        <v>1</v>
      </c>
      <c r="J499">
        <v>173</v>
      </c>
      <c r="K499">
        <v>0</v>
      </c>
      <c r="L499">
        <v>212.79</v>
      </c>
    </row>
    <row r="500" spans="1:12" x14ac:dyDescent="0.25">
      <c r="A500" t="str">
        <f t="shared" si="104"/>
        <v>89301000</v>
      </c>
      <c r="B500" t="str">
        <f t="shared" si="115"/>
        <v>72100000</v>
      </c>
      <c r="C500" t="str">
        <f t="shared" si="116"/>
        <v>72100659</v>
      </c>
      <c r="D500" t="str">
        <f t="shared" si="114"/>
        <v>801</v>
      </c>
      <c r="E500" t="str">
        <f t="shared" si="117"/>
        <v>89301091</v>
      </c>
      <c r="F500" t="str">
        <f>"2201310584"</f>
        <v>2201310584</v>
      </c>
      <c r="G500" s="1">
        <v>44594</v>
      </c>
      <c r="H500" t="str">
        <f>"93281"</f>
        <v>93281</v>
      </c>
      <c r="I500">
        <v>1</v>
      </c>
      <c r="J500">
        <v>134</v>
      </c>
      <c r="K500">
        <v>0</v>
      </c>
      <c r="L500">
        <v>164.82</v>
      </c>
    </row>
    <row r="501" spans="1:12" x14ac:dyDescent="0.25">
      <c r="A501" t="str">
        <f t="shared" si="104"/>
        <v>89301000</v>
      </c>
      <c r="B501" t="str">
        <f t="shared" si="115"/>
        <v>72100000</v>
      </c>
      <c r="C501" t="str">
        <f t="shared" si="116"/>
        <v>72100659</v>
      </c>
      <c r="D501" t="str">
        <f t="shared" si="114"/>
        <v>801</v>
      </c>
      <c r="E501" t="str">
        <f t="shared" si="117"/>
        <v>89301091</v>
      </c>
      <c r="F501" t="str">
        <f>"2202010591"</f>
        <v>2202010591</v>
      </c>
      <c r="G501" s="1">
        <v>44595</v>
      </c>
      <c r="H501" t="str">
        <f>"93121"</f>
        <v>93121</v>
      </c>
      <c r="I501">
        <v>1</v>
      </c>
      <c r="J501">
        <v>125</v>
      </c>
      <c r="K501">
        <v>0</v>
      </c>
      <c r="L501">
        <v>153.75</v>
      </c>
    </row>
    <row r="502" spans="1:12" x14ac:dyDescent="0.25">
      <c r="A502" t="str">
        <f t="shared" si="104"/>
        <v>89301000</v>
      </c>
      <c r="B502" t="str">
        <f t="shared" si="115"/>
        <v>72100000</v>
      </c>
      <c r="C502" t="str">
        <f t="shared" si="116"/>
        <v>72100659</v>
      </c>
      <c r="D502" t="str">
        <f t="shared" si="114"/>
        <v>801</v>
      </c>
      <c r="E502" t="str">
        <f t="shared" si="117"/>
        <v>89301091</v>
      </c>
      <c r="F502" t="str">
        <f>"2202010591"</f>
        <v>2202010591</v>
      </c>
      <c r="G502" s="1">
        <v>44595</v>
      </c>
      <c r="H502" t="str">
        <f>"93124"</f>
        <v>93124</v>
      </c>
      <c r="I502">
        <v>1</v>
      </c>
      <c r="J502">
        <v>173</v>
      </c>
      <c r="K502">
        <v>0</v>
      </c>
      <c r="L502">
        <v>212.79</v>
      </c>
    </row>
    <row r="503" spans="1:12" x14ac:dyDescent="0.25">
      <c r="A503" t="str">
        <f t="shared" si="104"/>
        <v>89301000</v>
      </c>
      <c r="B503" t="str">
        <f t="shared" si="115"/>
        <v>72100000</v>
      </c>
      <c r="C503" t="str">
        <f t="shared" si="116"/>
        <v>72100659</v>
      </c>
      <c r="D503" t="str">
        <f t="shared" si="114"/>
        <v>801</v>
      </c>
      <c r="E503" t="str">
        <f t="shared" si="117"/>
        <v>89301091</v>
      </c>
      <c r="F503" t="str">
        <f>"2202010591"</f>
        <v>2202010591</v>
      </c>
      <c r="G503" s="1">
        <v>44595</v>
      </c>
      <c r="H503" t="str">
        <f>"93281"</f>
        <v>93281</v>
      </c>
      <c r="I503">
        <v>1</v>
      </c>
      <c r="J503">
        <v>134</v>
      </c>
      <c r="K503">
        <v>0</v>
      </c>
      <c r="L503">
        <v>164.82</v>
      </c>
    </row>
    <row r="504" spans="1:12" x14ac:dyDescent="0.25">
      <c r="A504" t="str">
        <f t="shared" si="104"/>
        <v>89301000</v>
      </c>
      <c r="B504" t="str">
        <f t="shared" si="115"/>
        <v>72100000</v>
      </c>
      <c r="C504" t="str">
        <f t="shared" si="116"/>
        <v>72100659</v>
      </c>
      <c r="D504" t="str">
        <f t="shared" si="114"/>
        <v>801</v>
      </c>
      <c r="E504" t="str">
        <f t="shared" si="117"/>
        <v>89301091</v>
      </c>
      <c r="F504" t="str">
        <f>"2252010497"</f>
        <v>2252010497</v>
      </c>
      <c r="G504" s="1">
        <v>44595</v>
      </c>
      <c r="H504" t="str">
        <f>"93121"</f>
        <v>93121</v>
      </c>
      <c r="I504">
        <v>1</v>
      </c>
      <c r="J504">
        <v>125</v>
      </c>
      <c r="K504">
        <v>0</v>
      </c>
      <c r="L504">
        <v>153.75</v>
      </c>
    </row>
    <row r="505" spans="1:12" x14ac:dyDescent="0.25">
      <c r="A505" t="str">
        <f t="shared" si="104"/>
        <v>89301000</v>
      </c>
      <c r="B505" t="str">
        <f t="shared" si="115"/>
        <v>72100000</v>
      </c>
      <c r="C505" t="str">
        <f t="shared" si="116"/>
        <v>72100659</v>
      </c>
      <c r="D505" t="str">
        <f t="shared" ref="D505:D536" si="118">"801"</f>
        <v>801</v>
      </c>
      <c r="E505" t="str">
        <f t="shared" si="117"/>
        <v>89301091</v>
      </c>
      <c r="F505" t="str">
        <f>"2252010497"</f>
        <v>2252010497</v>
      </c>
      <c r="G505" s="1">
        <v>44595</v>
      </c>
      <c r="H505" t="str">
        <f>"93124"</f>
        <v>93124</v>
      </c>
      <c r="I505">
        <v>1</v>
      </c>
      <c r="J505">
        <v>173</v>
      </c>
      <c r="K505">
        <v>0</v>
      </c>
      <c r="L505">
        <v>212.79</v>
      </c>
    </row>
    <row r="506" spans="1:12" x14ac:dyDescent="0.25">
      <c r="A506" t="str">
        <f t="shared" si="104"/>
        <v>89301000</v>
      </c>
      <c r="B506" t="str">
        <f t="shared" si="115"/>
        <v>72100000</v>
      </c>
      <c r="C506" t="str">
        <f t="shared" si="116"/>
        <v>72100659</v>
      </c>
      <c r="D506" t="str">
        <f t="shared" si="118"/>
        <v>801</v>
      </c>
      <c r="E506" t="str">
        <f t="shared" si="117"/>
        <v>89301091</v>
      </c>
      <c r="F506" t="str">
        <f>"2252010497"</f>
        <v>2252010497</v>
      </c>
      <c r="G506" s="1">
        <v>44595</v>
      </c>
      <c r="H506" t="str">
        <f>"93281"</f>
        <v>93281</v>
      </c>
      <c r="I506">
        <v>1</v>
      </c>
      <c r="J506">
        <v>134</v>
      </c>
      <c r="K506">
        <v>0</v>
      </c>
      <c r="L506">
        <v>164.82</v>
      </c>
    </row>
    <row r="507" spans="1:12" x14ac:dyDescent="0.25">
      <c r="A507" t="str">
        <f t="shared" si="104"/>
        <v>89301000</v>
      </c>
      <c r="B507" t="str">
        <f t="shared" si="115"/>
        <v>72100000</v>
      </c>
      <c r="C507" t="str">
        <f t="shared" si="116"/>
        <v>72100659</v>
      </c>
      <c r="D507" t="str">
        <f t="shared" si="118"/>
        <v>801</v>
      </c>
      <c r="E507" t="str">
        <f t="shared" si="117"/>
        <v>89301091</v>
      </c>
      <c r="F507" t="str">
        <f>"2202020645"</f>
        <v>2202020645</v>
      </c>
      <c r="G507" s="1">
        <v>44596</v>
      </c>
      <c r="H507" t="str">
        <f>"93121"</f>
        <v>93121</v>
      </c>
      <c r="I507">
        <v>1</v>
      </c>
      <c r="J507">
        <v>125</v>
      </c>
      <c r="K507">
        <v>0</v>
      </c>
      <c r="L507">
        <v>153.75</v>
      </c>
    </row>
    <row r="508" spans="1:12" x14ac:dyDescent="0.25">
      <c r="A508" t="str">
        <f t="shared" si="104"/>
        <v>89301000</v>
      </c>
      <c r="B508" t="str">
        <f t="shared" si="115"/>
        <v>72100000</v>
      </c>
      <c r="C508" t="str">
        <f t="shared" si="116"/>
        <v>72100659</v>
      </c>
      <c r="D508" t="str">
        <f t="shared" si="118"/>
        <v>801</v>
      </c>
      <c r="E508" t="str">
        <f t="shared" si="117"/>
        <v>89301091</v>
      </c>
      <c r="F508" t="str">
        <f>"2202020645"</f>
        <v>2202020645</v>
      </c>
      <c r="G508" s="1">
        <v>44596</v>
      </c>
      <c r="H508" t="str">
        <f>"93124"</f>
        <v>93124</v>
      </c>
      <c r="I508">
        <v>1</v>
      </c>
      <c r="J508">
        <v>173</v>
      </c>
      <c r="K508">
        <v>0</v>
      </c>
      <c r="L508">
        <v>212.79</v>
      </c>
    </row>
    <row r="509" spans="1:12" x14ac:dyDescent="0.25">
      <c r="A509" t="str">
        <f t="shared" si="104"/>
        <v>89301000</v>
      </c>
      <c r="B509" t="str">
        <f t="shared" si="115"/>
        <v>72100000</v>
      </c>
      <c r="C509" t="str">
        <f t="shared" ref="C509:C540" si="119">"72100659"</f>
        <v>72100659</v>
      </c>
      <c r="D509" t="str">
        <f t="shared" si="118"/>
        <v>801</v>
      </c>
      <c r="E509" t="str">
        <f t="shared" si="117"/>
        <v>89301091</v>
      </c>
      <c r="F509" t="str">
        <f>"2202020645"</f>
        <v>2202020645</v>
      </c>
      <c r="G509" s="1">
        <v>44596</v>
      </c>
      <c r="H509" t="str">
        <f>"93281"</f>
        <v>93281</v>
      </c>
      <c r="I509">
        <v>1</v>
      </c>
      <c r="J509">
        <v>134</v>
      </c>
      <c r="K509">
        <v>0</v>
      </c>
      <c r="L509">
        <v>164.82</v>
      </c>
    </row>
    <row r="510" spans="1:12" x14ac:dyDescent="0.25">
      <c r="A510" t="str">
        <f t="shared" si="104"/>
        <v>89301000</v>
      </c>
      <c r="B510" t="str">
        <f t="shared" si="115"/>
        <v>72100000</v>
      </c>
      <c r="C510" t="str">
        <f t="shared" si="119"/>
        <v>72100659</v>
      </c>
      <c r="D510" t="str">
        <f t="shared" si="118"/>
        <v>801</v>
      </c>
      <c r="E510" t="str">
        <f t="shared" si="117"/>
        <v>89301091</v>
      </c>
      <c r="F510" t="str">
        <f>"2202030578"</f>
        <v>2202030578</v>
      </c>
      <c r="G510" s="1">
        <v>44597</v>
      </c>
      <c r="H510" t="str">
        <f>"93121"</f>
        <v>93121</v>
      </c>
      <c r="I510">
        <v>1</v>
      </c>
      <c r="J510">
        <v>125</v>
      </c>
      <c r="K510">
        <v>0</v>
      </c>
      <c r="L510">
        <v>153.75</v>
      </c>
    </row>
    <row r="511" spans="1:12" x14ac:dyDescent="0.25">
      <c r="A511" t="str">
        <f t="shared" si="104"/>
        <v>89301000</v>
      </c>
      <c r="B511" t="str">
        <f t="shared" si="115"/>
        <v>72100000</v>
      </c>
      <c r="C511" t="str">
        <f t="shared" si="119"/>
        <v>72100659</v>
      </c>
      <c r="D511" t="str">
        <f t="shared" si="118"/>
        <v>801</v>
      </c>
      <c r="E511" t="str">
        <f t="shared" si="117"/>
        <v>89301091</v>
      </c>
      <c r="F511" t="str">
        <f>"2202030578"</f>
        <v>2202030578</v>
      </c>
      <c r="G511" s="1">
        <v>44597</v>
      </c>
      <c r="H511" t="str">
        <f>"93124"</f>
        <v>93124</v>
      </c>
      <c r="I511">
        <v>1</v>
      </c>
      <c r="J511">
        <v>173</v>
      </c>
      <c r="K511">
        <v>0</v>
      </c>
      <c r="L511">
        <v>212.79</v>
      </c>
    </row>
    <row r="512" spans="1:12" x14ac:dyDescent="0.25">
      <c r="A512" t="str">
        <f t="shared" si="104"/>
        <v>89301000</v>
      </c>
      <c r="B512" t="str">
        <f t="shared" si="115"/>
        <v>72100000</v>
      </c>
      <c r="C512" t="str">
        <f t="shared" si="119"/>
        <v>72100659</v>
      </c>
      <c r="D512" t="str">
        <f t="shared" si="118"/>
        <v>801</v>
      </c>
      <c r="E512" t="str">
        <f t="shared" si="117"/>
        <v>89301091</v>
      </c>
      <c r="F512" t="str">
        <f>"2202030578"</f>
        <v>2202030578</v>
      </c>
      <c r="G512" s="1">
        <v>44597</v>
      </c>
      <c r="H512" t="str">
        <f>"93281"</f>
        <v>93281</v>
      </c>
      <c r="I512">
        <v>1</v>
      </c>
      <c r="J512">
        <v>134</v>
      </c>
      <c r="K512">
        <v>0</v>
      </c>
      <c r="L512">
        <v>164.82</v>
      </c>
    </row>
    <row r="513" spans="1:12" x14ac:dyDescent="0.25">
      <c r="A513" t="str">
        <f t="shared" si="104"/>
        <v>89301000</v>
      </c>
      <c r="B513" t="str">
        <f t="shared" si="115"/>
        <v>72100000</v>
      </c>
      <c r="C513" t="str">
        <f t="shared" si="119"/>
        <v>72100659</v>
      </c>
      <c r="D513" t="str">
        <f t="shared" si="118"/>
        <v>801</v>
      </c>
      <c r="E513" t="str">
        <f t="shared" si="117"/>
        <v>89301091</v>
      </c>
      <c r="F513" t="str">
        <f>"2202030589"</f>
        <v>2202030589</v>
      </c>
      <c r="G513" s="1">
        <v>44597</v>
      </c>
      <c r="H513" t="str">
        <f>"93121"</f>
        <v>93121</v>
      </c>
      <c r="I513">
        <v>1</v>
      </c>
      <c r="J513">
        <v>125</v>
      </c>
      <c r="K513">
        <v>0</v>
      </c>
      <c r="L513">
        <v>153.75</v>
      </c>
    </row>
    <row r="514" spans="1:12" x14ac:dyDescent="0.25">
      <c r="A514" t="str">
        <f t="shared" ref="A514:A577" si="120">"89301000"</f>
        <v>89301000</v>
      </c>
      <c r="B514" t="str">
        <f t="shared" si="115"/>
        <v>72100000</v>
      </c>
      <c r="C514" t="str">
        <f t="shared" si="119"/>
        <v>72100659</v>
      </c>
      <c r="D514" t="str">
        <f t="shared" si="118"/>
        <v>801</v>
      </c>
      <c r="E514" t="str">
        <f t="shared" si="117"/>
        <v>89301091</v>
      </c>
      <c r="F514" t="str">
        <f>"2202030589"</f>
        <v>2202030589</v>
      </c>
      <c r="G514" s="1">
        <v>44597</v>
      </c>
      <c r="H514" t="str">
        <f>"93124"</f>
        <v>93124</v>
      </c>
      <c r="I514">
        <v>1</v>
      </c>
      <c r="J514">
        <v>173</v>
      </c>
      <c r="K514">
        <v>0</v>
      </c>
      <c r="L514">
        <v>212.79</v>
      </c>
    </row>
    <row r="515" spans="1:12" x14ac:dyDescent="0.25">
      <c r="A515" t="str">
        <f t="shared" si="120"/>
        <v>89301000</v>
      </c>
      <c r="B515" t="str">
        <f t="shared" si="115"/>
        <v>72100000</v>
      </c>
      <c r="C515" t="str">
        <f t="shared" si="119"/>
        <v>72100659</v>
      </c>
      <c r="D515" t="str">
        <f t="shared" si="118"/>
        <v>801</v>
      </c>
      <c r="E515" t="str">
        <f t="shared" si="117"/>
        <v>89301091</v>
      </c>
      <c r="F515" t="str">
        <f>"2202030589"</f>
        <v>2202030589</v>
      </c>
      <c r="G515" s="1">
        <v>44597</v>
      </c>
      <c r="H515" t="str">
        <f>"93281"</f>
        <v>93281</v>
      </c>
      <c r="I515">
        <v>1</v>
      </c>
      <c r="J515">
        <v>134</v>
      </c>
      <c r="K515">
        <v>0</v>
      </c>
      <c r="L515">
        <v>164.82</v>
      </c>
    </row>
    <row r="516" spans="1:12" x14ac:dyDescent="0.25">
      <c r="A516" t="str">
        <f t="shared" si="120"/>
        <v>89301000</v>
      </c>
      <c r="B516" t="str">
        <f t="shared" si="115"/>
        <v>72100000</v>
      </c>
      <c r="C516" t="str">
        <f t="shared" si="119"/>
        <v>72100659</v>
      </c>
      <c r="D516" t="str">
        <f t="shared" si="118"/>
        <v>801</v>
      </c>
      <c r="E516" t="str">
        <f>"89301093"</f>
        <v>89301093</v>
      </c>
      <c r="F516" t="str">
        <f>"2202030655"</f>
        <v>2202030655</v>
      </c>
      <c r="G516" s="1">
        <v>44598</v>
      </c>
      <c r="H516" t="str">
        <f>"93121"</f>
        <v>93121</v>
      </c>
      <c r="I516">
        <v>1</v>
      </c>
      <c r="J516">
        <v>125</v>
      </c>
      <c r="K516">
        <v>0</v>
      </c>
      <c r="L516">
        <v>153.75</v>
      </c>
    </row>
    <row r="517" spans="1:12" x14ac:dyDescent="0.25">
      <c r="A517" t="str">
        <f t="shared" si="120"/>
        <v>89301000</v>
      </c>
      <c r="B517" t="str">
        <f t="shared" si="115"/>
        <v>72100000</v>
      </c>
      <c r="C517" t="str">
        <f t="shared" si="119"/>
        <v>72100659</v>
      </c>
      <c r="D517" t="str">
        <f t="shared" si="118"/>
        <v>801</v>
      </c>
      <c r="E517" t="str">
        <f>"89301093"</f>
        <v>89301093</v>
      </c>
      <c r="F517" t="str">
        <f>"2202030655"</f>
        <v>2202030655</v>
      </c>
      <c r="G517" s="1">
        <v>44598</v>
      </c>
      <c r="H517" t="str">
        <f>"93124"</f>
        <v>93124</v>
      </c>
      <c r="I517">
        <v>1</v>
      </c>
      <c r="J517">
        <v>173</v>
      </c>
      <c r="K517">
        <v>0</v>
      </c>
      <c r="L517">
        <v>212.79</v>
      </c>
    </row>
    <row r="518" spans="1:12" x14ac:dyDescent="0.25">
      <c r="A518" t="str">
        <f t="shared" si="120"/>
        <v>89301000</v>
      </c>
      <c r="B518" t="str">
        <f t="shared" si="115"/>
        <v>72100000</v>
      </c>
      <c r="C518" t="str">
        <f t="shared" si="119"/>
        <v>72100659</v>
      </c>
      <c r="D518" t="str">
        <f t="shared" si="118"/>
        <v>801</v>
      </c>
      <c r="E518" t="str">
        <f>"89301093"</f>
        <v>89301093</v>
      </c>
      <c r="F518" t="str">
        <f>"2202030655"</f>
        <v>2202030655</v>
      </c>
      <c r="G518" s="1">
        <v>44598</v>
      </c>
      <c r="H518" t="str">
        <f>"93281"</f>
        <v>93281</v>
      </c>
      <c r="I518">
        <v>1</v>
      </c>
      <c r="J518">
        <v>134</v>
      </c>
      <c r="K518">
        <v>0</v>
      </c>
      <c r="L518">
        <v>164.82</v>
      </c>
    </row>
    <row r="519" spans="1:12" x14ac:dyDescent="0.25">
      <c r="A519" t="str">
        <f t="shared" si="120"/>
        <v>89301000</v>
      </c>
      <c r="B519" t="str">
        <f t="shared" si="115"/>
        <v>72100000</v>
      </c>
      <c r="C519" t="str">
        <f t="shared" si="119"/>
        <v>72100659</v>
      </c>
      <c r="D519" t="str">
        <f t="shared" si="118"/>
        <v>801</v>
      </c>
      <c r="E519" t="str">
        <f t="shared" ref="E519:E550" si="121">"89301091"</f>
        <v>89301091</v>
      </c>
      <c r="F519" t="str">
        <f>"2252020507"</f>
        <v>2252020507</v>
      </c>
      <c r="G519" s="1">
        <v>44596</v>
      </c>
      <c r="H519" t="str">
        <f>"93121"</f>
        <v>93121</v>
      </c>
      <c r="I519">
        <v>1</v>
      </c>
      <c r="J519">
        <v>125</v>
      </c>
      <c r="K519">
        <v>0</v>
      </c>
      <c r="L519">
        <v>153.75</v>
      </c>
    </row>
    <row r="520" spans="1:12" x14ac:dyDescent="0.25">
      <c r="A520" t="str">
        <f t="shared" si="120"/>
        <v>89301000</v>
      </c>
      <c r="B520" t="str">
        <f t="shared" si="115"/>
        <v>72100000</v>
      </c>
      <c r="C520" t="str">
        <f t="shared" si="119"/>
        <v>72100659</v>
      </c>
      <c r="D520" t="str">
        <f t="shared" si="118"/>
        <v>801</v>
      </c>
      <c r="E520" t="str">
        <f t="shared" si="121"/>
        <v>89301091</v>
      </c>
      <c r="F520" t="str">
        <f>"2252020507"</f>
        <v>2252020507</v>
      </c>
      <c r="G520" s="1">
        <v>44596</v>
      </c>
      <c r="H520" t="str">
        <f>"93124"</f>
        <v>93124</v>
      </c>
      <c r="I520">
        <v>1</v>
      </c>
      <c r="J520">
        <v>173</v>
      </c>
      <c r="K520">
        <v>0</v>
      </c>
      <c r="L520">
        <v>212.79</v>
      </c>
    </row>
    <row r="521" spans="1:12" x14ac:dyDescent="0.25">
      <c r="A521" t="str">
        <f t="shared" si="120"/>
        <v>89301000</v>
      </c>
      <c r="B521" t="str">
        <f t="shared" si="115"/>
        <v>72100000</v>
      </c>
      <c r="C521" t="str">
        <f t="shared" si="119"/>
        <v>72100659</v>
      </c>
      <c r="D521" t="str">
        <f t="shared" si="118"/>
        <v>801</v>
      </c>
      <c r="E521" t="str">
        <f t="shared" si="121"/>
        <v>89301091</v>
      </c>
      <c r="F521" t="str">
        <f>"2252020507"</f>
        <v>2252020507</v>
      </c>
      <c r="G521" s="1">
        <v>44596</v>
      </c>
      <c r="H521" t="str">
        <f>"93281"</f>
        <v>93281</v>
      </c>
      <c r="I521">
        <v>1</v>
      </c>
      <c r="J521">
        <v>134</v>
      </c>
      <c r="K521">
        <v>0</v>
      </c>
      <c r="L521">
        <v>164.82</v>
      </c>
    </row>
    <row r="522" spans="1:12" x14ac:dyDescent="0.25">
      <c r="A522" t="str">
        <f t="shared" si="120"/>
        <v>89301000</v>
      </c>
      <c r="B522" t="str">
        <f t="shared" si="115"/>
        <v>72100000</v>
      </c>
      <c r="C522" t="str">
        <f t="shared" si="119"/>
        <v>72100659</v>
      </c>
      <c r="D522" t="str">
        <f t="shared" si="118"/>
        <v>801</v>
      </c>
      <c r="E522" t="str">
        <f t="shared" si="121"/>
        <v>89301091</v>
      </c>
      <c r="F522" t="str">
        <f>"2252020529"</f>
        <v>2252020529</v>
      </c>
      <c r="G522" s="1">
        <v>44596</v>
      </c>
      <c r="H522" t="str">
        <f>"93121"</f>
        <v>93121</v>
      </c>
      <c r="I522">
        <v>1</v>
      </c>
      <c r="J522">
        <v>125</v>
      </c>
      <c r="K522">
        <v>0</v>
      </c>
      <c r="L522">
        <v>153.75</v>
      </c>
    </row>
    <row r="523" spans="1:12" x14ac:dyDescent="0.25">
      <c r="A523" t="str">
        <f t="shared" si="120"/>
        <v>89301000</v>
      </c>
      <c r="B523" t="str">
        <f t="shared" si="115"/>
        <v>72100000</v>
      </c>
      <c r="C523" t="str">
        <f t="shared" si="119"/>
        <v>72100659</v>
      </c>
      <c r="D523" t="str">
        <f t="shared" si="118"/>
        <v>801</v>
      </c>
      <c r="E523" t="str">
        <f t="shared" si="121"/>
        <v>89301091</v>
      </c>
      <c r="F523" t="str">
        <f>"2252020529"</f>
        <v>2252020529</v>
      </c>
      <c r="G523" s="1">
        <v>44596</v>
      </c>
      <c r="H523" t="str">
        <f>"93124"</f>
        <v>93124</v>
      </c>
      <c r="I523">
        <v>1</v>
      </c>
      <c r="J523">
        <v>173</v>
      </c>
      <c r="K523">
        <v>0</v>
      </c>
      <c r="L523">
        <v>212.79</v>
      </c>
    </row>
    <row r="524" spans="1:12" x14ac:dyDescent="0.25">
      <c r="A524" t="str">
        <f t="shared" si="120"/>
        <v>89301000</v>
      </c>
      <c r="B524" t="str">
        <f t="shared" si="115"/>
        <v>72100000</v>
      </c>
      <c r="C524" t="str">
        <f t="shared" si="119"/>
        <v>72100659</v>
      </c>
      <c r="D524" t="str">
        <f t="shared" si="118"/>
        <v>801</v>
      </c>
      <c r="E524" t="str">
        <f t="shared" si="121"/>
        <v>89301091</v>
      </c>
      <c r="F524" t="str">
        <f>"2252020529"</f>
        <v>2252020529</v>
      </c>
      <c r="G524" s="1">
        <v>44596</v>
      </c>
      <c r="H524" t="str">
        <f>"93281"</f>
        <v>93281</v>
      </c>
      <c r="I524">
        <v>1</v>
      </c>
      <c r="J524">
        <v>134</v>
      </c>
      <c r="K524">
        <v>0</v>
      </c>
      <c r="L524">
        <v>164.82</v>
      </c>
    </row>
    <row r="525" spans="1:12" x14ac:dyDescent="0.25">
      <c r="A525" t="str">
        <f t="shared" si="120"/>
        <v>89301000</v>
      </c>
      <c r="B525" t="str">
        <f t="shared" si="115"/>
        <v>72100000</v>
      </c>
      <c r="C525" t="str">
        <f t="shared" si="119"/>
        <v>72100659</v>
      </c>
      <c r="D525" t="str">
        <f t="shared" si="118"/>
        <v>801</v>
      </c>
      <c r="E525" t="str">
        <f t="shared" si="121"/>
        <v>89301091</v>
      </c>
      <c r="F525" t="str">
        <f>"2252020562"</f>
        <v>2252020562</v>
      </c>
      <c r="G525" s="1">
        <v>44596</v>
      </c>
      <c r="H525" t="str">
        <f>"93121"</f>
        <v>93121</v>
      </c>
      <c r="I525">
        <v>1</v>
      </c>
      <c r="J525">
        <v>125</v>
      </c>
      <c r="K525">
        <v>0</v>
      </c>
      <c r="L525">
        <v>153.75</v>
      </c>
    </row>
    <row r="526" spans="1:12" x14ac:dyDescent="0.25">
      <c r="A526" t="str">
        <f t="shared" si="120"/>
        <v>89301000</v>
      </c>
      <c r="B526" t="str">
        <f t="shared" si="115"/>
        <v>72100000</v>
      </c>
      <c r="C526" t="str">
        <f t="shared" si="119"/>
        <v>72100659</v>
      </c>
      <c r="D526" t="str">
        <f t="shared" si="118"/>
        <v>801</v>
      </c>
      <c r="E526" t="str">
        <f t="shared" si="121"/>
        <v>89301091</v>
      </c>
      <c r="F526" t="str">
        <f>"2252020562"</f>
        <v>2252020562</v>
      </c>
      <c r="G526" s="1">
        <v>44596</v>
      </c>
      <c r="H526" t="str">
        <f>"93124"</f>
        <v>93124</v>
      </c>
      <c r="I526">
        <v>1</v>
      </c>
      <c r="J526">
        <v>173</v>
      </c>
      <c r="K526">
        <v>0</v>
      </c>
      <c r="L526">
        <v>212.79</v>
      </c>
    </row>
    <row r="527" spans="1:12" x14ac:dyDescent="0.25">
      <c r="A527" t="str">
        <f t="shared" si="120"/>
        <v>89301000</v>
      </c>
      <c r="B527" t="str">
        <f t="shared" si="115"/>
        <v>72100000</v>
      </c>
      <c r="C527" t="str">
        <f t="shared" si="119"/>
        <v>72100659</v>
      </c>
      <c r="D527" t="str">
        <f t="shared" si="118"/>
        <v>801</v>
      </c>
      <c r="E527" t="str">
        <f t="shared" si="121"/>
        <v>89301091</v>
      </c>
      <c r="F527" t="str">
        <f>"2252020562"</f>
        <v>2252020562</v>
      </c>
      <c r="G527" s="1">
        <v>44596</v>
      </c>
      <c r="H527" t="str">
        <f>"93281"</f>
        <v>93281</v>
      </c>
      <c r="I527">
        <v>1</v>
      </c>
      <c r="J527">
        <v>134</v>
      </c>
      <c r="K527">
        <v>0</v>
      </c>
      <c r="L527">
        <v>164.82</v>
      </c>
    </row>
    <row r="528" spans="1:12" x14ac:dyDescent="0.25">
      <c r="A528" t="str">
        <f t="shared" si="120"/>
        <v>89301000</v>
      </c>
      <c r="B528" t="str">
        <f t="shared" si="115"/>
        <v>72100000</v>
      </c>
      <c r="C528" t="str">
        <f t="shared" si="119"/>
        <v>72100659</v>
      </c>
      <c r="D528" t="str">
        <f t="shared" si="118"/>
        <v>801</v>
      </c>
      <c r="E528" t="str">
        <f t="shared" si="121"/>
        <v>89301091</v>
      </c>
      <c r="F528" t="str">
        <f>"2252020573"</f>
        <v>2252020573</v>
      </c>
      <c r="G528" s="1">
        <v>44596</v>
      </c>
      <c r="H528" t="str">
        <f>"93121"</f>
        <v>93121</v>
      </c>
      <c r="I528">
        <v>1</v>
      </c>
      <c r="J528">
        <v>125</v>
      </c>
      <c r="K528">
        <v>0</v>
      </c>
      <c r="L528">
        <v>153.75</v>
      </c>
    </row>
    <row r="529" spans="1:12" x14ac:dyDescent="0.25">
      <c r="A529" t="str">
        <f t="shared" si="120"/>
        <v>89301000</v>
      </c>
      <c r="B529" t="str">
        <f t="shared" si="115"/>
        <v>72100000</v>
      </c>
      <c r="C529" t="str">
        <f t="shared" si="119"/>
        <v>72100659</v>
      </c>
      <c r="D529" t="str">
        <f t="shared" si="118"/>
        <v>801</v>
      </c>
      <c r="E529" t="str">
        <f t="shared" si="121"/>
        <v>89301091</v>
      </c>
      <c r="F529" t="str">
        <f>"2252020573"</f>
        <v>2252020573</v>
      </c>
      <c r="G529" s="1">
        <v>44596</v>
      </c>
      <c r="H529" t="str">
        <f>"93124"</f>
        <v>93124</v>
      </c>
      <c r="I529">
        <v>1</v>
      </c>
      <c r="J529">
        <v>173</v>
      </c>
      <c r="K529">
        <v>0</v>
      </c>
      <c r="L529">
        <v>212.79</v>
      </c>
    </row>
    <row r="530" spans="1:12" x14ac:dyDescent="0.25">
      <c r="A530" t="str">
        <f t="shared" si="120"/>
        <v>89301000</v>
      </c>
      <c r="B530" t="str">
        <f t="shared" si="115"/>
        <v>72100000</v>
      </c>
      <c r="C530" t="str">
        <f t="shared" si="119"/>
        <v>72100659</v>
      </c>
      <c r="D530" t="str">
        <f t="shared" si="118"/>
        <v>801</v>
      </c>
      <c r="E530" t="str">
        <f t="shared" si="121"/>
        <v>89301091</v>
      </c>
      <c r="F530" t="str">
        <f>"2252020573"</f>
        <v>2252020573</v>
      </c>
      <c r="G530" s="1">
        <v>44596</v>
      </c>
      <c r="H530" t="str">
        <f>"93281"</f>
        <v>93281</v>
      </c>
      <c r="I530">
        <v>1</v>
      </c>
      <c r="J530">
        <v>134</v>
      </c>
      <c r="K530">
        <v>0</v>
      </c>
      <c r="L530">
        <v>164.82</v>
      </c>
    </row>
    <row r="531" spans="1:12" x14ac:dyDescent="0.25">
      <c r="A531" t="str">
        <f t="shared" si="120"/>
        <v>89301000</v>
      </c>
      <c r="B531" t="str">
        <f t="shared" si="115"/>
        <v>72100000</v>
      </c>
      <c r="C531" t="str">
        <f t="shared" si="119"/>
        <v>72100659</v>
      </c>
      <c r="D531" t="str">
        <f t="shared" si="118"/>
        <v>801</v>
      </c>
      <c r="E531" t="str">
        <f t="shared" si="121"/>
        <v>89301091</v>
      </c>
      <c r="F531" t="str">
        <f>"2252030429"</f>
        <v>2252030429</v>
      </c>
      <c r="G531" s="1">
        <v>44597</v>
      </c>
      <c r="H531" t="str">
        <f>"93121"</f>
        <v>93121</v>
      </c>
      <c r="I531">
        <v>1</v>
      </c>
      <c r="J531">
        <v>125</v>
      </c>
      <c r="K531">
        <v>0</v>
      </c>
      <c r="L531">
        <v>153.75</v>
      </c>
    </row>
    <row r="532" spans="1:12" x14ac:dyDescent="0.25">
      <c r="A532" t="str">
        <f t="shared" si="120"/>
        <v>89301000</v>
      </c>
      <c r="B532" t="str">
        <f t="shared" si="115"/>
        <v>72100000</v>
      </c>
      <c r="C532" t="str">
        <f t="shared" si="119"/>
        <v>72100659</v>
      </c>
      <c r="D532" t="str">
        <f t="shared" si="118"/>
        <v>801</v>
      </c>
      <c r="E532" t="str">
        <f t="shared" si="121"/>
        <v>89301091</v>
      </c>
      <c r="F532" t="str">
        <f>"2252030429"</f>
        <v>2252030429</v>
      </c>
      <c r="G532" s="1">
        <v>44597</v>
      </c>
      <c r="H532" t="str">
        <f>"93124"</f>
        <v>93124</v>
      </c>
      <c r="I532">
        <v>1</v>
      </c>
      <c r="J532">
        <v>173</v>
      </c>
      <c r="K532">
        <v>0</v>
      </c>
      <c r="L532">
        <v>212.79</v>
      </c>
    </row>
    <row r="533" spans="1:12" x14ac:dyDescent="0.25">
      <c r="A533" t="str">
        <f t="shared" si="120"/>
        <v>89301000</v>
      </c>
      <c r="B533" t="str">
        <f t="shared" si="115"/>
        <v>72100000</v>
      </c>
      <c r="C533" t="str">
        <f t="shared" si="119"/>
        <v>72100659</v>
      </c>
      <c r="D533" t="str">
        <f t="shared" si="118"/>
        <v>801</v>
      </c>
      <c r="E533" t="str">
        <f t="shared" si="121"/>
        <v>89301091</v>
      </c>
      <c r="F533" t="str">
        <f>"2252030429"</f>
        <v>2252030429</v>
      </c>
      <c r="G533" s="1">
        <v>44597</v>
      </c>
      <c r="H533" t="str">
        <f>"93281"</f>
        <v>93281</v>
      </c>
      <c r="I533">
        <v>1</v>
      </c>
      <c r="J533">
        <v>134</v>
      </c>
      <c r="K533">
        <v>0</v>
      </c>
      <c r="L533">
        <v>164.82</v>
      </c>
    </row>
    <row r="534" spans="1:12" x14ac:dyDescent="0.25">
      <c r="A534" t="str">
        <f t="shared" si="120"/>
        <v>89301000</v>
      </c>
      <c r="B534" t="str">
        <f t="shared" si="115"/>
        <v>72100000</v>
      </c>
      <c r="C534" t="str">
        <f t="shared" si="119"/>
        <v>72100659</v>
      </c>
      <c r="D534" t="str">
        <f t="shared" si="118"/>
        <v>801</v>
      </c>
      <c r="E534" t="str">
        <f t="shared" si="121"/>
        <v>89301091</v>
      </c>
      <c r="F534" t="str">
        <f>"2252030440"</f>
        <v>2252030440</v>
      </c>
      <c r="G534" s="1">
        <v>44597</v>
      </c>
      <c r="H534" t="str">
        <f>"93121"</f>
        <v>93121</v>
      </c>
      <c r="I534">
        <v>1</v>
      </c>
      <c r="J534">
        <v>125</v>
      </c>
      <c r="K534">
        <v>0</v>
      </c>
      <c r="L534">
        <v>153.75</v>
      </c>
    </row>
    <row r="535" spans="1:12" x14ac:dyDescent="0.25">
      <c r="A535" t="str">
        <f t="shared" si="120"/>
        <v>89301000</v>
      </c>
      <c r="B535" t="str">
        <f t="shared" si="115"/>
        <v>72100000</v>
      </c>
      <c r="C535" t="str">
        <f t="shared" si="119"/>
        <v>72100659</v>
      </c>
      <c r="D535" t="str">
        <f t="shared" si="118"/>
        <v>801</v>
      </c>
      <c r="E535" t="str">
        <f t="shared" si="121"/>
        <v>89301091</v>
      </c>
      <c r="F535" t="str">
        <f>"2252030440"</f>
        <v>2252030440</v>
      </c>
      <c r="G535" s="1">
        <v>44597</v>
      </c>
      <c r="H535" t="str">
        <f>"93124"</f>
        <v>93124</v>
      </c>
      <c r="I535">
        <v>1</v>
      </c>
      <c r="J535">
        <v>173</v>
      </c>
      <c r="K535">
        <v>0</v>
      </c>
      <c r="L535">
        <v>212.79</v>
      </c>
    </row>
    <row r="536" spans="1:12" x14ac:dyDescent="0.25">
      <c r="A536" t="str">
        <f t="shared" si="120"/>
        <v>89301000</v>
      </c>
      <c r="B536" t="str">
        <f t="shared" si="115"/>
        <v>72100000</v>
      </c>
      <c r="C536" t="str">
        <f t="shared" si="119"/>
        <v>72100659</v>
      </c>
      <c r="D536" t="str">
        <f t="shared" si="118"/>
        <v>801</v>
      </c>
      <c r="E536" t="str">
        <f t="shared" si="121"/>
        <v>89301091</v>
      </c>
      <c r="F536" t="str">
        <f>"2252030440"</f>
        <v>2252030440</v>
      </c>
      <c r="G536" s="1">
        <v>44597</v>
      </c>
      <c r="H536" t="str">
        <f>"93281"</f>
        <v>93281</v>
      </c>
      <c r="I536">
        <v>1</v>
      </c>
      <c r="J536">
        <v>134</v>
      </c>
      <c r="K536">
        <v>0</v>
      </c>
      <c r="L536">
        <v>164.82</v>
      </c>
    </row>
    <row r="537" spans="1:12" x14ac:dyDescent="0.25">
      <c r="A537" t="str">
        <f t="shared" si="120"/>
        <v>89301000</v>
      </c>
      <c r="B537" t="str">
        <f t="shared" si="115"/>
        <v>72100000</v>
      </c>
      <c r="C537" t="str">
        <f t="shared" si="119"/>
        <v>72100659</v>
      </c>
      <c r="D537" t="str">
        <f t="shared" ref="D537:D568" si="122">"801"</f>
        <v>801</v>
      </c>
      <c r="E537" t="str">
        <f t="shared" si="121"/>
        <v>89301091</v>
      </c>
      <c r="F537" t="str">
        <f>"2252030451"</f>
        <v>2252030451</v>
      </c>
      <c r="G537" s="1">
        <v>44597</v>
      </c>
      <c r="H537" t="str">
        <f>"93121"</f>
        <v>93121</v>
      </c>
      <c r="I537">
        <v>1</v>
      </c>
      <c r="J537">
        <v>125</v>
      </c>
      <c r="K537">
        <v>0</v>
      </c>
      <c r="L537">
        <v>153.75</v>
      </c>
    </row>
    <row r="538" spans="1:12" x14ac:dyDescent="0.25">
      <c r="A538" t="str">
        <f t="shared" si="120"/>
        <v>89301000</v>
      </c>
      <c r="B538" t="str">
        <f t="shared" si="115"/>
        <v>72100000</v>
      </c>
      <c r="C538" t="str">
        <f t="shared" si="119"/>
        <v>72100659</v>
      </c>
      <c r="D538" t="str">
        <f t="shared" si="122"/>
        <v>801</v>
      </c>
      <c r="E538" t="str">
        <f t="shared" si="121"/>
        <v>89301091</v>
      </c>
      <c r="F538" t="str">
        <f>"2252030451"</f>
        <v>2252030451</v>
      </c>
      <c r="G538" s="1">
        <v>44597</v>
      </c>
      <c r="H538" t="str">
        <f>"93124"</f>
        <v>93124</v>
      </c>
      <c r="I538">
        <v>1</v>
      </c>
      <c r="J538">
        <v>173</v>
      </c>
      <c r="K538">
        <v>0</v>
      </c>
      <c r="L538">
        <v>212.79</v>
      </c>
    </row>
    <row r="539" spans="1:12" x14ac:dyDescent="0.25">
      <c r="A539" t="str">
        <f t="shared" si="120"/>
        <v>89301000</v>
      </c>
      <c r="B539" t="str">
        <f t="shared" si="115"/>
        <v>72100000</v>
      </c>
      <c r="C539" t="str">
        <f t="shared" si="119"/>
        <v>72100659</v>
      </c>
      <c r="D539" t="str">
        <f t="shared" si="122"/>
        <v>801</v>
      </c>
      <c r="E539" t="str">
        <f t="shared" si="121"/>
        <v>89301091</v>
      </c>
      <c r="F539" t="str">
        <f>"2252030451"</f>
        <v>2252030451</v>
      </c>
      <c r="G539" s="1">
        <v>44597</v>
      </c>
      <c r="H539" t="str">
        <f>"93281"</f>
        <v>93281</v>
      </c>
      <c r="I539">
        <v>1</v>
      </c>
      <c r="J539">
        <v>134</v>
      </c>
      <c r="K539">
        <v>0</v>
      </c>
      <c r="L539">
        <v>164.82</v>
      </c>
    </row>
    <row r="540" spans="1:12" x14ac:dyDescent="0.25">
      <c r="A540" t="str">
        <f t="shared" si="120"/>
        <v>89301000</v>
      </c>
      <c r="B540" t="str">
        <f t="shared" si="115"/>
        <v>72100000</v>
      </c>
      <c r="C540" t="str">
        <f t="shared" si="119"/>
        <v>72100659</v>
      </c>
      <c r="D540" t="str">
        <f t="shared" si="122"/>
        <v>801</v>
      </c>
      <c r="E540" t="str">
        <f t="shared" si="121"/>
        <v>89301091</v>
      </c>
      <c r="F540" t="str">
        <f>"2252060217"</f>
        <v>2252060217</v>
      </c>
      <c r="G540" s="1">
        <v>44600</v>
      </c>
      <c r="H540" t="str">
        <f>"93121"</f>
        <v>93121</v>
      </c>
      <c r="I540">
        <v>1</v>
      </c>
      <c r="J540">
        <v>125</v>
      </c>
      <c r="K540">
        <v>0</v>
      </c>
      <c r="L540">
        <v>153.75</v>
      </c>
    </row>
    <row r="541" spans="1:12" x14ac:dyDescent="0.25">
      <c r="A541" t="str">
        <f t="shared" si="120"/>
        <v>89301000</v>
      </c>
      <c r="B541" t="str">
        <f t="shared" ref="B541:B604" si="123">"72100000"</f>
        <v>72100000</v>
      </c>
      <c r="C541" t="str">
        <f t="shared" ref="C541:C572" si="124">"72100659"</f>
        <v>72100659</v>
      </c>
      <c r="D541" t="str">
        <f t="shared" si="122"/>
        <v>801</v>
      </c>
      <c r="E541" t="str">
        <f t="shared" si="121"/>
        <v>89301091</v>
      </c>
      <c r="F541" t="str">
        <f>"2252060217"</f>
        <v>2252060217</v>
      </c>
      <c r="G541" s="1">
        <v>44600</v>
      </c>
      <c r="H541" t="str">
        <f>"93124"</f>
        <v>93124</v>
      </c>
      <c r="I541">
        <v>1</v>
      </c>
      <c r="J541">
        <v>173</v>
      </c>
      <c r="K541">
        <v>0</v>
      </c>
      <c r="L541">
        <v>212.79</v>
      </c>
    </row>
    <row r="542" spans="1:12" x14ac:dyDescent="0.25">
      <c r="A542" t="str">
        <f t="shared" si="120"/>
        <v>89301000</v>
      </c>
      <c r="B542" t="str">
        <f t="shared" si="123"/>
        <v>72100000</v>
      </c>
      <c r="C542" t="str">
        <f t="shared" si="124"/>
        <v>72100659</v>
      </c>
      <c r="D542" t="str">
        <f t="shared" si="122"/>
        <v>801</v>
      </c>
      <c r="E542" t="str">
        <f t="shared" si="121"/>
        <v>89301091</v>
      </c>
      <c r="F542" t="str">
        <f>"2252060217"</f>
        <v>2252060217</v>
      </c>
      <c r="G542" s="1">
        <v>44600</v>
      </c>
      <c r="H542" t="str">
        <f>"93281"</f>
        <v>93281</v>
      </c>
      <c r="I542">
        <v>1</v>
      </c>
      <c r="J542">
        <v>134</v>
      </c>
      <c r="K542">
        <v>0</v>
      </c>
      <c r="L542">
        <v>164.82</v>
      </c>
    </row>
    <row r="543" spans="1:12" x14ac:dyDescent="0.25">
      <c r="A543" t="str">
        <f t="shared" si="120"/>
        <v>89301000</v>
      </c>
      <c r="B543" t="str">
        <f t="shared" si="123"/>
        <v>72100000</v>
      </c>
      <c r="C543" t="str">
        <f t="shared" si="124"/>
        <v>72100659</v>
      </c>
      <c r="D543" t="str">
        <f t="shared" si="122"/>
        <v>801</v>
      </c>
      <c r="E543" t="str">
        <f t="shared" si="121"/>
        <v>89301091</v>
      </c>
      <c r="F543" t="str">
        <f>"2252060250"</f>
        <v>2252060250</v>
      </c>
      <c r="G543" s="1">
        <v>44600</v>
      </c>
      <c r="H543" t="str">
        <f>"93121"</f>
        <v>93121</v>
      </c>
      <c r="I543">
        <v>1</v>
      </c>
      <c r="J543">
        <v>125</v>
      </c>
      <c r="K543">
        <v>0</v>
      </c>
      <c r="L543">
        <v>153.75</v>
      </c>
    </row>
    <row r="544" spans="1:12" x14ac:dyDescent="0.25">
      <c r="A544" t="str">
        <f t="shared" si="120"/>
        <v>89301000</v>
      </c>
      <c r="B544" t="str">
        <f t="shared" si="123"/>
        <v>72100000</v>
      </c>
      <c r="C544" t="str">
        <f t="shared" si="124"/>
        <v>72100659</v>
      </c>
      <c r="D544" t="str">
        <f t="shared" si="122"/>
        <v>801</v>
      </c>
      <c r="E544" t="str">
        <f t="shared" si="121"/>
        <v>89301091</v>
      </c>
      <c r="F544" t="str">
        <f>"2252060250"</f>
        <v>2252060250</v>
      </c>
      <c r="G544" s="1">
        <v>44600</v>
      </c>
      <c r="H544" t="str">
        <f>"93124"</f>
        <v>93124</v>
      </c>
      <c r="I544">
        <v>1</v>
      </c>
      <c r="J544">
        <v>173</v>
      </c>
      <c r="K544">
        <v>0</v>
      </c>
      <c r="L544">
        <v>212.79</v>
      </c>
    </row>
    <row r="545" spans="1:12" x14ac:dyDescent="0.25">
      <c r="A545" t="str">
        <f t="shared" si="120"/>
        <v>89301000</v>
      </c>
      <c r="B545" t="str">
        <f t="shared" si="123"/>
        <v>72100000</v>
      </c>
      <c r="C545" t="str">
        <f t="shared" si="124"/>
        <v>72100659</v>
      </c>
      <c r="D545" t="str">
        <f t="shared" si="122"/>
        <v>801</v>
      </c>
      <c r="E545" t="str">
        <f t="shared" si="121"/>
        <v>89301091</v>
      </c>
      <c r="F545" t="str">
        <f>"2252060250"</f>
        <v>2252060250</v>
      </c>
      <c r="G545" s="1">
        <v>44600</v>
      </c>
      <c r="H545" t="str">
        <f>"93281"</f>
        <v>93281</v>
      </c>
      <c r="I545">
        <v>1</v>
      </c>
      <c r="J545">
        <v>134</v>
      </c>
      <c r="K545">
        <v>0</v>
      </c>
      <c r="L545">
        <v>164.82</v>
      </c>
    </row>
    <row r="546" spans="1:12" x14ac:dyDescent="0.25">
      <c r="A546" t="str">
        <f t="shared" si="120"/>
        <v>89301000</v>
      </c>
      <c r="B546" t="str">
        <f t="shared" si="123"/>
        <v>72100000</v>
      </c>
      <c r="C546" t="str">
        <f t="shared" si="124"/>
        <v>72100659</v>
      </c>
      <c r="D546" t="str">
        <f t="shared" si="122"/>
        <v>801</v>
      </c>
      <c r="E546" t="str">
        <f t="shared" si="121"/>
        <v>89301091</v>
      </c>
      <c r="F546" t="str">
        <f>"2202070541"</f>
        <v>2202070541</v>
      </c>
      <c r="G546" s="1">
        <v>44601</v>
      </c>
      <c r="H546" t="str">
        <f>"93121"</f>
        <v>93121</v>
      </c>
      <c r="I546">
        <v>1</v>
      </c>
      <c r="J546">
        <v>125</v>
      </c>
      <c r="K546">
        <v>0</v>
      </c>
      <c r="L546">
        <v>153.75</v>
      </c>
    </row>
    <row r="547" spans="1:12" x14ac:dyDescent="0.25">
      <c r="A547" t="str">
        <f t="shared" si="120"/>
        <v>89301000</v>
      </c>
      <c r="B547" t="str">
        <f t="shared" si="123"/>
        <v>72100000</v>
      </c>
      <c r="C547" t="str">
        <f t="shared" si="124"/>
        <v>72100659</v>
      </c>
      <c r="D547" t="str">
        <f t="shared" si="122"/>
        <v>801</v>
      </c>
      <c r="E547" t="str">
        <f t="shared" si="121"/>
        <v>89301091</v>
      </c>
      <c r="F547" t="str">
        <f>"2202070541"</f>
        <v>2202070541</v>
      </c>
      <c r="G547" s="1">
        <v>44601</v>
      </c>
      <c r="H547" t="str">
        <f>"93124"</f>
        <v>93124</v>
      </c>
      <c r="I547">
        <v>1</v>
      </c>
      <c r="J547">
        <v>173</v>
      </c>
      <c r="K547">
        <v>0</v>
      </c>
      <c r="L547">
        <v>212.79</v>
      </c>
    </row>
    <row r="548" spans="1:12" x14ac:dyDescent="0.25">
      <c r="A548" t="str">
        <f t="shared" si="120"/>
        <v>89301000</v>
      </c>
      <c r="B548" t="str">
        <f t="shared" si="123"/>
        <v>72100000</v>
      </c>
      <c r="C548" t="str">
        <f t="shared" si="124"/>
        <v>72100659</v>
      </c>
      <c r="D548" t="str">
        <f t="shared" si="122"/>
        <v>801</v>
      </c>
      <c r="E548" t="str">
        <f t="shared" si="121"/>
        <v>89301091</v>
      </c>
      <c r="F548" t="str">
        <f>"2202070541"</f>
        <v>2202070541</v>
      </c>
      <c r="G548" s="1">
        <v>44601</v>
      </c>
      <c r="H548" t="str">
        <f>"93281"</f>
        <v>93281</v>
      </c>
      <c r="I548">
        <v>1</v>
      </c>
      <c r="J548">
        <v>134</v>
      </c>
      <c r="K548">
        <v>0</v>
      </c>
      <c r="L548">
        <v>164.82</v>
      </c>
    </row>
    <row r="549" spans="1:12" x14ac:dyDescent="0.25">
      <c r="A549" t="str">
        <f t="shared" si="120"/>
        <v>89301000</v>
      </c>
      <c r="B549" t="str">
        <f t="shared" si="123"/>
        <v>72100000</v>
      </c>
      <c r="C549" t="str">
        <f t="shared" si="124"/>
        <v>72100659</v>
      </c>
      <c r="D549" t="str">
        <f t="shared" si="122"/>
        <v>801</v>
      </c>
      <c r="E549" t="str">
        <f t="shared" si="121"/>
        <v>89301091</v>
      </c>
      <c r="F549" t="str">
        <f>"2202070552"</f>
        <v>2202070552</v>
      </c>
      <c r="G549" s="1">
        <v>44601</v>
      </c>
      <c r="H549" t="str">
        <f>"93121"</f>
        <v>93121</v>
      </c>
      <c r="I549">
        <v>1</v>
      </c>
      <c r="J549">
        <v>125</v>
      </c>
      <c r="K549">
        <v>0</v>
      </c>
      <c r="L549">
        <v>153.75</v>
      </c>
    </row>
    <row r="550" spans="1:12" x14ac:dyDescent="0.25">
      <c r="A550" t="str">
        <f t="shared" si="120"/>
        <v>89301000</v>
      </c>
      <c r="B550" t="str">
        <f t="shared" si="123"/>
        <v>72100000</v>
      </c>
      <c r="C550" t="str">
        <f t="shared" si="124"/>
        <v>72100659</v>
      </c>
      <c r="D550" t="str">
        <f t="shared" si="122"/>
        <v>801</v>
      </c>
      <c r="E550" t="str">
        <f t="shared" si="121"/>
        <v>89301091</v>
      </c>
      <c r="F550" t="str">
        <f>"2202070552"</f>
        <v>2202070552</v>
      </c>
      <c r="G550" s="1">
        <v>44601</v>
      </c>
      <c r="H550" t="str">
        <f>"93124"</f>
        <v>93124</v>
      </c>
      <c r="I550">
        <v>1</v>
      </c>
      <c r="J550">
        <v>173</v>
      </c>
      <c r="K550">
        <v>0</v>
      </c>
      <c r="L550">
        <v>212.79</v>
      </c>
    </row>
    <row r="551" spans="1:12" x14ac:dyDescent="0.25">
      <c r="A551" t="str">
        <f t="shared" si="120"/>
        <v>89301000</v>
      </c>
      <c r="B551" t="str">
        <f t="shared" si="123"/>
        <v>72100000</v>
      </c>
      <c r="C551" t="str">
        <f t="shared" si="124"/>
        <v>72100659</v>
      </c>
      <c r="D551" t="str">
        <f t="shared" si="122"/>
        <v>801</v>
      </c>
      <c r="E551" t="str">
        <f t="shared" ref="E551:E582" si="125">"89301091"</f>
        <v>89301091</v>
      </c>
      <c r="F551" t="str">
        <f>"2202070552"</f>
        <v>2202070552</v>
      </c>
      <c r="G551" s="1">
        <v>44601</v>
      </c>
      <c r="H551" t="str">
        <f>"93281"</f>
        <v>93281</v>
      </c>
      <c r="I551">
        <v>1</v>
      </c>
      <c r="J551">
        <v>134</v>
      </c>
      <c r="K551">
        <v>0</v>
      </c>
      <c r="L551">
        <v>164.82</v>
      </c>
    </row>
    <row r="552" spans="1:12" x14ac:dyDescent="0.25">
      <c r="A552" t="str">
        <f t="shared" si="120"/>
        <v>89301000</v>
      </c>
      <c r="B552" t="str">
        <f t="shared" si="123"/>
        <v>72100000</v>
      </c>
      <c r="C552" t="str">
        <f t="shared" si="124"/>
        <v>72100659</v>
      </c>
      <c r="D552" t="str">
        <f t="shared" si="122"/>
        <v>801</v>
      </c>
      <c r="E552" t="str">
        <f t="shared" si="125"/>
        <v>89301091</v>
      </c>
      <c r="F552" t="str">
        <f>"2252070524"</f>
        <v>2252070524</v>
      </c>
      <c r="G552" s="1">
        <v>44601</v>
      </c>
      <c r="H552" t="str">
        <f>"93121"</f>
        <v>93121</v>
      </c>
      <c r="I552">
        <v>1</v>
      </c>
      <c r="J552">
        <v>125</v>
      </c>
      <c r="K552">
        <v>0</v>
      </c>
      <c r="L552">
        <v>153.75</v>
      </c>
    </row>
    <row r="553" spans="1:12" x14ac:dyDescent="0.25">
      <c r="A553" t="str">
        <f t="shared" si="120"/>
        <v>89301000</v>
      </c>
      <c r="B553" t="str">
        <f t="shared" si="123"/>
        <v>72100000</v>
      </c>
      <c r="C553" t="str">
        <f t="shared" si="124"/>
        <v>72100659</v>
      </c>
      <c r="D553" t="str">
        <f t="shared" si="122"/>
        <v>801</v>
      </c>
      <c r="E553" t="str">
        <f t="shared" si="125"/>
        <v>89301091</v>
      </c>
      <c r="F553" t="str">
        <f>"2252070524"</f>
        <v>2252070524</v>
      </c>
      <c r="G553" s="1">
        <v>44601</v>
      </c>
      <c r="H553" t="str">
        <f>"93124"</f>
        <v>93124</v>
      </c>
      <c r="I553">
        <v>1</v>
      </c>
      <c r="J553">
        <v>173</v>
      </c>
      <c r="K553">
        <v>0</v>
      </c>
      <c r="L553">
        <v>212.79</v>
      </c>
    </row>
    <row r="554" spans="1:12" x14ac:dyDescent="0.25">
      <c r="A554" t="str">
        <f t="shared" si="120"/>
        <v>89301000</v>
      </c>
      <c r="B554" t="str">
        <f t="shared" si="123"/>
        <v>72100000</v>
      </c>
      <c r="C554" t="str">
        <f t="shared" si="124"/>
        <v>72100659</v>
      </c>
      <c r="D554" t="str">
        <f t="shared" si="122"/>
        <v>801</v>
      </c>
      <c r="E554" t="str">
        <f t="shared" si="125"/>
        <v>89301091</v>
      </c>
      <c r="F554" t="str">
        <f>"2252070524"</f>
        <v>2252070524</v>
      </c>
      <c r="G554" s="1">
        <v>44601</v>
      </c>
      <c r="H554" t="str">
        <f>"93281"</f>
        <v>93281</v>
      </c>
      <c r="I554">
        <v>1</v>
      </c>
      <c r="J554">
        <v>134</v>
      </c>
      <c r="K554">
        <v>0</v>
      </c>
      <c r="L554">
        <v>164.82</v>
      </c>
    </row>
    <row r="555" spans="1:12" x14ac:dyDescent="0.25">
      <c r="A555" t="str">
        <f t="shared" si="120"/>
        <v>89301000</v>
      </c>
      <c r="B555" t="str">
        <f t="shared" si="123"/>
        <v>72100000</v>
      </c>
      <c r="C555" t="str">
        <f t="shared" si="124"/>
        <v>72100659</v>
      </c>
      <c r="D555" t="str">
        <f t="shared" si="122"/>
        <v>801</v>
      </c>
      <c r="E555" t="str">
        <f t="shared" si="125"/>
        <v>89301091</v>
      </c>
      <c r="F555" t="str">
        <f>"2252070535"</f>
        <v>2252070535</v>
      </c>
      <c r="G555" s="1">
        <v>44601</v>
      </c>
      <c r="H555" t="str">
        <f>"93121"</f>
        <v>93121</v>
      </c>
      <c r="I555">
        <v>1</v>
      </c>
      <c r="J555">
        <v>125</v>
      </c>
      <c r="K555">
        <v>0</v>
      </c>
      <c r="L555">
        <v>153.75</v>
      </c>
    </row>
    <row r="556" spans="1:12" x14ac:dyDescent="0.25">
      <c r="A556" t="str">
        <f t="shared" si="120"/>
        <v>89301000</v>
      </c>
      <c r="B556" t="str">
        <f t="shared" si="123"/>
        <v>72100000</v>
      </c>
      <c r="C556" t="str">
        <f t="shared" si="124"/>
        <v>72100659</v>
      </c>
      <c r="D556" t="str">
        <f t="shared" si="122"/>
        <v>801</v>
      </c>
      <c r="E556" t="str">
        <f t="shared" si="125"/>
        <v>89301091</v>
      </c>
      <c r="F556" t="str">
        <f>"2252070535"</f>
        <v>2252070535</v>
      </c>
      <c r="G556" s="1">
        <v>44601</v>
      </c>
      <c r="H556" t="str">
        <f>"93124"</f>
        <v>93124</v>
      </c>
      <c r="I556">
        <v>1</v>
      </c>
      <c r="J556">
        <v>173</v>
      </c>
      <c r="K556">
        <v>0</v>
      </c>
      <c r="L556">
        <v>212.79</v>
      </c>
    </row>
    <row r="557" spans="1:12" x14ac:dyDescent="0.25">
      <c r="A557" t="str">
        <f t="shared" si="120"/>
        <v>89301000</v>
      </c>
      <c r="B557" t="str">
        <f t="shared" si="123"/>
        <v>72100000</v>
      </c>
      <c r="C557" t="str">
        <f t="shared" si="124"/>
        <v>72100659</v>
      </c>
      <c r="D557" t="str">
        <f t="shared" si="122"/>
        <v>801</v>
      </c>
      <c r="E557" t="str">
        <f t="shared" si="125"/>
        <v>89301091</v>
      </c>
      <c r="F557" t="str">
        <f>"2252070535"</f>
        <v>2252070535</v>
      </c>
      <c r="G557" s="1">
        <v>44601</v>
      </c>
      <c r="H557" t="str">
        <f>"93281"</f>
        <v>93281</v>
      </c>
      <c r="I557">
        <v>1</v>
      </c>
      <c r="J557">
        <v>134</v>
      </c>
      <c r="K557">
        <v>0</v>
      </c>
      <c r="L557">
        <v>164.82</v>
      </c>
    </row>
    <row r="558" spans="1:12" x14ac:dyDescent="0.25">
      <c r="A558" t="str">
        <f t="shared" si="120"/>
        <v>89301000</v>
      </c>
      <c r="B558" t="str">
        <f t="shared" si="123"/>
        <v>72100000</v>
      </c>
      <c r="C558" t="str">
        <f t="shared" si="124"/>
        <v>72100659</v>
      </c>
      <c r="D558" t="str">
        <f t="shared" si="122"/>
        <v>801</v>
      </c>
      <c r="E558" t="str">
        <f t="shared" si="125"/>
        <v>89301091</v>
      </c>
      <c r="F558" t="str">
        <f>"2202080595"</f>
        <v>2202080595</v>
      </c>
      <c r="G558" s="1">
        <v>44602</v>
      </c>
      <c r="H558" t="str">
        <f>"93121"</f>
        <v>93121</v>
      </c>
      <c r="I558">
        <v>1</v>
      </c>
      <c r="J558">
        <v>125</v>
      </c>
      <c r="K558">
        <v>0</v>
      </c>
      <c r="L558">
        <v>153.75</v>
      </c>
    </row>
    <row r="559" spans="1:12" x14ac:dyDescent="0.25">
      <c r="A559" t="str">
        <f t="shared" si="120"/>
        <v>89301000</v>
      </c>
      <c r="B559" t="str">
        <f t="shared" si="123"/>
        <v>72100000</v>
      </c>
      <c r="C559" t="str">
        <f t="shared" si="124"/>
        <v>72100659</v>
      </c>
      <c r="D559" t="str">
        <f t="shared" si="122"/>
        <v>801</v>
      </c>
      <c r="E559" t="str">
        <f t="shared" si="125"/>
        <v>89301091</v>
      </c>
      <c r="F559" t="str">
        <f>"2202080595"</f>
        <v>2202080595</v>
      </c>
      <c r="G559" s="1">
        <v>44602</v>
      </c>
      <c r="H559" t="str">
        <f>"93124"</f>
        <v>93124</v>
      </c>
      <c r="I559">
        <v>1</v>
      </c>
      <c r="J559">
        <v>173</v>
      </c>
      <c r="K559">
        <v>0</v>
      </c>
      <c r="L559">
        <v>212.79</v>
      </c>
    </row>
    <row r="560" spans="1:12" x14ac:dyDescent="0.25">
      <c r="A560" t="str">
        <f t="shared" si="120"/>
        <v>89301000</v>
      </c>
      <c r="B560" t="str">
        <f t="shared" si="123"/>
        <v>72100000</v>
      </c>
      <c r="C560" t="str">
        <f t="shared" si="124"/>
        <v>72100659</v>
      </c>
      <c r="D560" t="str">
        <f t="shared" si="122"/>
        <v>801</v>
      </c>
      <c r="E560" t="str">
        <f t="shared" si="125"/>
        <v>89301091</v>
      </c>
      <c r="F560" t="str">
        <f>"2202080595"</f>
        <v>2202080595</v>
      </c>
      <c r="G560" s="1">
        <v>44602</v>
      </c>
      <c r="H560" t="str">
        <f>"93281"</f>
        <v>93281</v>
      </c>
      <c r="I560">
        <v>1</v>
      </c>
      <c r="J560">
        <v>134</v>
      </c>
      <c r="K560">
        <v>0</v>
      </c>
      <c r="L560">
        <v>164.82</v>
      </c>
    </row>
    <row r="561" spans="1:12" x14ac:dyDescent="0.25">
      <c r="A561" t="str">
        <f t="shared" si="120"/>
        <v>89301000</v>
      </c>
      <c r="B561" t="str">
        <f t="shared" si="123"/>
        <v>72100000</v>
      </c>
      <c r="C561" t="str">
        <f t="shared" si="124"/>
        <v>72100659</v>
      </c>
      <c r="D561" t="str">
        <f t="shared" si="122"/>
        <v>801</v>
      </c>
      <c r="E561" t="str">
        <f t="shared" si="125"/>
        <v>89301091</v>
      </c>
      <c r="F561" t="str">
        <f>"2252080765"</f>
        <v>2252080765</v>
      </c>
      <c r="G561" s="1">
        <v>44602</v>
      </c>
      <c r="H561" t="str">
        <f>"93121"</f>
        <v>93121</v>
      </c>
      <c r="I561">
        <v>1</v>
      </c>
      <c r="J561">
        <v>125</v>
      </c>
      <c r="K561">
        <v>0</v>
      </c>
      <c r="L561">
        <v>153.75</v>
      </c>
    </row>
    <row r="562" spans="1:12" x14ac:dyDescent="0.25">
      <c r="A562" t="str">
        <f t="shared" si="120"/>
        <v>89301000</v>
      </c>
      <c r="B562" t="str">
        <f t="shared" si="123"/>
        <v>72100000</v>
      </c>
      <c r="C562" t="str">
        <f t="shared" si="124"/>
        <v>72100659</v>
      </c>
      <c r="D562" t="str">
        <f t="shared" si="122"/>
        <v>801</v>
      </c>
      <c r="E562" t="str">
        <f t="shared" si="125"/>
        <v>89301091</v>
      </c>
      <c r="F562" t="str">
        <f>"2252080765"</f>
        <v>2252080765</v>
      </c>
      <c r="G562" s="1">
        <v>44602</v>
      </c>
      <c r="H562" t="str">
        <f>"93124"</f>
        <v>93124</v>
      </c>
      <c r="I562">
        <v>1</v>
      </c>
      <c r="J562">
        <v>173</v>
      </c>
      <c r="K562">
        <v>0</v>
      </c>
      <c r="L562">
        <v>212.79</v>
      </c>
    </row>
    <row r="563" spans="1:12" x14ac:dyDescent="0.25">
      <c r="A563" t="str">
        <f t="shared" si="120"/>
        <v>89301000</v>
      </c>
      <c r="B563" t="str">
        <f t="shared" si="123"/>
        <v>72100000</v>
      </c>
      <c r="C563" t="str">
        <f t="shared" si="124"/>
        <v>72100659</v>
      </c>
      <c r="D563" t="str">
        <f t="shared" si="122"/>
        <v>801</v>
      </c>
      <c r="E563" t="str">
        <f t="shared" si="125"/>
        <v>89301091</v>
      </c>
      <c r="F563" t="str">
        <f>"2252080765"</f>
        <v>2252080765</v>
      </c>
      <c r="G563" s="1">
        <v>44602</v>
      </c>
      <c r="H563" t="str">
        <f>"93281"</f>
        <v>93281</v>
      </c>
      <c r="I563">
        <v>1</v>
      </c>
      <c r="J563">
        <v>134</v>
      </c>
      <c r="K563">
        <v>0</v>
      </c>
      <c r="L563">
        <v>164.82</v>
      </c>
    </row>
    <row r="564" spans="1:12" x14ac:dyDescent="0.25">
      <c r="A564" t="str">
        <f t="shared" si="120"/>
        <v>89301000</v>
      </c>
      <c r="B564" t="str">
        <f t="shared" si="123"/>
        <v>72100000</v>
      </c>
      <c r="C564" t="str">
        <f t="shared" si="124"/>
        <v>72100659</v>
      </c>
      <c r="D564" t="str">
        <f t="shared" si="122"/>
        <v>801</v>
      </c>
      <c r="E564" t="str">
        <f t="shared" si="125"/>
        <v>89301091</v>
      </c>
      <c r="F564" t="str">
        <f>"2202080672"</f>
        <v>2202080672</v>
      </c>
      <c r="G564" s="1">
        <v>44603</v>
      </c>
      <c r="H564" t="str">
        <f>"93121"</f>
        <v>93121</v>
      </c>
      <c r="I564">
        <v>1</v>
      </c>
      <c r="J564">
        <v>125</v>
      </c>
      <c r="K564">
        <v>0</v>
      </c>
      <c r="L564">
        <v>153.75</v>
      </c>
    </row>
    <row r="565" spans="1:12" x14ac:dyDescent="0.25">
      <c r="A565" t="str">
        <f t="shared" si="120"/>
        <v>89301000</v>
      </c>
      <c r="B565" t="str">
        <f t="shared" si="123"/>
        <v>72100000</v>
      </c>
      <c r="C565" t="str">
        <f t="shared" si="124"/>
        <v>72100659</v>
      </c>
      <c r="D565" t="str">
        <f t="shared" si="122"/>
        <v>801</v>
      </c>
      <c r="E565" t="str">
        <f t="shared" si="125"/>
        <v>89301091</v>
      </c>
      <c r="F565" t="str">
        <f>"2202080672"</f>
        <v>2202080672</v>
      </c>
      <c r="G565" s="1">
        <v>44603</v>
      </c>
      <c r="H565" t="str">
        <f>"93124"</f>
        <v>93124</v>
      </c>
      <c r="I565">
        <v>1</v>
      </c>
      <c r="J565">
        <v>173</v>
      </c>
      <c r="K565">
        <v>0</v>
      </c>
      <c r="L565">
        <v>212.79</v>
      </c>
    </row>
    <row r="566" spans="1:12" x14ac:dyDescent="0.25">
      <c r="A566" t="str">
        <f t="shared" si="120"/>
        <v>89301000</v>
      </c>
      <c r="B566" t="str">
        <f t="shared" si="123"/>
        <v>72100000</v>
      </c>
      <c r="C566" t="str">
        <f t="shared" si="124"/>
        <v>72100659</v>
      </c>
      <c r="D566" t="str">
        <f t="shared" si="122"/>
        <v>801</v>
      </c>
      <c r="E566" t="str">
        <f t="shared" si="125"/>
        <v>89301091</v>
      </c>
      <c r="F566" t="str">
        <f>"2202080672"</f>
        <v>2202080672</v>
      </c>
      <c r="G566" s="1">
        <v>44603</v>
      </c>
      <c r="H566" t="str">
        <f>"93281"</f>
        <v>93281</v>
      </c>
      <c r="I566">
        <v>1</v>
      </c>
      <c r="J566">
        <v>134</v>
      </c>
      <c r="K566">
        <v>0</v>
      </c>
      <c r="L566">
        <v>164.82</v>
      </c>
    </row>
    <row r="567" spans="1:12" x14ac:dyDescent="0.25">
      <c r="A567" t="str">
        <f t="shared" si="120"/>
        <v>89301000</v>
      </c>
      <c r="B567" t="str">
        <f t="shared" si="123"/>
        <v>72100000</v>
      </c>
      <c r="C567" t="str">
        <f t="shared" si="124"/>
        <v>72100659</v>
      </c>
      <c r="D567" t="str">
        <f t="shared" si="122"/>
        <v>801</v>
      </c>
      <c r="E567" t="str">
        <f t="shared" si="125"/>
        <v>89301091</v>
      </c>
      <c r="F567" t="str">
        <f>"2202100692"</f>
        <v>2202100692</v>
      </c>
      <c r="G567" s="1">
        <v>44604</v>
      </c>
      <c r="H567" t="str">
        <f>"93121"</f>
        <v>93121</v>
      </c>
      <c r="I567">
        <v>1</v>
      </c>
      <c r="J567">
        <v>125</v>
      </c>
      <c r="K567">
        <v>0</v>
      </c>
      <c r="L567">
        <v>153.75</v>
      </c>
    </row>
    <row r="568" spans="1:12" x14ac:dyDescent="0.25">
      <c r="A568" t="str">
        <f t="shared" si="120"/>
        <v>89301000</v>
      </c>
      <c r="B568" t="str">
        <f t="shared" si="123"/>
        <v>72100000</v>
      </c>
      <c r="C568" t="str">
        <f t="shared" si="124"/>
        <v>72100659</v>
      </c>
      <c r="D568" t="str">
        <f t="shared" si="122"/>
        <v>801</v>
      </c>
      <c r="E568" t="str">
        <f t="shared" si="125"/>
        <v>89301091</v>
      </c>
      <c r="F568" t="str">
        <f>"2202100692"</f>
        <v>2202100692</v>
      </c>
      <c r="G568" s="1">
        <v>44604</v>
      </c>
      <c r="H568" t="str">
        <f>"93124"</f>
        <v>93124</v>
      </c>
      <c r="I568">
        <v>1</v>
      </c>
      <c r="J568">
        <v>173</v>
      </c>
      <c r="K568">
        <v>0</v>
      </c>
      <c r="L568">
        <v>212.79</v>
      </c>
    </row>
    <row r="569" spans="1:12" x14ac:dyDescent="0.25">
      <c r="A569" t="str">
        <f t="shared" si="120"/>
        <v>89301000</v>
      </c>
      <c r="B569" t="str">
        <f t="shared" si="123"/>
        <v>72100000</v>
      </c>
      <c r="C569" t="str">
        <f t="shared" si="124"/>
        <v>72100659</v>
      </c>
      <c r="D569" t="str">
        <f t="shared" ref="D569:D600" si="126">"801"</f>
        <v>801</v>
      </c>
      <c r="E569" t="str">
        <f t="shared" si="125"/>
        <v>89301091</v>
      </c>
      <c r="F569" t="str">
        <f>"2202100692"</f>
        <v>2202100692</v>
      </c>
      <c r="G569" s="1">
        <v>44604</v>
      </c>
      <c r="H569" t="str">
        <f>"93281"</f>
        <v>93281</v>
      </c>
      <c r="I569">
        <v>1</v>
      </c>
      <c r="J569">
        <v>134</v>
      </c>
      <c r="K569">
        <v>0</v>
      </c>
      <c r="L569">
        <v>164.82</v>
      </c>
    </row>
    <row r="570" spans="1:12" x14ac:dyDescent="0.25">
      <c r="A570" t="str">
        <f t="shared" si="120"/>
        <v>89301000</v>
      </c>
      <c r="B570" t="str">
        <f t="shared" si="123"/>
        <v>72100000</v>
      </c>
      <c r="C570" t="str">
        <f t="shared" si="124"/>
        <v>72100659</v>
      </c>
      <c r="D570" t="str">
        <f t="shared" si="126"/>
        <v>801</v>
      </c>
      <c r="E570" t="str">
        <f t="shared" si="125"/>
        <v>89301091</v>
      </c>
      <c r="F570" t="str">
        <f>"2202100703"</f>
        <v>2202100703</v>
      </c>
      <c r="G570" s="1">
        <v>44604</v>
      </c>
      <c r="H570" t="str">
        <f>"93121"</f>
        <v>93121</v>
      </c>
      <c r="I570">
        <v>1</v>
      </c>
      <c r="J570">
        <v>125</v>
      </c>
      <c r="K570">
        <v>0</v>
      </c>
      <c r="L570">
        <v>153.75</v>
      </c>
    </row>
    <row r="571" spans="1:12" x14ac:dyDescent="0.25">
      <c r="A571" t="str">
        <f t="shared" si="120"/>
        <v>89301000</v>
      </c>
      <c r="B571" t="str">
        <f t="shared" si="123"/>
        <v>72100000</v>
      </c>
      <c r="C571" t="str">
        <f t="shared" si="124"/>
        <v>72100659</v>
      </c>
      <c r="D571" t="str">
        <f t="shared" si="126"/>
        <v>801</v>
      </c>
      <c r="E571" t="str">
        <f t="shared" si="125"/>
        <v>89301091</v>
      </c>
      <c r="F571" t="str">
        <f>"2202100703"</f>
        <v>2202100703</v>
      </c>
      <c r="G571" s="1">
        <v>44604</v>
      </c>
      <c r="H571" t="str">
        <f>"93124"</f>
        <v>93124</v>
      </c>
      <c r="I571">
        <v>1</v>
      </c>
      <c r="J571">
        <v>173</v>
      </c>
      <c r="K571">
        <v>0</v>
      </c>
      <c r="L571">
        <v>212.79</v>
      </c>
    </row>
    <row r="572" spans="1:12" x14ac:dyDescent="0.25">
      <c r="A572" t="str">
        <f t="shared" si="120"/>
        <v>89301000</v>
      </c>
      <c r="B572" t="str">
        <f t="shared" si="123"/>
        <v>72100000</v>
      </c>
      <c r="C572" t="str">
        <f t="shared" si="124"/>
        <v>72100659</v>
      </c>
      <c r="D572" t="str">
        <f t="shared" si="126"/>
        <v>801</v>
      </c>
      <c r="E572" t="str">
        <f t="shared" si="125"/>
        <v>89301091</v>
      </c>
      <c r="F572" t="str">
        <f>"2202100703"</f>
        <v>2202100703</v>
      </c>
      <c r="G572" s="1">
        <v>44604</v>
      </c>
      <c r="H572" t="str">
        <f>"93281"</f>
        <v>93281</v>
      </c>
      <c r="I572">
        <v>1</v>
      </c>
      <c r="J572">
        <v>134</v>
      </c>
      <c r="K572">
        <v>0</v>
      </c>
      <c r="L572">
        <v>164.82</v>
      </c>
    </row>
    <row r="573" spans="1:12" x14ac:dyDescent="0.25">
      <c r="A573" t="str">
        <f t="shared" si="120"/>
        <v>89301000</v>
      </c>
      <c r="B573" t="str">
        <f t="shared" si="123"/>
        <v>72100000</v>
      </c>
      <c r="C573" t="str">
        <f t="shared" ref="C573:C604" si="127">"72100659"</f>
        <v>72100659</v>
      </c>
      <c r="D573" t="str">
        <f t="shared" si="126"/>
        <v>801</v>
      </c>
      <c r="E573" t="str">
        <f t="shared" si="125"/>
        <v>89301091</v>
      </c>
      <c r="F573" t="str">
        <f>"2202110108"</f>
        <v>2202110108</v>
      </c>
      <c r="G573" s="1">
        <v>44605</v>
      </c>
      <c r="H573" t="str">
        <f>"93121"</f>
        <v>93121</v>
      </c>
      <c r="I573">
        <v>1</v>
      </c>
      <c r="J573">
        <v>125</v>
      </c>
      <c r="K573">
        <v>0</v>
      </c>
      <c r="L573">
        <v>153.75</v>
      </c>
    </row>
    <row r="574" spans="1:12" x14ac:dyDescent="0.25">
      <c r="A574" t="str">
        <f t="shared" si="120"/>
        <v>89301000</v>
      </c>
      <c r="B574" t="str">
        <f t="shared" si="123"/>
        <v>72100000</v>
      </c>
      <c r="C574" t="str">
        <f t="shared" si="127"/>
        <v>72100659</v>
      </c>
      <c r="D574" t="str">
        <f t="shared" si="126"/>
        <v>801</v>
      </c>
      <c r="E574" t="str">
        <f t="shared" si="125"/>
        <v>89301091</v>
      </c>
      <c r="F574" t="str">
        <f>"2202110108"</f>
        <v>2202110108</v>
      </c>
      <c r="G574" s="1">
        <v>44605</v>
      </c>
      <c r="H574" t="str">
        <f>"93124"</f>
        <v>93124</v>
      </c>
      <c r="I574">
        <v>1</v>
      </c>
      <c r="J574">
        <v>173</v>
      </c>
      <c r="K574">
        <v>0</v>
      </c>
      <c r="L574">
        <v>212.79</v>
      </c>
    </row>
    <row r="575" spans="1:12" x14ac:dyDescent="0.25">
      <c r="A575" t="str">
        <f t="shared" si="120"/>
        <v>89301000</v>
      </c>
      <c r="B575" t="str">
        <f t="shared" si="123"/>
        <v>72100000</v>
      </c>
      <c r="C575" t="str">
        <f t="shared" si="127"/>
        <v>72100659</v>
      </c>
      <c r="D575" t="str">
        <f t="shared" si="126"/>
        <v>801</v>
      </c>
      <c r="E575" t="str">
        <f t="shared" si="125"/>
        <v>89301091</v>
      </c>
      <c r="F575" t="str">
        <f>"2202110108"</f>
        <v>2202110108</v>
      </c>
      <c r="G575" s="1">
        <v>44605</v>
      </c>
      <c r="H575" t="str">
        <f>"93281"</f>
        <v>93281</v>
      </c>
      <c r="I575">
        <v>1</v>
      </c>
      <c r="J575">
        <v>134</v>
      </c>
      <c r="K575">
        <v>0</v>
      </c>
      <c r="L575">
        <v>164.82</v>
      </c>
    </row>
    <row r="576" spans="1:12" x14ac:dyDescent="0.25">
      <c r="A576" t="str">
        <f t="shared" si="120"/>
        <v>89301000</v>
      </c>
      <c r="B576" t="str">
        <f t="shared" si="123"/>
        <v>72100000</v>
      </c>
      <c r="C576" t="str">
        <f t="shared" si="127"/>
        <v>72100659</v>
      </c>
      <c r="D576" t="str">
        <f t="shared" si="126"/>
        <v>801</v>
      </c>
      <c r="E576" t="str">
        <f t="shared" si="125"/>
        <v>89301091</v>
      </c>
      <c r="F576" t="str">
        <f>"2252090159"</f>
        <v>2252090159</v>
      </c>
      <c r="G576" s="1">
        <v>44603</v>
      </c>
      <c r="H576" t="str">
        <f>"93121"</f>
        <v>93121</v>
      </c>
      <c r="I576">
        <v>1</v>
      </c>
      <c r="J576">
        <v>125</v>
      </c>
      <c r="K576">
        <v>0</v>
      </c>
      <c r="L576">
        <v>153.75</v>
      </c>
    </row>
    <row r="577" spans="1:12" x14ac:dyDescent="0.25">
      <c r="A577" t="str">
        <f t="shared" si="120"/>
        <v>89301000</v>
      </c>
      <c r="B577" t="str">
        <f t="shared" si="123"/>
        <v>72100000</v>
      </c>
      <c r="C577" t="str">
        <f t="shared" si="127"/>
        <v>72100659</v>
      </c>
      <c r="D577" t="str">
        <f t="shared" si="126"/>
        <v>801</v>
      </c>
      <c r="E577" t="str">
        <f t="shared" si="125"/>
        <v>89301091</v>
      </c>
      <c r="F577" t="str">
        <f>"2252090159"</f>
        <v>2252090159</v>
      </c>
      <c r="G577" s="1">
        <v>44603</v>
      </c>
      <c r="H577" t="str">
        <f>"93124"</f>
        <v>93124</v>
      </c>
      <c r="I577">
        <v>1</v>
      </c>
      <c r="J577">
        <v>173</v>
      </c>
      <c r="K577">
        <v>0</v>
      </c>
      <c r="L577">
        <v>212.79</v>
      </c>
    </row>
    <row r="578" spans="1:12" x14ac:dyDescent="0.25">
      <c r="A578" t="str">
        <f t="shared" ref="A578:A641" si="128">"89301000"</f>
        <v>89301000</v>
      </c>
      <c r="B578" t="str">
        <f t="shared" si="123"/>
        <v>72100000</v>
      </c>
      <c r="C578" t="str">
        <f t="shared" si="127"/>
        <v>72100659</v>
      </c>
      <c r="D578" t="str">
        <f t="shared" si="126"/>
        <v>801</v>
      </c>
      <c r="E578" t="str">
        <f t="shared" si="125"/>
        <v>89301091</v>
      </c>
      <c r="F578" t="str">
        <f>"2252090159"</f>
        <v>2252090159</v>
      </c>
      <c r="G578" s="1">
        <v>44603</v>
      </c>
      <c r="H578" t="str">
        <f>"93281"</f>
        <v>93281</v>
      </c>
      <c r="I578">
        <v>1</v>
      </c>
      <c r="J578">
        <v>134</v>
      </c>
      <c r="K578">
        <v>0</v>
      </c>
      <c r="L578">
        <v>164.82</v>
      </c>
    </row>
    <row r="579" spans="1:12" x14ac:dyDescent="0.25">
      <c r="A579" t="str">
        <f t="shared" si="128"/>
        <v>89301000</v>
      </c>
      <c r="B579" t="str">
        <f t="shared" si="123"/>
        <v>72100000</v>
      </c>
      <c r="C579" t="str">
        <f t="shared" si="127"/>
        <v>72100659</v>
      </c>
      <c r="D579" t="str">
        <f t="shared" si="126"/>
        <v>801</v>
      </c>
      <c r="E579" t="str">
        <f t="shared" si="125"/>
        <v>89301091</v>
      </c>
      <c r="F579" t="str">
        <f>"2252100070"</f>
        <v>2252100070</v>
      </c>
      <c r="G579" s="1">
        <v>44604</v>
      </c>
      <c r="H579" t="str">
        <f>"93121"</f>
        <v>93121</v>
      </c>
      <c r="I579">
        <v>1</v>
      </c>
      <c r="J579">
        <v>125</v>
      </c>
      <c r="K579">
        <v>0</v>
      </c>
      <c r="L579">
        <v>153.75</v>
      </c>
    </row>
    <row r="580" spans="1:12" x14ac:dyDescent="0.25">
      <c r="A580" t="str">
        <f t="shared" si="128"/>
        <v>89301000</v>
      </c>
      <c r="B580" t="str">
        <f t="shared" si="123"/>
        <v>72100000</v>
      </c>
      <c r="C580" t="str">
        <f t="shared" si="127"/>
        <v>72100659</v>
      </c>
      <c r="D580" t="str">
        <f t="shared" si="126"/>
        <v>801</v>
      </c>
      <c r="E580" t="str">
        <f t="shared" si="125"/>
        <v>89301091</v>
      </c>
      <c r="F580" t="str">
        <f>"2252100070"</f>
        <v>2252100070</v>
      </c>
      <c r="G580" s="1">
        <v>44604</v>
      </c>
      <c r="H580" t="str">
        <f>"93124"</f>
        <v>93124</v>
      </c>
      <c r="I580">
        <v>1</v>
      </c>
      <c r="J580">
        <v>173</v>
      </c>
      <c r="K580">
        <v>0</v>
      </c>
      <c r="L580">
        <v>212.79</v>
      </c>
    </row>
    <row r="581" spans="1:12" x14ac:dyDescent="0.25">
      <c r="A581" t="str">
        <f t="shared" si="128"/>
        <v>89301000</v>
      </c>
      <c r="B581" t="str">
        <f t="shared" si="123"/>
        <v>72100000</v>
      </c>
      <c r="C581" t="str">
        <f t="shared" si="127"/>
        <v>72100659</v>
      </c>
      <c r="D581" t="str">
        <f t="shared" si="126"/>
        <v>801</v>
      </c>
      <c r="E581" t="str">
        <f t="shared" si="125"/>
        <v>89301091</v>
      </c>
      <c r="F581" t="str">
        <f>"2252100070"</f>
        <v>2252100070</v>
      </c>
      <c r="G581" s="1">
        <v>44604</v>
      </c>
      <c r="H581" t="str">
        <f>"93281"</f>
        <v>93281</v>
      </c>
      <c r="I581">
        <v>1</v>
      </c>
      <c r="J581">
        <v>134</v>
      </c>
      <c r="K581">
        <v>0</v>
      </c>
      <c r="L581">
        <v>164.82</v>
      </c>
    </row>
    <row r="582" spans="1:12" x14ac:dyDescent="0.25">
      <c r="A582" t="str">
        <f t="shared" si="128"/>
        <v>89301000</v>
      </c>
      <c r="B582" t="str">
        <f t="shared" si="123"/>
        <v>72100000</v>
      </c>
      <c r="C582" t="str">
        <f t="shared" si="127"/>
        <v>72100659</v>
      </c>
      <c r="D582" t="str">
        <f t="shared" si="126"/>
        <v>801</v>
      </c>
      <c r="E582" t="str">
        <f t="shared" si="125"/>
        <v>89301091</v>
      </c>
      <c r="F582" t="str">
        <f>"8362125354"</f>
        <v>8362125354</v>
      </c>
      <c r="G582" s="1">
        <v>44605</v>
      </c>
      <c r="H582" t="str">
        <f>"93121"</f>
        <v>93121</v>
      </c>
      <c r="I582">
        <v>1</v>
      </c>
      <c r="J582">
        <v>125</v>
      </c>
      <c r="K582">
        <v>0</v>
      </c>
      <c r="L582">
        <v>153.75</v>
      </c>
    </row>
    <row r="583" spans="1:12" x14ac:dyDescent="0.25">
      <c r="A583" t="str">
        <f t="shared" si="128"/>
        <v>89301000</v>
      </c>
      <c r="B583" t="str">
        <f t="shared" si="123"/>
        <v>72100000</v>
      </c>
      <c r="C583" t="str">
        <f t="shared" si="127"/>
        <v>72100659</v>
      </c>
      <c r="D583" t="str">
        <f t="shared" si="126"/>
        <v>801</v>
      </c>
      <c r="E583" t="str">
        <f t="shared" ref="E583:E614" si="129">"89301091"</f>
        <v>89301091</v>
      </c>
      <c r="F583" t="str">
        <f>"8362125354"</f>
        <v>8362125354</v>
      </c>
      <c r="G583" s="1">
        <v>44605</v>
      </c>
      <c r="H583" t="str">
        <f>"93124"</f>
        <v>93124</v>
      </c>
      <c r="I583">
        <v>1</v>
      </c>
      <c r="J583">
        <v>173</v>
      </c>
      <c r="K583">
        <v>0</v>
      </c>
      <c r="L583">
        <v>212.79</v>
      </c>
    </row>
    <row r="584" spans="1:12" x14ac:dyDescent="0.25">
      <c r="A584" t="str">
        <f t="shared" si="128"/>
        <v>89301000</v>
      </c>
      <c r="B584" t="str">
        <f t="shared" si="123"/>
        <v>72100000</v>
      </c>
      <c r="C584" t="str">
        <f t="shared" si="127"/>
        <v>72100659</v>
      </c>
      <c r="D584" t="str">
        <f t="shared" si="126"/>
        <v>801</v>
      </c>
      <c r="E584" t="str">
        <f t="shared" si="129"/>
        <v>89301091</v>
      </c>
      <c r="F584" t="str">
        <f>"8362125354"</f>
        <v>8362125354</v>
      </c>
      <c r="G584" s="1">
        <v>44605</v>
      </c>
      <c r="H584" t="str">
        <f>"93281"</f>
        <v>93281</v>
      </c>
      <c r="I584">
        <v>1</v>
      </c>
      <c r="J584">
        <v>134</v>
      </c>
      <c r="K584">
        <v>0</v>
      </c>
      <c r="L584">
        <v>164.82</v>
      </c>
    </row>
    <row r="585" spans="1:12" x14ac:dyDescent="0.25">
      <c r="A585" t="str">
        <f t="shared" si="128"/>
        <v>89301000</v>
      </c>
      <c r="B585" t="str">
        <f t="shared" si="123"/>
        <v>72100000</v>
      </c>
      <c r="C585" t="str">
        <f t="shared" si="127"/>
        <v>72100659</v>
      </c>
      <c r="D585" t="str">
        <f t="shared" si="126"/>
        <v>801</v>
      </c>
      <c r="E585" t="str">
        <f t="shared" si="129"/>
        <v>89301091</v>
      </c>
      <c r="F585" t="str">
        <f>"8751174916"</f>
        <v>8751174916</v>
      </c>
      <c r="G585" s="1">
        <v>44605</v>
      </c>
      <c r="H585" t="str">
        <f>"93121"</f>
        <v>93121</v>
      </c>
      <c r="I585">
        <v>1</v>
      </c>
      <c r="J585">
        <v>125</v>
      </c>
      <c r="K585">
        <v>0</v>
      </c>
      <c r="L585">
        <v>153.75</v>
      </c>
    </row>
    <row r="586" spans="1:12" x14ac:dyDescent="0.25">
      <c r="A586" t="str">
        <f t="shared" si="128"/>
        <v>89301000</v>
      </c>
      <c r="B586" t="str">
        <f t="shared" si="123"/>
        <v>72100000</v>
      </c>
      <c r="C586" t="str">
        <f t="shared" si="127"/>
        <v>72100659</v>
      </c>
      <c r="D586" t="str">
        <f t="shared" si="126"/>
        <v>801</v>
      </c>
      <c r="E586" t="str">
        <f t="shared" si="129"/>
        <v>89301091</v>
      </c>
      <c r="F586" t="str">
        <f>"8751174916"</f>
        <v>8751174916</v>
      </c>
      <c r="G586" s="1">
        <v>44605</v>
      </c>
      <c r="H586" t="str">
        <f>"93124"</f>
        <v>93124</v>
      </c>
      <c r="I586">
        <v>1</v>
      </c>
      <c r="J586">
        <v>173</v>
      </c>
      <c r="K586">
        <v>0</v>
      </c>
      <c r="L586">
        <v>212.79</v>
      </c>
    </row>
    <row r="587" spans="1:12" x14ac:dyDescent="0.25">
      <c r="A587" t="str">
        <f t="shared" si="128"/>
        <v>89301000</v>
      </c>
      <c r="B587" t="str">
        <f t="shared" si="123"/>
        <v>72100000</v>
      </c>
      <c r="C587" t="str">
        <f t="shared" si="127"/>
        <v>72100659</v>
      </c>
      <c r="D587" t="str">
        <f t="shared" si="126"/>
        <v>801</v>
      </c>
      <c r="E587" t="str">
        <f t="shared" si="129"/>
        <v>89301091</v>
      </c>
      <c r="F587" t="str">
        <f>"8751174916"</f>
        <v>8751174916</v>
      </c>
      <c r="G587" s="1">
        <v>44605</v>
      </c>
      <c r="H587" t="str">
        <f>"93281"</f>
        <v>93281</v>
      </c>
      <c r="I587">
        <v>1</v>
      </c>
      <c r="J587">
        <v>134</v>
      </c>
      <c r="K587">
        <v>0</v>
      </c>
      <c r="L587">
        <v>164.82</v>
      </c>
    </row>
    <row r="588" spans="1:12" x14ac:dyDescent="0.25">
      <c r="A588" t="str">
        <f t="shared" si="128"/>
        <v>89301000</v>
      </c>
      <c r="B588" t="str">
        <f t="shared" si="123"/>
        <v>72100000</v>
      </c>
      <c r="C588" t="str">
        <f t="shared" si="127"/>
        <v>72100659</v>
      </c>
      <c r="D588" t="str">
        <f t="shared" si="126"/>
        <v>801</v>
      </c>
      <c r="E588" t="str">
        <f t="shared" si="129"/>
        <v>89301091</v>
      </c>
      <c r="F588" t="str">
        <f>"9152116204"</f>
        <v>9152116204</v>
      </c>
      <c r="G588" s="1">
        <v>44605</v>
      </c>
      <c r="H588" t="str">
        <f>"93121"</f>
        <v>93121</v>
      </c>
      <c r="I588">
        <v>1</v>
      </c>
      <c r="J588">
        <v>125</v>
      </c>
      <c r="K588">
        <v>0</v>
      </c>
      <c r="L588">
        <v>153.75</v>
      </c>
    </row>
    <row r="589" spans="1:12" x14ac:dyDescent="0.25">
      <c r="A589" t="str">
        <f t="shared" si="128"/>
        <v>89301000</v>
      </c>
      <c r="B589" t="str">
        <f t="shared" si="123"/>
        <v>72100000</v>
      </c>
      <c r="C589" t="str">
        <f t="shared" si="127"/>
        <v>72100659</v>
      </c>
      <c r="D589" t="str">
        <f t="shared" si="126"/>
        <v>801</v>
      </c>
      <c r="E589" t="str">
        <f t="shared" si="129"/>
        <v>89301091</v>
      </c>
      <c r="F589" t="str">
        <f>"9152116204"</f>
        <v>9152116204</v>
      </c>
      <c r="G589" s="1">
        <v>44605</v>
      </c>
      <c r="H589" t="str">
        <f>"93124"</f>
        <v>93124</v>
      </c>
      <c r="I589">
        <v>1</v>
      </c>
      <c r="J589">
        <v>173</v>
      </c>
      <c r="K589">
        <v>0</v>
      </c>
      <c r="L589">
        <v>212.79</v>
      </c>
    </row>
    <row r="590" spans="1:12" x14ac:dyDescent="0.25">
      <c r="A590" t="str">
        <f t="shared" si="128"/>
        <v>89301000</v>
      </c>
      <c r="B590" t="str">
        <f t="shared" si="123"/>
        <v>72100000</v>
      </c>
      <c r="C590" t="str">
        <f t="shared" si="127"/>
        <v>72100659</v>
      </c>
      <c r="D590" t="str">
        <f t="shared" si="126"/>
        <v>801</v>
      </c>
      <c r="E590" t="str">
        <f t="shared" si="129"/>
        <v>89301091</v>
      </c>
      <c r="F590" t="str">
        <f>"9152116204"</f>
        <v>9152116204</v>
      </c>
      <c r="G590" s="1">
        <v>44605</v>
      </c>
      <c r="H590" t="str">
        <f>"93281"</f>
        <v>93281</v>
      </c>
      <c r="I590">
        <v>1</v>
      </c>
      <c r="J590">
        <v>134</v>
      </c>
      <c r="K590">
        <v>0</v>
      </c>
      <c r="L590">
        <v>164.82</v>
      </c>
    </row>
    <row r="591" spans="1:12" x14ac:dyDescent="0.25">
      <c r="A591" t="str">
        <f t="shared" si="128"/>
        <v>89301000</v>
      </c>
      <c r="B591" t="str">
        <f t="shared" si="123"/>
        <v>72100000</v>
      </c>
      <c r="C591" t="str">
        <f t="shared" si="127"/>
        <v>72100659</v>
      </c>
      <c r="D591" t="str">
        <f t="shared" si="126"/>
        <v>801</v>
      </c>
      <c r="E591" t="str">
        <f t="shared" si="129"/>
        <v>89301091</v>
      </c>
      <c r="F591" t="str">
        <f>"2202120382"</f>
        <v>2202120382</v>
      </c>
      <c r="G591" s="1">
        <v>44606</v>
      </c>
      <c r="H591" t="str">
        <f>"93121"</f>
        <v>93121</v>
      </c>
      <c r="I591">
        <v>1</v>
      </c>
      <c r="J591">
        <v>125</v>
      </c>
      <c r="K591">
        <v>0</v>
      </c>
      <c r="L591">
        <v>153.75</v>
      </c>
    </row>
    <row r="592" spans="1:12" x14ac:dyDescent="0.25">
      <c r="A592" t="str">
        <f t="shared" si="128"/>
        <v>89301000</v>
      </c>
      <c r="B592" t="str">
        <f t="shared" si="123"/>
        <v>72100000</v>
      </c>
      <c r="C592" t="str">
        <f t="shared" si="127"/>
        <v>72100659</v>
      </c>
      <c r="D592" t="str">
        <f t="shared" si="126"/>
        <v>801</v>
      </c>
      <c r="E592" t="str">
        <f t="shared" si="129"/>
        <v>89301091</v>
      </c>
      <c r="F592" t="str">
        <f>"2202120382"</f>
        <v>2202120382</v>
      </c>
      <c r="G592" s="1">
        <v>44606</v>
      </c>
      <c r="H592" t="str">
        <f>"93124"</f>
        <v>93124</v>
      </c>
      <c r="I592">
        <v>1</v>
      </c>
      <c r="J592">
        <v>173</v>
      </c>
      <c r="K592">
        <v>0</v>
      </c>
      <c r="L592">
        <v>212.79</v>
      </c>
    </row>
    <row r="593" spans="1:12" x14ac:dyDescent="0.25">
      <c r="A593" t="str">
        <f t="shared" si="128"/>
        <v>89301000</v>
      </c>
      <c r="B593" t="str">
        <f t="shared" si="123"/>
        <v>72100000</v>
      </c>
      <c r="C593" t="str">
        <f t="shared" si="127"/>
        <v>72100659</v>
      </c>
      <c r="D593" t="str">
        <f t="shared" si="126"/>
        <v>801</v>
      </c>
      <c r="E593" t="str">
        <f t="shared" si="129"/>
        <v>89301091</v>
      </c>
      <c r="F593" t="str">
        <f>"2202120382"</f>
        <v>2202120382</v>
      </c>
      <c r="G593" s="1">
        <v>44606</v>
      </c>
      <c r="H593" t="str">
        <f>"93281"</f>
        <v>93281</v>
      </c>
      <c r="I593">
        <v>1</v>
      </c>
      <c r="J593">
        <v>134</v>
      </c>
      <c r="K593">
        <v>0</v>
      </c>
      <c r="L593">
        <v>164.82</v>
      </c>
    </row>
    <row r="594" spans="1:12" x14ac:dyDescent="0.25">
      <c r="A594" t="str">
        <f t="shared" si="128"/>
        <v>89301000</v>
      </c>
      <c r="B594" t="str">
        <f t="shared" si="123"/>
        <v>72100000</v>
      </c>
      <c r="C594" t="str">
        <f t="shared" si="127"/>
        <v>72100659</v>
      </c>
      <c r="D594" t="str">
        <f t="shared" si="126"/>
        <v>801</v>
      </c>
      <c r="E594" t="str">
        <f t="shared" si="129"/>
        <v>89301091</v>
      </c>
      <c r="F594" t="str">
        <f>"2202120393"</f>
        <v>2202120393</v>
      </c>
      <c r="G594" s="1">
        <v>44606</v>
      </c>
      <c r="H594" t="str">
        <f>"93121"</f>
        <v>93121</v>
      </c>
      <c r="I594">
        <v>1</v>
      </c>
      <c r="J594">
        <v>125</v>
      </c>
      <c r="K594">
        <v>0</v>
      </c>
      <c r="L594">
        <v>153.75</v>
      </c>
    </row>
    <row r="595" spans="1:12" x14ac:dyDescent="0.25">
      <c r="A595" t="str">
        <f t="shared" si="128"/>
        <v>89301000</v>
      </c>
      <c r="B595" t="str">
        <f t="shared" si="123"/>
        <v>72100000</v>
      </c>
      <c r="C595" t="str">
        <f t="shared" si="127"/>
        <v>72100659</v>
      </c>
      <c r="D595" t="str">
        <f t="shared" si="126"/>
        <v>801</v>
      </c>
      <c r="E595" t="str">
        <f t="shared" si="129"/>
        <v>89301091</v>
      </c>
      <c r="F595" t="str">
        <f>"2202120393"</f>
        <v>2202120393</v>
      </c>
      <c r="G595" s="1">
        <v>44606</v>
      </c>
      <c r="H595" t="str">
        <f>"93124"</f>
        <v>93124</v>
      </c>
      <c r="I595">
        <v>1</v>
      </c>
      <c r="J595">
        <v>173</v>
      </c>
      <c r="K595">
        <v>0</v>
      </c>
      <c r="L595">
        <v>212.79</v>
      </c>
    </row>
    <row r="596" spans="1:12" x14ac:dyDescent="0.25">
      <c r="A596" t="str">
        <f t="shared" si="128"/>
        <v>89301000</v>
      </c>
      <c r="B596" t="str">
        <f t="shared" si="123"/>
        <v>72100000</v>
      </c>
      <c r="C596" t="str">
        <f t="shared" si="127"/>
        <v>72100659</v>
      </c>
      <c r="D596" t="str">
        <f t="shared" si="126"/>
        <v>801</v>
      </c>
      <c r="E596" t="str">
        <f t="shared" si="129"/>
        <v>89301091</v>
      </c>
      <c r="F596" t="str">
        <f>"2202120393"</f>
        <v>2202120393</v>
      </c>
      <c r="G596" s="1">
        <v>44606</v>
      </c>
      <c r="H596" t="str">
        <f>"93281"</f>
        <v>93281</v>
      </c>
      <c r="I596">
        <v>1</v>
      </c>
      <c r="J596">
        <v>134</v>
      </c>
      <c r="K596">
        <v>0</v>
      </c>
      <c r="L596">
        <v>164.82</v>
      </c>
    </row>
    <row r="597" spans="1:12" x14ac:dyDescent="0.25">
      <c r="A597" t="str">
        <f t="shared" si="128"/>
        <v>89301000</v>
      </c>
      <c r="B597" t="str">
        <f t="shared" si="123"/>
        <v>72100000</v>
      </c>
      <c r="C597" t="str">
        <f t="shared" si="127"/>
        <v>72100659</v>
      </c>
      <c r="D597" t="str">
        <f t="shared" si="126"/>
        <v>801</v>
      </c>
      <c r="E597" t="str">
        <f t="shared" si="129"/>
        <v>89301091</v>
      </c>
      <c r="F597" t="str">
        <f>"2202120448"</f>
        <v>2202120448</v>
      </c>
      <c r="G597" s="1">
        <v>44606</v>
      </c>
      <c r="H597" t="str">
        <f>"93121"</f>
        <v>93121</v>
      </c>
      <c r="I597">
        <v>1</v>
      </c>
      <c r="J597">
        <v>125</v>
      </c>
      <c r="K597">
        <v>0</v>
      </c>
      <c r="L597">
        <v>153.75</v>
      </c>
    </row>
    <row r="598" spans="1:12" x14ac:dyDescent="0.25">
      <c r="A598" t="str">
        <f t="shared" si="128"/>
        <v>89301000</v>
      </c>
      <c r="B598" t="str">
        <f t="shared" si="123"/>
        <v>72100000</v>
      </c>
      <c r="C598" t="str">
        <f t="shared" si="127"/>
        <v>72100659</v>
      </c>
      <c r="D598" t="str">
        <f t="shared" si="126"/>
        <v>801</v>
      </c>
      <c r="E598" t="str">
        <f t="shared" si="129"/>
        <v>89301091</v>
      </c>
      <c r="F598" t="str">
        <f>"2202120448"</f>
        <v>2202120448</v>
      </c>
      <c r="G598" s="1">
        <v>44606</v>
      </c>
      <c r="H598" t="str">
        <f>"93124"</f>
        <v>93124</v>
      </c>
      <c r="I598">
        <v>1</v>
      </c>
      <c r="J598">
        <v>173</v>
      </c>
      <c r="K598">
        <v>0</v>
      </c>
      <c r="L598">
        <v>212.79</v>
      </c>
    </row>
    <row r="599" spans="1:12" x14ac:dyDescent="0.25">
      <c r="A599" t="str">
        <f t="shared" si="128"/>
        <v>89301000</v>
      </c>
      <c r="B599" t="str">
        <f t="shared" si="123"/>
        <v>72100000</v>
      </c>
      <c r="C599" t="str">
        <f t="shared" si="127"/>
        <v>72100659</v>
      </c>
      <c r="D599" t="str">
        <f t="shared" si="126"/>
        <v>801</v>
      </c>
      <c r="E599" t="str">
        <f t="shared" si="129"/>
        <v>89301091</v>
      </c>
      <c r="F599" t="str">
        <f>"2202120448"</f>
        <v>2202120448</v>
      </c>
      <c r="G599" s="1">
        <v>44606</v>
      </c>
      <c r="H599" t="str">
        <f>"93281"</f>
        <v>93281</v>
      </c>
      <c r="I599">
        <v>1</v>
      </c>
      <c r="J599">
        <v>134</v>
      </c>
      <c r="K599">
        <v>0</v>
      </c>
      <c r="L599">
        <v>164.82</v>
      </c>
    </row>
    <row r="600" spans="1:12" x14ac:dyDescent="0.25">
      <c r="A600" t="str">
        <f t="shared" si="128"/>
        <v>89301000</v>
      </c>
      <c r="B600" t="str">
        <f t="shared" si="123"/>
        <v>72100000</v>
      </c>
      <c r="C600" t="str">
        <f t="shared" si="127"/>
        <v>72100659</v>
      </c>
      <c r="D600" t="str">
        <f t="shared" si="126"/>
        <v>801</v>
      </c>
      <c r="E600" t="str">
        <f t="shared" si="129"/>
        <v>89301091</v>
      </c>
      <c r="F600" t="str">
        <f>"2252120409"</f>
        <v>2252120409</v>
      </c>
      <c r="G600" s="1">
        <v>44606</v>
      </c>
      <c r="H600" t="str">
        <f>"93121"</f>
        <v>93121</v>
      </c>
      <c r="I600">
        <v>1</v>
      </c>
      <c r="J600">
        <v>125</v>
      </c>
      <c r="K600">
        <v>0</v>
      </c>
      <c r="L600">
        <v>153.75</v>
      </c>
    </row>
    <row r="601" spans="1:12" x14ac:dyDescent="0.25">
      <c r="A601" t="str">
        <f t="shared" si="128"/>
        <v>89301000</v>
      </c>
      <c r="B601" t="str">
        <f t="shared" si="123"/>
        <v>72100000</v>
      </c>
      <c r="C601" t="str">
        <f t="shared" si="127"/>
        <v>72100659</v>
      </c>
      <c r="D601" t="str">
        <f t="shared" ref="D601:D629" si="130">"801"</f>
        <v>801</v>
      </c>
      <c r="E601" t="str">
        <f t="shared" si="129"/>
        <v>89301091</v>
      </c>
      <c r="F601" t="str">
        <f>"2252120409"</f>
        <v>2252120409</v>
      </c>
      <c r="G601" s="1">
        <v>44606</v>
      </c>
      <c r="H601" t="str">
        <f>"93124"</f>
        <v>93124</v>
      </c>
      <c r="I601">
        <v>1</v>
      </c>
      <c r="J601">
        <v>173</v>
      </c>
      <c r="K601">
        <v>0</v>
      </c>
      <c r="L601">
        <v>212.79</v>
      </c>
    </row>
    <row r="602" spans="1:12" x14ac:dyDescent="0.25">
      <c r="A602" t="str">
        <f t="shared" si="128"/>
        <v>89301000</v>
      </c>
      <c r="B602" t="str">
        <f t="shared" si="123"/>
        <v>72100000</v>
      </c>
      <c r="C602" t="str">
        <f t="shared" si="127"/>
        <v>72100659</v>
      </c>
      <c r="D602" t="str">
        <f t="shared" si="130"/>
        <v>801</v>
      </c>
      <c r="E602" t="str">
        <f t="shared" si="129"/>
        <v>89301091</v>
      </c>
      <c r="F602" t="str">
        <f>"2252120409"</f>
        <v>2252120409</v>
      </c>
      <c r="G602" s="1">
        <v>44606</v>
      </c>
      <c r="H602" t="str">
        <f>"93281"</f>
        <v>93281</v>
      </c>
      <c r="I602">
        <v>1</v>
      </c>
      <c r="J602">
        <v>134</v>
      </c>
      <c r="K602">
        <v>0</v>
      </c>
      <c r="L602">
        <v>164.82</v>
      </c>
    </row>
    <row r="603" spans="1:12" x14ac:dyDescent="0.25">
      <c r="A603" t="str">
        <f t="shared" si="128"/>
        <v>89301000</v>
      </c>
      <c r="B603" t="str">
        <f t="shared" si="123"/>
        <v>72100000</v>
      </c>
      <c r="C603" t="str">
        <f t="shared" si="127"/>
        <v>72100659</v>
      </c>
      <c r="D603" t="str">
        <f t="shared" si="130"/>
        <v>801</v>
      </c>
      <c r="E603" t="str">
        <f t="shared" si="129"/>
        <v>89301091</v>
      </c>
      <c r="F603" t="str">
        <f>"2202140754"</f>
        <v>2202140754</v>
      </c>
      <c r="G603" s="1">
        <v>44608</v>
      </c>
      <c r="H603" t="str">
        <f>"93121"</f>
        <v>93121</v>
      </c>
      <c r="I603">
        <v>1</v>
      </c>
      <c r="J603">
        <v>125</v>
      </c>
      <c r="K603">
        <v>0</v>
      </c>
      <c r="L603">
        <v>153.75</v>
      </c>
    </row>
    <row r="604" spans="1:12" x14ac:dyDescent="0.25">
      <c r="A604" t="str">
        <f t="shared" si="128"/>
        <v>89301000</v>
      </c>
      <c r="B604" t="str">
        <f t="shared" si="123"/>
        <v>72100000</v>
      </c>
      <c r="C604" t="str">
        <f t="shared" si="127"/>
        <v>72100659</v>
      </c>
      <c r="D604" t="str">
        <f t="shared" si="130"/>
        <v>801</v>
      </c>
      <c r="E604" t="str">
        <f t="shared" si="129"/>
        <v>89301091</v>
      </c>
      <c r="F604" t="str">
        <f>"2202140754"</f>
        <v>2202140754</v>
      </c>
      <c r="G604" s="1">
        <v>44608</v>
      </c>
      <c r="H604" t="str">
        <f>"93124"</f>
        <v>93124</v>
      </c>
      <c r="I604">
        <v>1</v>
      </c>
      <c r="J604">
        <v>173</v>
      </c>
      <c r="K604">
        <v>0</v>
      </c>
      <c r="L604">
        <v>212.79</v>
      </c>
    </row>
    <row r="605" spans="1:12" x14ac:dyDescent="0.25">
      <c r="A605" t="str">
        <f t="shared" si="128"/>
        <v>89301000</v>
      </c>
      <c r="B605" t="str">
        <f t="shared" ref="B605:B668" si="131">"72100000"</f>
        <v>72100000</v>
      </c>
      <c r="C605" t="str">
        <f t="shared" ref="C605:C629" si="132">"72100659"</f>
        <v>72100659</v>
      </c>
      <c r="D605" t="str">
        <f t="shared" si="130"/>
        <v>801</v>
      </c>
      <c r="E605" t="str">
        <f t="shared" si="129"/>
        <v>89301091</v>
      </c>
      <c r="F605" t="str">
        <f>"2202140754"</f>
        <v>2202140754</v>
      </c>
      <c r="G605" s="1">
        <v>44608</v>
      </c>
      <c r="H605" t="str">
        <f>"93281"</f>
        <v>93281</v>
      </c>
      <c r="I605">
        <v>1</v>
      </c>
      <c r="J605">
        <v>134</v>
      </c>
      <c r="K605">
        <v>0</v>
      </c>
      <c r="L605">
        <v>164.82</v>
      </c>
    </row>
    <row r="606" spans="1:12" x14ac:dyDescent="0.25">
      <c r="A606" t="str">
        <f t="shared" si="128"/>
        <v>89301000</v>
      </c>
      <c r="B606" t="str">
        <f t="shared" si="131"/>
        <v>72100000</v>
      </c>
      <c r="C606" t="str">
        <f t="shared" si="132"/>
        <v>72100659</v>
      </c>
      <c r="D606" t="str">
        <f t="shared" si="130"/>
        <v>801</v>
      </c>
      <c r="E606" t="str">
        <f t="shared" si="129"/>
        <v>89301091</v>
      </c>
      <c r="F606" t="str">
        <f>"2202140765"</f>
        <v>2202140765</v>
      </c>
      <c r="G606" s="1">
        <v>44608</v>
      </c>
      <c r="H606" t="str">
        <f>"93121"</f>
        <v>93121</v>
      </c>
      <c r="I606">
        <v>1</v>
      </c>
      <c r="J606">
        <v>125</v>
      </c>
      <c r="K606">
        <v>0</v>
      </c>
      <c r="L606">
        <v>153.75</v>
      </c>
    </row>
    <row r="607" spans="1:12" x14ac:dyDescent="0.25">
      <c r="A607" t="str">
        <f t="shared" si="128"/>
        <v>89301000</v>
      </c>
      <c r="B607" t="str">
        <f t="shared" si="131"/>
        <v>72100000</v>
      </c>
      <c r="C607" t="str">
        <f t="shared" si="132"/>
        <v>72100659</v>
      </c>
      <c r="D607" t="str">
        <f t="shared" si="130"/>
        <v>801</v>
      </c>
      <c r="E607" t="str">
        <f t="shared" si="129"/>
        <v>89301091</v>
      </c>
      <c r="F607" t="str">
        <f>"2202140765"</f>
        <v>2202140765</v>
      </c>
      <c r="G607" s="1">
        <v>44608</v>
      </c>
      <c r="H607" t="str">
        <f>"93124"</f>
        <v>93124</v>
      </c>
      <c r="I607">
        <v>1</v>
      </c>
      <c r="J607">
        <v>173</v>
      </c>
      <c r="K607">
        <v>0</v>
      </c>
      <c r="L607">
        <v>212.79</v>
      </c>
    </row>
    <row r="608" spans="1:12" x14ac:dyDescent="0.25">
      <c r="A608" t="str">
        <f t="shared" si="128"/>
        <v>89301000</v>
      </c>
      <c r="B608" t="str">
        <f t="shared" si="131"/>
        <v>72100000</v>
      </c>
      <c r="C608" t="str">
        <f t="shared" si="132"/>
        <v>72100659</v>
      </c>
      <c r="D608" t="str">
        <f t="shared" si="130"/>
        <v>801</v>
      </c>
      <c r="E608" t="str">
        <f t="shared" si="129"/>
        <v>89301091</v>
      </c>
      <c r="F608" t="str">
        <f>"2202140765"</f>
        <v>2202140765</v>
      </c>
      <c r="G608" s="1">
        <v>44608</v>
      </c>
      <c r="H608" t="str">
        <f>"93281"</f>
        <v>93281</v>
      </c>
      <c r="I608">
        <v>1</v>
      </c>
      <c r="J608">
        <v>134</v>
      </c>
      <c r="K608">
        <v>0</v>
      </c>
      <c r="L608">
        <v>164.82</v>
      </c>
    </row>
    <row r="609" spans="1:12" x14ac:dyDescent="0.25">
      <c r="A609" t="str">
        <f t="shared" si="128"/>
        <v>89301000</v>
      </c>
      <c r="B609" t="str">
        <f t="shared" si="131"/>
        <v>72100000</v>
      </c>
      <c r="C609" t="str">
        <f t="shared" si="132"/>
        <v>72100659</v>
      </c>
      <c r="D609" t="str">
        <f t="shared" si="130"/>
        <v>801</v>
      </c>
      <c r="E609" t="str">
        <f t="shared" si="129"/>
        <v>89301091</v>
      </c>
      <c r="F609" t="str">
        <f>"2202140776"</f>
        <v>2202140776</v>
      </c>
      <c r="G609" s="1">
        <v>44608</v>
      </c>
      <c r="H609" t="str">
        <f>"93121"</f>
        <v>93121</v>
      </c>
      <c r="I609">
        <v>1</v>
      </c>
      <c r="J609">
        <v>125</v>
      </c>
      <c r="K609">
        <v>0</v>
      </c>
      <c r="L609">
        <v>153.75</v>
      </c>
    </row>
    <row r="610" spans="1:12" x14ac:dyDescent="0.25">
      <c r="A610" t="str">
        <f t="shared" si="128"/>
        <v>89301000</v>
      </c>
      <c r="B610" t="str">
        <f t="shared" si="131"/>
        <v>72100000</v>
      </c>
      <c r="C610" t="str">
        <f t="shared" si="132"/>
        <v>72100659</v>
      </c>
      <c r="D610" t="str">
        <f t="shared" si="130"/>
        <v>801</v>
      </c>
      <c r="E610" t="str">
        <f t="shared" si="129"/>
        <v>89301091</v>
      </c>
      <c r="F610" t="str">
        <f>"2202140776"</f>
        <v>2202140776</v>
      </c>
      <c r="G610" s="1">
        <v>44608</v>
      </c>
      <c r="H610" t="str">
        <f>"93124"</f>
        <v>93124</v>
      </c>
      <c r="I610">
        <v>1</v>
      </c>
      <c r="J610">
        <v>173</v>
      </c>
      <c r="K610">
        <v>0</v>
      </c>
      <c r="L610">
        <v>212.79</v>
      </c>
    </row>
    <row r="611" spans="1:12" x14ac:dyDescent="0.25">
      <c r="A611" t="str">
        <f t="shared" si="128"/>
        <v>89301000</v>
      </c>
      <c r="B611" t="str">
        <f t="shared" si="131"/>
        <v>72100000</v>
      </c>
      <c r="C611" t="str">
        <f t="shared" si="132"/>
        <v>72100659</v>
      </c>
      <c r="D611" t="str">
        <f t="shared" si="130"/>
        <v>801</v>
      </c>
      <c r="E611" t="str">
        <f t="shared" si="129"/>
        <v>89301091</v>
      </c>
      <c r="F611" t="str">
        <f>"2202140776"</f>
        <v>2202140776</v>
      </c>
      <c r="G611" s="1">
        <v>44608</v>
      </c>
      <c r="H611" t="str">
        <f>"93281"</f>
        <v>93281</v>
      </c>
      <c r="I611">
        <v>1</v>
      </c>
      <c r="J611">
        <v>134</v>
      </c>
      <c r="K611">
        <v>0</v>
      </c>
      <c r="L611">
        <v>164.82</v>
      </c>
    </row>
    <row r="612" spans="1:12" x14ac:dyDescent="0.25">
      <c r="A612" t="str">
        <f t="shared" si="128"/>
        <v>89301000</v>
      </c>
      <c r="B612" t="str">
        <f t="shared" si="131"/>
        <v>72100000</v>
      </c>
      <c r="C612" t="str">
        <f t="shared" si="132"/>
        <v>72100659</v>
      </c>
      <c r="D612" t="str">
        <f t="shared" si="130"/>
        <v>801</v>
      </c>
      <c r="E612" t="str">
        <f t="shared" si="129"/>
        <v>89301091</v>
      </c>
      <c r="F612" t="str">
        <f>"2252140539"</f>
        <v>2252140539</v>
      </c>
      <c r="G612" s="1">
        <v>44608</v>
      </c>
      <c r="H612" t="str">
        <f>"93121"</f>
        <v>93121</v>
      </c>
      <c r="I612">
        <v>1</v>
      </c>
      <c r="J612">
        <v>125</v>
      </c>
      <c r="K612">
        <v>0</v>
      </c>
      <c r="L612">
        <v>153.75</v>
      </c>
    </row>
    <row r="613" spans="1:12" x14ac:dyDescent="0.25">
      <c r="A613" t="str">
        <f t="shared" si="128"/>
        <v>89301000</v>
      </c>
      <c r="B613" t="str">
        <f t="shared" si="131"/>
        <v>72100000</v>
      </c>
      <c r="C613" t="str">
        <f t="shared" si="132"/>
        <v>72100659</v>
      </c>
      <c r="D613" t="str">
        <f t="shared" si="130"/>
        <v>801</v>
      </c>
      <c r="E613" t="str">
        <f t="shared" si="129"/>
        <v>89301091</v>
      </c>
      <c r="F613" t="str">
        <f>"2252140539"</f>
        <v>2252140539</v>
      </c>
      <c r="G613" s="1">
        <v>44608</v>
      </c>
      <c r="H613" t="str">
        <f>"93124"</f>
        <v>93124</v>
      </c>
      <c r="I613">
        <v>1</v>
      </c>
      <c r="J613">
        <v>173</v>
      </c>
      <c r="K613">
        <v>0</v>
      </c>
      <c r="L613">
        <v>212.79</v>
      </c>
    </row>
    <row r="614" spans="1:12" x14ac:dyDescent="0.25">
      <c r="A614" t="str">
        <f t="shared" si="128"/>
        <v>89301000</v>
      </c>
      <c r="B614" t="str">
        <f t="shared" si="131"/>
        <v>72100000</v>
      </c>
      <c r="C614" t="str">
        <f t="shared" si="132"/>
        <v>72100659</v>
      </c>
      <c r="D614" t="str">
        <f t="shared" si="130"/>
        <v>801</v>
      </c>
      <c r="E614" t="str">
        <f t="shared" si="129"/>
        <v>89301091</v>
      </c>
      <c r="F614" t="str">
        <f>"2252140539"</f>
        <v>2252140539</v>
      </c>
      <c r="G614" s="1">
        <v>44608</v>
      </c>
      <c r="H614" t="str">
        <f>"93281"</f>
        <v>93281</v>
      </c>
      <c r="I614">
        <v>1</v>
      </c>
      <c r="J614">
        <v>134</v>
      </c>
      <c r="K614">
        <v>0</v>
      </c>
      <c r="L614">
        <v>164.82</v>
      </c>
    </row>
    <row r="615" spans="1:12" x14ac:dyDescent="0.25">
      <c r="A615" t="str">
        <f t="shared" si="128"/>
        <v>89301000</v>
      </c>
      <c r="B615" t="str">
        <f t="shared" si="131"/>
        <v>72100000</v>
      </c>
      <c r="C615" t="str">
        <f t="shared" si="132"/>
        <v>72100659</v>
      </c>
      <c r="D615" t="str">
        <f t="shared" si="130"/>
        <v>801</v>
      </c>
      <c r="E615" t="str">
        <f t="shared" ref="E615:E620" si="133">"89301091"</f>
        <v>89301091</v>
      </c>
      <c r="F615" t="str">
        <f>"2202150566"</f>
        <v>2202150566</v>
      </c>
      <c r="G615" s="1">
        <v>44609</v>
      </c>
      <c r="H615" t="str">
        <f>"93121"</f>
        <v>93121</v>
      </c>
      <c r="I615">
        <v>1</v>
      </c>
      <c r="J615">
        <v>125</v>
      </c>
      <c r="K615">
        <v>0</v>
      </c>
      <c r="L615">
        <v>153.75</v>
      </c>
    </row>
    <row r="616" spans="1:12" x14ac:dyDescent="0.25">
      <c r="A616" t="str">
        <f t="shared" si="128"/>
        <v>89301000</v>
      </c>
      <c r="B616" t="str">
        <f t="shared" si="131"/>
        <v>72100000</v>
      </c>
      <c r="C616" t="str">
        <f t="shared" si="132"/>
        <v>72100659</v>
      </c>
      <c r="D616" t="str">
        <f t="shared" si="130"/>
        <v>801</v>
      </c>
      <c r="E616" t="str">
        <f t="shared" si="133"/>
        <v>89301091</v>
      </c>
      <c r="F616" t="str">
        <f>"2202150566"</f>
        <v>2202150566</v>
      </c>
      <c r="G616" s="1">
        <v>44609</v>
      </c>
      <c r="H616" t="str">
        <f>"93124"</f>
        <v>93124</v>
      </c>
      <c r="I616">
        <v>1</v>
      </c>
      <c r="J616">
        <v>173</v>
      </c>
      <c r="K616">
        <v>0</v>
      </c>
      <c r="L616">
        <v>212.79</v>
      </c>
    </row>
    <row r="617" spans="1:12" x14ac:dyDescent="0.25">
      <c r="A617" t="str">
        <f t="shared" si="128"/>
        <v>89301000</v>
      </c>
      <c r="B617" t="str">
        <f t="shared" si="131"/>
        <v>72100000</v>
      </c>
      <c r="C617" t="str">
        <f t="shared" si="132"/>
        <v>72100659</v>
      </c>
      <c r="D617" t="str">
        <f t="shared" si="130"/>
        <v>801</v>
      </c>
      <c r="E617" t="str">
        <f t="shared" si="133"/>
        <v>89301091</v>
      </c>
      <c r="F617" t="str">
        <f>"2202150566"</f>
        <v>2202150566</v>
      </c>
      <c r="G617" s="1">
        <v>44609</v>
      </c>
      <c r="H617" t="str">
        <f>"93281"</f>
        <v>93281</v>
      </c>
      <c r="I617">
        <v>1</v>
      </c>
      <c r="J617">
        <v>134</v>
      </c>
      <c r="K617">
        <v>0</v>
      </c>
      <c r="L617">
        <v>164.82</v>
      </c>
    </row>
    <row r="618" spans="1:12" x14ac:dyDescent="0.25">
      <c r="A618" t="str">
        <f t="shared" si="128"/>
        <v>89301000</v>
      </c>
      <c r="B618" t="str">
        <f t="shared" si="131"/>
        <v>72100000</v>
      </c>
      <c r="C618" t="str">
        <f t="shared" si="132"/>
        <v>72100659</v>
      </c>
      <c r="D618" t="str">
        <f t="shared" si="130"/>
        <v>801</v>
      </c>
      <c r="E618" t="str">
        <f t="shared" si="133"/>
        <v>89301091</v>
      </c>
      <c r="F618" t="str">
        <f>"2202150577"</f>
        <v>2202150577</v>
      </c>
      <c r="G618" s="1">
        <v>44609</v>
      </c>
      <c r="H618" t="str">
        <f>"93121"</f>
        <v>93121</v>
      </c>
      <c r="I618">
        <v>1</v>
      </c>
      <c r="J618">
        <v>125</v>
      </c>
      <c r="K618">
        <v>0</v>
      </c>
      <c r="L618">
        <v>153.75</v>
      </c>
    </row>
    <row r="619" spans="1:12" x14ac:dyDescent="0.25">
      <c r="A619" t="str">
        <f t="shared" si="128"/>
        <v>89301000</v>
      </c>
      <c r="B619" t="str">
        <f t="shared" si="131"/>
        <v>72100000</v>
      </c>
      <c r="C619" t="str">
        <f t="shared" si="132"/>
        <v>72100659</v>
      </c>
      <c r="D619" t="str">
        <f t="shared" si="130"/>
        <v>801</v>
      </c>
      <c r="E619" t="str">
        <f t="shared" si="133"/>
        <v>89301091</v>
      </c>
      <c r="F619" t="str">
        <f>"2202150577"</f>
        <v>2202150577</v>
      </c>
      <c r="G619" s="1">
        <v>44609</v>
      </c>
      <c r="H619" t="str">
        <f>"93124"</f>
        <v>93124</v>
      </c>
      <c r="I619">
        <v>1</v>
      </c>
      <c r="J619">
        <v>173</v>
      </c>
      <c r="K619">
        <v>0</v>
      </c>
      <c r="L619">
        <v>212.79</v>
      </c>
    </row>
    <row r="620" spans="1:12" x14ac:dyDescent="0.25">
      <c r="A620" t="str">
        <f t="shared" si="128"/>
        <v>89301000</v>
      </c>
      <c r="B620" t="str">
        <f t="shared" si="131"/>
        <v>72100000</v>
      </c>
      <c r="C620" t="str">
        <f t="shared" si="132"/>
        <v>72100659</v>
      </c>
      <c r="D620" t="str">
        <f t="shared" si="130"/>
        <v>801</v>
      </c>
      <c r="E620" t="str">
        <f t="shared" si="133"/>
        <v>89301091</v>
      </c>
      <c r="F620" t="str">
        <f>"2202150577"</f>
        <v>2202150577</v>
      </c>
      <c r="G620" s="1">
        <v>44609</v>
      </c>
      <c r="H620" t="str">
        <f>"93281"</f>
        <v>93281</v>
      </c>
      <c r="I620">
        <v>1</v>
      </c>
      <c r="J620">
        <v>134</v>
      </c>
      <c r="K620">
        <v>0</v>
      </c>
      <c r="L620">
        <v>164.82</v>
      </c>
    </row>
    <row r="621" spans="1:12" x14ac:dyDescent="0.25">
      <c r="A621" t="str">
        <f t="shared" si="128"/>
        <v>89301000</v>
      </c>
      <c r="B621" t="str">
        <f t="shared" si="131"/>
        <v>72100000</v>
      </c>
      <c r="C621" t="str">
        <f t="shared" si="132"/>
        <v>72100659</v>
      </c>
      <c r="D621" t="str">
        <f t="shared" si="130"/>
        <v>801</v>
      </c>
      <c r="E621" t="str">
        <f>"89301093"</f>
        <v>89301093</v>
      </c>
      <c r="F621" t="str">
        <f>"2202030655"</f>
        <v>2202030655</v>
      </c>
      <c r="G621" s="1">
        <v>44610</v>
      </c>
      <c r="H621" t="str">
        <f>"93121"</f>
        <v>93121</v>
      </c>
      <c r="I621">
        <v>1</v>
      </c>
      <c r="J621">
        <v>125</v>
      </c>
      <c r="K621">
        <v>0</v>
      </c>
      <c r="L621">
        <v>153.75</v>
      </c>
    </row>
    <row r="622" spans="1:12" x14ac:dyDescent="0.25">
      <c r="A622" t="str">
        <f t="shared" si="128"/>
        <v>89301000</v>
      </c>
      <c r="B622" t="str">
        <f t="shared" si="131"/>
        <v>72100000</v>
      </c>
      <c r="C622" t="str">
        <f t="shared" si="132"/>
        <v>72100659</v>
      </c>
      <c r="D622" t="str">
        <f t="shared" si="130"/>
        <v>801</v>
      </c>
      <c r="E622" t="str">
        <f>"89301093"</f>
        <v>89301093</v>
      </c>
      <c r="F622" t="str">
        <f>"2202030655"</f>
        <v>2202030655</v>
      </c>
      <c r="G622" s="1">
        <v>44610</v>
      </c>
      <c r="H622" t="str">
        <f>"93124"</f>
        <v>93124</v>
      </c>
      <c r="I622">
        <v>1</v>
      </c>
      <c r="J622">
        <v>173</v>
      </c>
      <c r="K622">
        <v>0</v>
      </c>
      <c r="L622">
        <v>212.79</v>
      </c>
    </row>
    <row r="623" spans="1:12" x14ac:dyDescent="0.25">
      <c r="A623" t="str">
        <f t="shared" si="128"/>
        <v>89301000</v>
      </c>
      <c r="B623" t="str">
        <f t="shared" si="131"/>
        <v>72100000</v>
      </c>
      <c r="C623" t="str">
        <f t="shared" si="132"/>
        <v>72100659</v>
      </c>
      <c r="D623" t="str">
        <f t="shared" si="130"/>
        <v>801</v>
      </c>
      <c r="E623" t="str">
        <f>"89301093"</f>
        <v>89301093</v>
      </c>
      <c r="F623" t="str">
        <f>"2202030655"</f>
        <v>2202030655</v>
      </c>
      <c r="G623" s="1">
        <v>44610</v>
      </c>
      <c r="H623" t="str">
        <f>"93281"</f>
        <v>93281</v>
      </c>
      <c r="I623">
        <v>1</v>
      </c>
      <c r="J623">
        <v>134</v>
      </c>
      <c r="K623">
        <v>0</v>
      </c>
      <c r="L623">
        <v>164.82</v>
      </c>
    </row>
    <row r="624" spans="1:12" x14ac:dyDescent="0.25">
      <c r="A624" t="str">
        <f t="shared" si="128"/>
        <v>89301000</v>
      </c>
      <c r="B624" t="str">
        <f t="shared" si="131"/>
        <v>72100000</v>
      </c>
      <c r="C624" t="str">
        <f t="shared" si="132"/>
        <v>72100659</v>
      </c>
      <c r="D624" t="str">
        <f t="shared" si="130"/>
        <v>801</v>
      </c>
      <c r="E624" t="str">
        <f t="shared" ref="E624:E655" si="134">"89301091"</f>
        <v>89301091</v>
      </c>
      <c r="F624" t="str">
        <f>"2202160587"</f>
        <v>2202160587</v>
      </c>
      <c r="G624" s="1">
        <v>44610</v>
      </c>
      <c r="H624" t="str">
        <f>"93121"</f>
        <v>93121</v>
      </c>
      <c r="I624">
        <v>1</v>
      </c>
      <c r="J624">
        <v>125</v>
      </c>
      <c r="K624">
        <v>0</v>
      </c>
      <c r="L624">
        <v>153.75</v>
      </c>
    </row>
    <row r="625" spans="1:12" x14ac:dyDescent="0.25">
      <c r="A625" t="str">
        <f t="shared" si="128"/>
        <v>89301000</v>
      </c>
      <c r="B625" t="str">
        <f t="shared" si="131"/>
        <v>72100000</v>
      </c>
      <c r="C625" t="str">
        <f t="shared" si="132"/>
        <v>72100659</v>
      </c>
      <c r="D625" t="str">
        <f t="shared" si="130"/>
        <v>801</v>
      </c>
      <c r="E625" t="str">
        <f t="shared" si="134"/>
        <v>89301091</v>
      </c>
      <c r="F625" t="str">
        <f>"2202160587"</f>
        <v>2202160587</v>
      </c>
      <c r="G625" s="1">
        <v>44610</v>
      </c>
      <c r="H625" t="str">
        <f>"93124"</f>
        <v>93124</v>
      </c>
      <c r="I625">
        <v>1</v>
      </c>
      <c r="J625">
        <v>173</v>
      </c>
      <c r="K625">
        <v>0</v>
      </c>
      <c r="L625">
        <v>212.79</v>
      </c>
    </row>
    <row r="626" spans="1:12" x14ac:dyDescent="0.25">
      <c r="A626" t="str">
        <f t="shared" si="128"/>
        <v>89301000</v>
      </c>
      <c r="B626" t="str">
        <f t="shared" si="131"/>
        <v>72100000</v>
      </c>
      <c r="C626" t="str">
        <f t="shared" si="132"/>
        <v>72100659</v>
      </c>
      <c r="D626" t="str">
        <f t="shared" si="130"/>
        <v>801</v>
      </c>
      <c r="E626" t="str">
        <f t="shared" si="134"/>
        <v>89301091</v>
      </c>
      <c r="F626" t="str">
        <f>"2202160587"</f>
        <v>2202160587</v>
      </c>
      <c r="G626" s="1">
        <v>44610</v>
      </c>
      <c r="H626" t="str">
        <f>"93281"</f>
        <v>93281</v>
      </c>
      <c r="I626">
        <v>1</v>
      </c>
      <c r="J626">
        <v>134</v>
      </c>
      <c r="K626">
        <v>0</v>
      </c>
      <c r="L626">
        <v>164.82</v>
      </c>
    </row>
    <row r="627" spans="1:12" x14ac:dyDescent="0.25">
      <c r="A627" t="str">
        <f t="shared" si="128"/>
        <v>89301000</v>
      </c>
      <c r="B627" t="str">
        <f t="shared" si="131"/>
        <v>72100000</v>
      </c>
      <c r="C627" t="str">
        <f t="shared" si="132"/>
        <v>72100659</v>
      </c>
      <c r="D627" t="str">
        <f t="shared" si="130"/>
        <v>801</v>
      </c>
      <c r="E627" t="str">
        <f t="shared" si="134"/>
        <v>89301091</v>
      </c>
      <c r="F627" t="str">
        <f>"2252160603"</f>
        <v>2252160603</v>
      </c>
      <c r="G627" s="1">
        <v>44610</v>
      </c>
      <c r="H627" t="str">
        <f>"93121"</f>
        <v>93121</v>
      </c>
      <c r="I627">
        <v>1</v>
      </c>
      <c r="J627">
        <v>125</v>
      </c>
      <c r="K627">
        <v>0</v>
      </c>
      <c r="L627">
        <v>153.75</v>
      </c>
    </row>
    <row r="628" spans="1:12" x14ac:dyDescent="0.25">
      <c r="A628" t="str">
        <f t="shared" si="128"/>
        <v>89301000</v>
      </c>
      <c r="B628" t="str">
        <f t="shared" si="131"/>
        <v>72100000</v>
      </c>
      <c r="C628" t="str">
        <f t="shared" si="132"/>
        <v>72100659</v>
      </c>
      <c r="D628" t="str">
        <f t="shared" si="130"/>
        <v>801</v>
      </c>
      <c r="E628" t="str">
        <f t="shared" si="134"/>
        <v>89301091</v>
      </c>
      <c r="F628" t="str">
        <f>"2252160603"</f>
        <v>2252160603</v>
      </c>
      <c r="G628" s="1">
        <v>44610</v>
      </c>
      <c r="H628" t="str">
        <f>"93124"</f>
        <v>93124</v>
      </c>
      <c r="I628">
        <v>1</v>
      </c>
      <c r="J628">
        <v>173</v>
      </c>
      <c r="K628">
        <v>0</v>
      </c>
      <c r="L628">
        <v>212.79</v>
      </c>
    </row>
    <row r="629" spans="1:12" x14ac:dyDescent="0.25">
      <c r="A629" t="str">
        <f t="shared" si="128"/>
        <v>89301000</v>
      </c>
      <c r="B629" t="str">
        <f t="shared" si="131"/>
        <v>72100000</v>
      </c>
      <c r="C629" t="str">
        <f t="shared" si="132"/>
        <v>72100659</v>
      </c>
      <c r="D629" t="str">
        <f t="shared" si="130"/>
        <v>801</v>
      </c>
      <c r="E629" t="str">
        <f t="shared" si="134"/>
        <v>89301091</v>
      </c>
      <c r="F629" t="str">
        <f>"2252160603"</f>
        <v>2252160603</v>
      </c>
      <c r="G629" s="1">
        <v>44610</v>
      </c>
      <c r="H629" t="str">
        <f>"93281"</f>
        <v>93281</v>
      </c>
      <c r="I629">
        <v>1</v>
      </c>
      <c r="J629">
        <v>134</v>
      </c>
      <c r="K629">
        <v>0</v>
      </c>
      <c r="L629">
        <v>164.82</v>
      </c>
    </row>
    <row r="630" spans="1:12" x14ac:dyDescent="0.25">
      <c r="A630" t="str">
        <f t="shared" si="128"/>
        <v>89301000</v>
      </c>
      <c r="B630" t="str">
        <f t="shared" si="131"/>
        <v>72100000</v>
      </c>
      <c r="C630" t="str">
        <f>"72100632"</f>
        <v>72100632</v>
      </c>
      <c r="D630" t="str">
        <f>"816"</f>
        <v>816</v>
      </c>
      <c r="E630" t="str">
        <f t="shared" si="134"/>
        <v>89301091</v>
      </c>
      <c r="F630" t="str">
        <f>"2202070541"</f>
        <v>2202070541</v>
      </c>
      <c r="G630" s="1">
        <v>44607</v>
      </c>
      <c r="H630" t="str">
        <f>"94297"</f>
        <v>94297</v>
      </c>
      <c r="I630">
        <v>1</v>
      </c>
      <c r="J630">
        <v>298</v>
      </c>
      <c r="K630">
        <v>0</v>
      </c>
      <c r="L630">
        <v>366.54</v>
      </c>
    </row>
    <row r="631" spans="1:12" x14ac:dyDescent="0.25">
      <c r="A631" t="str">
        <f t="shared" si="128"/>
        <v>89301000</v>
      </c>
      <c r="B631" t="str">
        <f t="shared" si="131"/>
        <v>72100000</v>
      </c>
      <c r="C631" t="str">
        <f t="shared" ref="C631:C662" si="135">"72100659"</f>
        <v>72100659</v>
      </c>
      <c r="D631" t="str">
        <f t="shared" ref="D631:D662" si="136">"801"</f>
        <v>801</v>
      </c>
      <c r="E631" t="str">
        <f t="shared" si="134"/>
        <v>89301091</v>
      </c>
      <c r="F631" t="str">
        <f>"2252200335"</f>
        <v>2252200335</v>
      </c>
      <c r="G631" s="1">
        <v>44614</v>
      </c>
      <c r="H631" t="str">
        <f>"93121"</f>
        <v>93121</v>
      </c>
      <c r="I631">
        <v>1</v>
      </c>
      <c r="J631">
        <v>125</v>
      </c>
      <c r="K631">
        <v>0</v>
      </c>
      <c r="L631">
        <v>153.75</v>
      </c>
    </row>
    <row r="632" spans="1:12" x14ac:dyDescent="0.25">
      <c r="A632" t="str">
        <f t="shared" si="128"/>
        <v>89301000</v>
      </c>
      <c r="B632" t="str">
        <f t="shared" si="131"/>
        <v>72100000</v>
      </c>
      <c r="C632" t="str">
        <f t="shared" si="135"/>
        <v>72100659</v>
      </c>
      <c r="D632" t="str">
        <f t="shared" si="136"/>
        <v>801</v>
      </c>
      <c r="E632" t="str">
        <f t="shared" si="134"/>
        <v>89301091</v>
      </c>
      <c r="F632" t="str">
        <f>"2252200335"</f>
        <v>2252200335</v>
      </c>
      <c r="G632" s="1">
        <v>44614</v>
      </c>
      <c r="H632" t="str">
        <f>"93124"</f>
        <v>93124</v>
      </c>
      <c r="I632">
        <v>1</v>
      </c>
      <c r="J632">
        <v>173</v>
      </c>
      <c r="K632">
        <v>0</v>
      </c>
      <c r="L632">
        <v>212.79</v>
      </c>
    </row>
    <row r="633" spans="1:12" x14ac:dyDescent="0.25">
      <c r="A633" t="str">
        <f t="shared" si="128"/>
        <v>89301000</v>
      </c>
      <c r="B633" t="str">
        <f t="shared" si="131"/>
        <v>72100000</v>
      </c>
      <c r="C633" t="str">
        <f t="shared" si="135"/>
        <v>72100659</v>
      </c>
      <c r="D633" t="str">
        <f t="shared" si="136"/>
        <v>801</v>
      </c>
      <c r="E633" t="str">
        <f t="shared" si="134"/>
        <v>89301091</v>
      </c>
      <c r="F633" t="str">
        <f>"2252200335"</f>
        <v>2252200335</v>
      </c>
      <c r="G633" s="1">
        <v>44614</v>
      </c>
      <c r="H633" t="str">
        <f>"93281"</f>
        <v>93281</v>
      </c>
      <c r="I633">
        <v>1</v>
      </c>
      <c r="J633">
        <v>134</v>
      </c>
      <c r="K633">
        <v>0</v>
      </c>
      <c r="L633">
        <v>164.82</v>
      </c>
    </row>
    <row r="634" spans="1:12" x14ac:dyDescent="0.25">
      <c r="A634" t="str">
        <f t="shared" si="128"/>
        <v>89301000</v>
      </c>
      <c r="B634" t="str">
        <f t="shared" si="131"/>
        <v>72100000</v>
      </c>
      <c r="C634" t="str">
        <f t="shared" si="135"/>
        <v>72100659</v>
      </c>
      <c r="D634" t="str">
        <f t="shared" si="136"/>
        <v>801</v>
      </c>
      <c r="E634" t="str">
        <f t="shared" si="134"/>
        <v>89301091</v>
      </c>
      <c r="F634" t="str">
        <f>"8755114929"</f>
        <v>8755114929</v>
      </c>
      <c r="G634" s="1">
        <v>44619</v>
      </c>
      <c r="H634" t="str">
        <f>"93121"</f>
        <v>93121</v>
      </c>
      <c r="I634">
        <v>1</v>
      </c>
      <c r="J634">
        <v>125</v>
      </c>
      <c r="K634">
        <v>0</v>
      </c>
      <c r="L634">
        <v>153.75</v>
      </c>
    </row>
    <row r="635" spans="1:12" x14ac:dyDescent="0.25">
      <c r="A635" t="str">
        <f t="shared" si="128"/>
        <v>89301000</v>
      </c>
      <c r="B635" t="str">
        <f t="shared" si="131"/>
        <v>72100000</v>
      </c>
      <c r="C635" t="str">
        <f t="shared" si="135"/>
        <v>72100659</v>
      </c>
      <c r="D635" t="str">
        <f t="shared" si="136"/>
        <v>801</v>
      </c>
      <c r="E635" t="str">
        <f t="shared" si="134"/>
        <v>89301091</v>
      </c>
      <c r="F635" t="str">
        <f>"8755114929"</f>
        <v>8755114929</v>
      </c>
      <c r="G635" s="1">
        <v>44619</v>
      </c>
      <c r="H635" t="str">
        <f>"93124"</f>
        <v>93124</v>
      </c>
      <c r="I635">
        <v>1</v>
      </c>
      <c r="J635">
        <v>173</v>
      </c>
      <c r="K635">
        <v>0</v>
      </c>
      <c r="L635">
        <v>212.79</v>
      </c>
    </row>
    <row r="636" spans="1:12" x14ac:dyDescent="0.25">
      <c r="A636" t="str">
        <f t="shared" si="128"/>
        <v>89301000</v>
      </c>
      <c r="B636" t="str">
        <f t="shared" si="131"/>
        <v>72100000</v>
      </c>
      <c r="C636" t="str">
        <f t="shared" si="135"/>
        <v>72100659</v>
      </c>
      <c r="D636" t="str">
        <f t="shared" si="136"/>
        <v>801</v>
      </c>
      <c r="E636" t="str">
        <f t="shared" si="134"/>
        <v>89301091</v>
      </c>
      <c r="F636" t="str">
        <f>"8755114929"</f>
        <v>8755114929</v>
      </c>
      <c r="G636" s="1">
        <v>44619</v>
      </c>
      <c r="H636" t="str">
        <f>"93281"</f>
        <v>93281</v>
      </c>
      <c r="I636">
        <v>1</v>
      </c>
      <c r="J636">
        <v>134</v>
      </c>
      <c r="K636">
        <v>0</v>
      </c>
      <c r="L636">
        <v>164.82</v>
      </c>
    </row>
    <row r="637" spans="1:12" x14ac:dyDescent="0.25">
      <c r="A637" t="str">
        <f t="shared" si="128"/>
        <v>89301000</v>
      </c>
      <c r="B637" t="str">
        <f t="shared" si="131"/>
        <v>72100000</v>
      </c>
      <c r="C637" t="str">
        <f t="shared" si="135"/>
        <v>72100659</v>
      </c>
      <c r="D637" t="str">
        <f t="shared" si="136"/>
        <v>801</v>
      </c>
      <c r="E637" t="str">
        <f t="shared" si="134"/>
        <v>89301091</v>
      </c>
      <c r="F637" t="str">
        <f>"2251230234"</f>
        <v>2251230234</v>
      </c>
      <c r="G637" s="1">
        <v>44586</v>
      </c>
      <c r="H637" t="str">
        <f>"93121"</f>
        <v>93121</v>
      </c>
      <c r="I637">
        <v>1</v>
      </c>
      <c r="J637">
        <v>125</v>
      </c>
      <c r="K637">
        <v>0</v>
      </c>
      <c r="L637">
        <v>153.75</v>
      </c>
    </row>
    <row r="638" spans="1:12" x14ac:dyDescent="0.25">
      <c r="A638" t="str">
        <f t="shared" si="128"/>
        <v>89301000</v>
      </c>
      <c r="B638" t="str">
        <f t="shared" si="131"/>
        <v>72100000</v>
      </c>
      <c r="C638" t="str">
        <f t="shared" si="135"/>
        <v>72100659</v>
      </c>
      <c r="D638" t="str">
        <f t="shared" si="136"/>
        <v>801</v>
      </c>
      <c r="E638" t="str">
        <f t="shared" si="134"/>
        <v>89301091</v>
      </c>
      <c r="F638" t="str">
        <f>"2251230234"</f>
        <v>2251230234</v>
      </c>
      <c r="G638" s="1">
        <v>44586</v>
      </c>
      <c r="H638" t="str">
        <f>"93124"</f>
        <v>93124</v>
      </c>
      <c r="I638">
        <v>1</v>
      </c>
      <c r="J638">
        <v>173</v>
      </c>
      <c r="K638">
        <v>0</v>
      </c>
      <c r="L638">
        <v>212.79</v>
      </c>
    </row>
    <row r="639" spans="1:12" x14ac:dyDescent="0.25">
      <c r="A639" t="str">
        <f t="shared" si="128"/>
        <v>89301000</v>
      </c>
      <c r="B639" t="str">
        <f t="shared" si="131"/>
        <v>72100000</v>
      </c>
      <c r="C639" t="str">
        <f t="shared" si="135"/>
        <v>72100659</v>
      </c>
      <c r="D639" t="str">
        <f t="shared" si="136"/>
        <v>801</v>
      </c>
      <c r="E639" t="str">
        <f t="shared" si="134"/>
        <v>89301091</v>
      </c>
      <c r="F639" t="str">
        <f>"2251230234"</f>
        <v>2251230234</v>
      </c>
      <c r="G639" s="1">
        <v>44586</v>
      </c>
      <c r="H639" t="str">
        <f>"93281"</f>
        <v>93281</v>
      </c>
      <c r="I639">
        <v>1</v>
      </c>
      <c r="J639">
        <v>134</v>
      </c>
      <c r="K639">
        <v>0</v>
      </c>
      <c r="L639">
        <v>164.82</v>
      </c>
    </row>
    <row r="640" spans="1:12" x14ac:dyDescent="0.25">
      <c r="A640" t="str">
        <f t="shared" si="128"/>
        <v>89301000</v>
      </c>
      <c r="B640" t="str">
        <f t="shared" si="131"/>
        <v>72100000</v>
      </c>
      <c r="C640" t="str">
        <f t="shared" si="135"/>
        <v>72100659</v>
      </c>
      <c r="D640" t="str">
        <f t="shared" si="136"/>
        <v>801</v>
      </c>
      <c r="E640" t="str">
        <f t="shared" si="134"/>
        <v>89301091</v>
      </c>
      <c r="F640" t="str">
        <f>"2251230245"</f>
        <v>2251230245</v>
      </c>
      <c r="G640" s="1">
        <v>44586</v>
      </c>
      <c r="H640" t="str">
        <f>"93121"</f>
        <v>93121</v>
      </c>
      <c r="I640">
        <v>1</v>
      </c>
      <c r="J640">
        <v>125</v>
      </c>
      <c r="K640">
        <v>0</v>
      </c>
      <c r="L640">
        <v>153.75</v>
      </c>
    </row>
    <row r="641" spans="1:12" x14ac:dyDescent="0.25">
      <c r="A641" t="str">
        <f t="shared" si="128"/>
        <v>89301000</v>
      </c>
      <c r="B641" t="str">
        <f t="shared" si="131"/>
        <v>72100000</v>
      </c>
      <c r="C641" t="str">
        <f t="shared" si="135"/>
        <v>72100659</v>
      </c>
      <c r="D641" t="str">
        <f t="shared" si="136"/>
        <v>801</v>
      </c>
      <c r="E641" t="str">
        <f t="shared" si="134"/>
        <v>89301091</v>
      </c>
      <c r="F641" t="str">
        <f>"2251230245"</f>
        <v>2251230245</v>
      </c>
      <c r="G641" s="1">
        <v>44586</v>
      </c>
      <c r="H641" t="str">
        <f>"93124"</f>
        <v>93124</v>
      </c>
      <c r="I641">
        <v>1</v>
      </c>
      <c r="J641">
        <v>173</v>
      </c>
      <c r="K641">
        <v>0</v>
      </c>
      <c r="L641">
        <v>212.79</v>
      </c>
    </row>
    <row r="642" spans="1:12" x14ac:dyDescent="0.25">
      <c r="A642" t="str">
        <f t="shared" ref="A642:A705" si="137">"89301000"</f>
        <v>89301000</v>
      </c>
      <c r="B642" t="str">
        <f t="shared" si="131"/>
        <v>72100000</v>
      </c>
      <c r="C642" t="str">
        <f t="shared" si="135"/>
        <v>72100659</v>
      </c>
      <c r="D642" t="str">
        <f t="shared" si="136"/>
        <v>801</v>
      </c>
      <c r="E642" t="str">
        <f t="shared" si="134"/>
        <v>89301091</v>
      </c>
      <c r="F642" t="str">
        <f>"2251230245"</f>
        <v>2251230245</v>
      </c>
      <c r="G642" s="1">
        <v>44586</v>
      </c>
      <c r="H642" t="str">
        <f>"93281"</f>
        <v>93281</v>
      </c>
      <c r="I642">
        <v>1</v>
      </c>
      <c r="J642">
        <v>134</v>
      </c>
      <c r="K642">
        <v>0</v>
      </c>
      <c r="L642">
        <v>164.82</v>
      </c>
    </row>
    <row r="643" spans="1:12" x14ac:dyDescent="0.25">
      <c r="A643" t="str">
        <f t="shared" si="137"/>
        <v>89301000</v>
      </c>
      <c r="B643" t="str">
        <f t="shared" si="131"/>
        <v>72100000</v>
      </c>
      <c r="C643" t="str">
        <f t="shared" si="135"/>
        <v>72100659</v>
      </c>
      <c r="D643" t="str">
        <f t="shared" si="136"/>
        <v>801</v>
      </c>
      <c r="E643" t="str">
        <f t="shared" si="134"/>
        <v>89301091</v>
      </c>
      <c r="F643" t="str">
        <f>"2201250491"</f>
        <v>2201250491</v>
      </c>
      <c r="G643" s="1">
        <v>44588</v>
      </c>
      <c r="H643" t="str">
        <f>"93121"</f>
        <v>93121</v>
      </c>
      <c r="I643">
        <v>1</v>
      </c>
      <c r="J643">
        <v>125</v>
      </c>
      <c r="K643">
        <v>0</v>
      </c>
      <c r="L643">
        <v>153.75</v>
      </c>
    </row>
    <row r="644" spans="1:12" x14ac:dyDescent="0.25">
      <c r="A644" t="str">
        <f t="shared" si="137"/>
        <v>89301000</v>
      </c>
      <c r="B644" t="str">
        <f t="shared" si="131"/>
        <v>72100000</v>
      </c>
      <c r="C644" t="str">
        <f t="shared" si="135"/>
        <v>72100659</v>
      </c>
      <c r="D644" t="str">
        <f t="shared" si="136"/>
        <v>801</v>
      </c>
      <c r="E644" t="str">
        <f t="shared" si="134"/>
        <v>89301091</v>
      </c>
      <c r="F644" t="str">
        <f>"2201250491"</f>
        <v>2201250491</v>
      </c>
      <c r="G644" s="1">
        <v>44588</v>
      </c>
      <c r="H644" t="str">
        <f>"93124"</f>
        <v>93124</v>
      </c>
      <c r="I644">
        <v>1</v>
      </c>
      <c r="J644">
        <v>173</v>
      </c>
      <c r="K644">
        <v>0</v>
      </c>
      <c r="L644">
        <v>212.79</v>
      </c>
    </row>
    <row r="645" spans="1:12" x14ac:dyDescent="0.25">
      <c r="A645" t="str">
        <f t="shared" si="137"/>
        <v>89301000</v>
      </c>
      <c r="B645" t="str">
        <f t="shared" si="131"/>
        <v>72100000</v>
      </c>
      <c r="C645" t="str">
        <f t="shared" si="135"/>
        <v>72100659</v>
      </c>
      <c r="D645" t="str">
        <f t="shared" si="136"/>
        <v>801</v>
      </c>
      <c r="E645" t="str">
        <f t="shared" si="134"/>
        <v>89301091</v>
      </c>
      <c r="F645" t="str">
        <f>"2201250491"</f>
        <v>2201250491</v>
      </c>
      <c r="G645" s="1">
        <v>44588</v>
      </c>
      <c r="H645" t="str">
        <f>"93281"</f>
        <v>93281</v>
      </c>
      <c r="I645">
        <v>1</v>
      </c>
      <c r="J645">
        <v>134</v>
      </c>
      <c r="K645">
        <v>0</v>
      </c>
      <c r="L645">
        <v>164.82</v>
      </c>
    </row>
    <row r="646" spans="1:12" x14ac:dyDescent="0.25">
      <c r="A646" t="str">
        <f t="shared" si="137"/>
        <v>89301000</v>
      </c>
      <c r="B646" t="str">
        <f t="shared" si="131"/>
        <v>72100000</v>
      </c>
      <c r="C646" t="str">
        <f t="shared" si="135"/>
        <v>72100659</v>
      </c>
      <c r="D646" t="str">
        <f t="shared" si="136"/>
        <v>801</v>
      </c>
      <c r="E646" t="str">
        <f t="shared" si="134"/>
        <v>89301091</v>
      </c>
      <c r="F646" t="str">
        <f>"2251250111"</f>
        <v>2251250111</v>
      </c>
      <c r="G646" s="1">
        <v>44588</v>
      </c>
      <c r="H646" t="str">
        <f>"93121"</f>
        <v>93121</v>
      </c>
      <c r="I646">
        <v>1</v>
      </c>
      <c r="J646">
        <v>125</v>
      </c>
      <c r="K646">
        <v>0</v>
      </c>
      <c r="L646">
        <v>153.75</v>
      </c>
    </row>
    <row r="647" spans="1:12" x14ac:dyDescent="0.25">
      <c r="A647" t="str">
        <f t="shared" si="137"/>
        <v>89301000</v>
      </c>
      <c r="B647" t="str">
        <f t="shared" si="131"/>
        <v>72100000</v>
      </c>
      <c r="C647" t="str">
        <f t="shared" si="135"/>
        <v>72100659</v>
      </c>
      <c r="D647" t="str">
        <f t="shared" si="136"/>
        <v>801</v>
      </c>
      <c r="E647" t="str">
        <f t="shared" si="134"/>
        <v>89301091</v>
      </c>
      <c r="F647" t="str">
        <f>"2251250111"</f>
        <v>2251250111</v>
      </c>
      <c r="G647" s="1">
        <v>44588</v>
      </c>
      <c r="H647" t="str">
        <f>"93124"</f>
        <v>93124</v>
      </c>
      <c r="I647">
        <v>1</v>
      </c>
      <c r="J647">
        <v>173</v>
      </c>
      <c r="K647">
        <v>0</v>
      </c>
      <c r="L647">
        <v>212.79</v>
      </c>
    </row>
    <row r="648" spans="1:12" x14ac:dyDescent="0.25">
      <c r="A648" t="str">
        <f t="shared" si="137"/>
        <v>89301000</v>
      </c>
      <c r="B648" t="str">
        <f t="shared" si="131"/>
        <v>72100000</v>
      </c>
      <c r="C648" t="str">
        <f t="shared" si="135"/>
        <v>72100659</v>
      </c>
      <c r="D648" t="str">
        <f t="shared" si="136"/>
        <v>801</v>
      </c>
      <c r="E648" t="str">
        <f t="shared" si="134"/>
        <v>89301091</v>
      </c>
      <c r="F648" t="str">
        <f>"2251250111"</f>
        <v>2251250111</v>
      </c>
      <c r="G648" s="1">
        <v>44588</v>
      </c>
      <c r="H648" t="str">
        <f>"93281"</f>
        <v>93281</v>
      </c>
      <c r="I648">
        <v>1</v>
      </c>
      <c r="J648">
        <v>134</v>
      </c>
      <c r="K648">
        <v>0</v>
      </c>
      <c r="L648">
        <v>164.82</v>
      </c>
    </row>
    <row r="649" spans="1:12" x14ac:dyDescent="0.25">
      <c r="A649" t="str">
        <f t="shared" si="137"/>
        <v>89301000</v>
      </c>
      <c r="B649" t="str">
        <f t="shared" si="131"/>
        <v>72100000</v>
      </c>
      <c r="C649" t="str">
        <f t="shared" si="135"/>
        <v>72100659</v>
      </c>
      <c r="D649" t="str">
        <f t="shared" si="136"/>
        <v>801</v>
      </c>
      <c r="E649" t="str">
        <f t="shared" si="134"/>
        <v>89301091</v>
      </c>
      <c r="F649" t="str">
        <f>"2201270698"</f>
        <v>2201270698</v>
      </c>
      <c r="G649" s="1">
        <v>44590</v>
      </c>
      <c r="H649" t="str">
        <f>"93121"</f>
        <v>93121</v>
      </c>
      <c r="I649">
        <v>1</v>
      </c>
      <c r="J649">
        <v>125</v>
      </c>
      <c r="K649">
        <v>0</v>
      </c>
      <c r="L649">
        <v>153.75</v>
      </c>
    </row>
    <row r="650" spans="1:12" x14ac:dyDescent="0.25">
      <c r="A650" t="str">
        <f t="shared" si="137"/>
        <v>89301000</v>
      </c>
      <c r="B650" t="str">
        <f t="shared" si="131"/>
        <v>72100000</v>
      </c>
      <c r="C650" t="str">
        <f t="shared" si="135"/>
        <v>72100659</v>
      </c>
      <c r="D650" t="str">
        <f t="shared" si="136"/>
        <v>801</v>
      </c>
      <c r="E650" t="str">
        <f t="shared" si="134"/>
        <v>89301091</v>
      </c>
      <c r="F650" t="str">
        <f>"2201270698"</f>
        <v>2201270698</v>
      </c>
      <c r="G650" s="1">
        <v>44590</v>
      </c>
      <c r="H650" t="str">
        <f>"93124"</f>
        <v>93124</v>
      </c>
      <c r="I650">
        <v>1</v>
      </c>
      <c r="J650">
        <v>173</v>
      </c>
      <c r="K650">
        <v>0</v>
      </c>
      <c r="L650">
        <v>212.79</v>
      </c>
    </row>
    <row r="651" spans="1:12" x14ac:dyDescent="0.25">
      <c r="A651" t="str">
        <f t="shared" si="137"/>
        <v>89301000</v>
      </c>
      <c r="B651" t="str">
        <f t="shared" si="131"/>
        <v>72100000</v>
      </c>
      <c r="C651" t="str">
        <f t="shared" si="135"/>
        <v>72100659</v>
      </c>
      <c r="D651" t="str">
        <f t="shared" si="136"/>
        <v>801</v>
      </c>
      <c r="E651" t="str">
        <f t="shared" si="134"/>
        <v>89301091</v>
      </c>
      <c r="F651" t="str">
        <f>"2201270698"</f>
        <v>2201270698</v>
      </c>
      <c r="G651" s="1">
        <v>44590</v>
      </c>
      <c r="H651" t="str">
        <f>"93281"</f>
        <v>93281</v>
      </c>
      <c r="I651">
        <v>1</v>
      </c>
      <c r="J651">
        <v>134</v>
      </c>
      <c r="K651">
        <v>0</v>
      </c>
      <c r="L651">
        <v>164.82</v>
      </c>
    </row>
    <row r="652" spans="1:12" x14ac:dyDescent="0.25">
      <c r="A652" t="str">
        <f t="shared" si="137"/>
        <v>89301000</v>
      </c>
      <c r="B652" t="str">
        <f t="shared" si="131"/>
        <v>72100000</v>
      </c>
      <c r="C652" t="str">
        <f t="shared" si="135"/>
        <v>72100659</v>
      </c>
      <c r="D652" t="str">
        <f t="shared" si="136"/>
        <v>801</v>
      </c>
      <c r="E652" t="str">
        <f t="shared" si="134"/>
        <v>89301091</v>
      </c>
      <c r="F652" t="str">
        <f>"2201280158"</f>
        <v>2201280158</v>
      </c>
      <c r="G652" s="1">
        <v>44591</v>
      </c>
      <c r="H652" t="str">
        <f>"93121"</f>
        <v>93121</v>
      </c>
      <c r="I652">
        <v>1</v>
      </c>
      <c r="J652">
        <v>125</v>
      </c>
      <c r="K652">
        <v>0</v>
      </c>
      <c r="L652">
        <v>153.75</v>
      </c>
    </row>
    <row r="653" spans="1:12" x14ac:dyDescent="0.25">
      <c r="A653" t="str">
        <f t="shared" si="137"/>
        <v>89301000</v>
      </c>
      <c r="B653" t="str">
        <f t="shared" si="131"/>
        <v>72100000</v>
      </c>
      <c r="C653" t="str">
        <f t="shared" si="135"/>
        <v>72100659</v>
      </c>
      <c r="D653" t="str">
        <f t="shared" si="136"/>
        <v>801</v>
      </c>
      <c r="E653" t="str">
        <f t="shared" si="134"/>
        <v>89301091</v>
      </c>
      <c r="F653" t="str">
        <f>"2201280158"</f>
        <v>2201280158</v>
      </c>
      <c r="G653" s="1">
        <v>44591</v>
      </c>
      <c r="H653" t="str">
        <f>"93124"</f>
        <v>93124</v>
      </c>
      <c r="I653">
        <v>1</v>
      </c>
      <c r="J653">
        <v>173</v>
      </c>
      <c r="K653">
        <v>0</v>
      </c>
      <c r="L653">
        <v>212.79</v>
      </c>
    </row>
    <row r="654" spans="1:12" x14ac:dyDescent="0.25">
      <c r="A654" t="str">
        <f t="shared" si="137"/>
        <v>89301000</v>
      </c>
      <c r="B654" t="str">
        <f t="shared" si="131"/>
        <v>72100000</v>
      </c>
      <c r="C654" t="str">
        <f t="shared" si="135"/>
        <v>72100659</v>
      </c>
      <c r="D654" t="str">
        <f t="shared" si="136"/>
        <v>801</v>
      </c>
      <c r="E654" t="str">
        <f t="shared" si="134"/>
        <v>89301091</v>
      </c>
      <c r="F654" t="str">
        <f>"2201280158"</f>
        <v>2201280158</v>
      </c>
      <c r="G654" s="1">
        <v>44591</v>
      </c>
      <c r="H654" t="str">
        <f>"93281"</f>
        <v>93281</v>
      </c>
      <c r="I654">
        <v>1</v>
      </c>
      <c r="J654">
        <v>134</v>
      </c>
      <c r="K654">
        <v>0</v>
      </c>
      <c r="L654">
        <v>164.82</v>
      </c>
    </row>
    <row r="655" spans="1:12" x14ac:dyDescent="0.25">
      <c r="A655" t="str">
        <f t="shared" si="137"/>
        <v>89301000</v>
      </c>
      <c r="B655" t="str">
        <f t="shared" si="131"/>
        <v>72100000</v>
      </c>
      <c r="C655" t="str">
        <f t="shared" si="135"/>
        <v>72100659</v>
      </c>
      <c r="D655" t="str">
        <f t="shared" si="136"/>
        <v>801</v>
      </c>
      <c r="E655" t="str">
        <f t="shared" si="134"/>
        <v>89301091</v>
      </c>
      <c r="F655" t="str">
        <f>"2251260132"</f>
        <v>2251260132</v>
      </c>
      <c r="G655" s="1">
        <v>44589</v>
      </c>
      <c r="H655" t="str">
        <f>"93121"</f>
        <v>93121</v>
      </c>
      <c r="I655">
        <v>1</v>
      </c>
      <c r="J655">
        <v>125</v>
      </c>
      <c r="K655">
        <v>0</v>
      </c>
      <c r="L655">
        <v>153.75</v>
      </c>
    </row>
    <row r="656" spans="1:12" x14ac:dyDescent="0.25">
      <c r="A656" t="str">
        <f t="shared" si="137"/>
        <v>89301000</v>
      </c>
      <c r="B656" t="str">
        <f t="shared" si="131"/>
        <v>72100000</v>
      </c>
      <c r="C656" t="str">
        <f t="shared" si="135"/>
        <v>72100659</v>
      </c>
      <c r="D656" t="str">
        <f t="shared" si="136"/>
        <v>801</v>
      </c>
      <c r="E656" t="str">
        <f t="shared" ref="E656:E687" si="138">"89301091"</f>
        <v>89301091</v>
      </c>
      <c r="F656" t="str">
        <f>"2251260132"</f>
        <v>2251260132</v>
      </c>
      <c r="G656" s="1">
        <v>44589</v>
      </c>
      <c r="H656" t="str">
        <f>"93124"</f>
        <v>93124</v>
      </c>
      <c r="I656">
        <v>1</v>
      </c>
      <c r="J656">
        <v>173</v>
      </c>
      <c r="K656">
        <v>0</v>
      </c>
      <c r="L656">
        <v>212.79</v>
      </c>
    </row>
    <row r="657" spans="1:12" x14ac:dyDescent="0.25">
      <c r="A657" t="str">
        <f t="shared" si="137"/>
        <v>89301000</v>
      </c>
      <c r="B657" t="str">
        <f t="shared" si="131"/>
        <v>72100000</v>
      </c>
      <c r="C657" t="str">
        <f t="shared" si="135"/>
        <v>72100659</v>
      </c>
      <c r="D657" t="str">
        <f t="shared" si="136"/>
        <v>801</v>
      </c>
      <c r="E657" t="str">
        <f t="shared" si="138"/>
        <v>89301091</v>
      </c>
      <c r="F657" t="str">
        <f>"2251260132"</f>
        <v>2251260132</v>
      </c>
      <c r="G657" s="1">
        <v>44589</v>
      </c>
      <c r="H657" t="str">
        <f>"93281"</f>
        <v>93281</v>
      </c>
      <c r="I657">
        <v>1</v>
      </c>
      <c r="J657">
        <v>134</v>
      </c>
      <c r="K657">
        <v>0</v>
      </c>
      <c r="L657">
        <v>164.82</v>
      </c>
    </row>
    <row r="658" spans="1:12" x14ac:dyDescent="0.25">
      <c r="A658" t="str">
        <f t="shared" si="137"/>
        <v>89301000</v>
      </c>
      <c r="B658" t="str">
        <f t="shared" si="131"/>
        <v>72100000</v>
      </c>
      <c r="C658" t="str">
        <f t="shared" si="135"/>
        <v>72100659</v>
      </c>
      <c r="D658" t="str">
        <f t="shared" si="136"/>
        <v>801</v>
      </c>
      <c r="E658" t="str">
        <f t="shared" si="138"/>
        <v>89301091</v>
      </c>
      <c r="F658" t="str">
        <f>"2251270131"</f>
        <v>2251270131</v>
      </c>
      <c r="G658" s="1">
        <v>44590</v>
      </c>
      <c r="H658" t="str">
        <f>"93121"</f>
        <v>93121</v>
      </c>
      <c r="I658">
        <v>1</v>
      </c>
      <c r="J658">
        <v>125</v>
      </c>
      <c r="K658">
        <v>0</v>
      </c>
      <c r="L658">
        <v>153.75</v>
      </c>
    </row>
    <row r="659" spans="1:12" x14ac:dyDescent="0.25">
      <c r="A659" t="str">
        <f t="shared" si="137"/>
        <v>89301000</v>
      </c>
      <c r="B659" t="str">
        <f t="shared" si="131"/>
        <v>72100000</v>
      </c>
      <c r="C659" t="str">
        <f t="shared" si="135"/>
        <v>72100659</v>
      </c>
      <c r="D659" t="str">
        <f t="shared" si="136"/>
        <v>801</v>
      </c>
      <c r="E659" t="str">
        <f t="shared" si="138"/>
        <v>89301091</v>
      </c>
      <c r="F659" t="str">
        <f>"2251270131"</f>
        <v>2251270131</v>
      </c>
      <c r="G659" s="1">
        <v>44590</v>
      </c>
      <c r="H659" t="str">
        <f>"93124"</f>
        <v>93124</v>
      </c>
      <c r="I659">
        <v>1</v>
      </c>
      <c r="J659">
        <v>173</v>
      </c>
      <c r="K659">
        <v>0</v>
      </c>
      <c r="L659">
        <v>212.79</v>
      </c>
    </row>
    <row r="660" spans="1:12" x14ac:dyDescent="0.25">
      <c r="A660" t="str">
        <f t="shared" si="137"/>
        <v>89301000</v>
      </c>
      <c r="B660" t="str">
        <f t="shared" si="131"/>
        <v>72100000</v>
      </c>
      <c r="C660" t="str">
        <f t="shared" si="135"/>
        <v>72100659</v>
      </c>
      <c r="D660" t="str">
        <f t="shared" si="136"/>
        <v>801</v>
      </c>
      <c r="E660" t="str">
        <f t="shared" si="138"/>
        <v>89301091</v>
      </c>
      <c r="F660" t="str">
        <f>"2251270131"</f>
        <v>2251270131</v>
      </c>
      <c r="G660" s="1">
        <v>44590</v>
      </c>
      <c r="H660" t="str">
        <f>"93281"</f>
        <v>93281</v>
      </c>
      <c r="I660">
        <v>1</v>
      </c>
      <c r="J660">
        <v>134</v>
      </c>
      <c r="K660">
        <v>0</v>
      </c>
      <c r="L660">
        <v>164.82</v>
      </c>
    </row>
    <row r="661" spans="1:12" x14ac:dyDescent="0.25">
      <c r="A661" t="str">
        <f t="shared" si="137"/>
        <v>89301000</v>
      </c>
      <c r="B661" t="str">
        <f t="shared" si="131"/>
        <v>72100000</v>
      </c>
      <c r="C661" t="str">
        <f t="shared" si="135"/>
        <v>72100659</v>
      </c>
      <c r="D661" t="str">
        <f t="shared" si="136"/>
        <v>801</v>
      </c>
      <c r="E661" t="str">
        <f t="shared" si="138"/>
        <v>89301091</v>
      </c>
      <c r="F661" t="str">
        <f>"2251270736"</f>
        <v>2251270736</v>
      </c>
      <c r="G661" s="1">
        <v>44590</v>
      </c>
      <c r="H661" t="str">
        <f>"93121"</f>
        <v>93121</v>
      </c>
      <c r="I661">
        <v>1</v>
      </c>
      <c r="J661">
        <v>125</v>
      </c>
      <c r="K661">
        <v>0</v>
      </c>
      <c r="L661">
        <v>153.75</v>
      </c>
    </row>
    <row r="662" spans="1:12" x14ac:dyDescent="0.25">
      <c r="A662" t="str">
        <f t="shared" si="137"/>
        <v>89301000</v>
      </c>
      <c r="B662" t="str">
        <f t="shared" si="131"/>
        <v>72100000</v>
      </c>
      <c r="C662" t="str">
        <f t="shared" si="135"/>
        <v>72100659</v>
      </c>
      <c r="D662" t="str">
        <f t="shared" si="136"/>
        <v>801</v>
      </c>
      <c r="E662" t="str">
        <f t="shared" si="138"/>
        <v>89301091</v>
      </c>
      <c r="F662" t="str">
        <f>"2251270736"</f>
        <v>2251270736</v>
      </c>
      <c r="G662" s="1">
        <v>44590</v>
      </c>
      <c r="H662" t="str">
        <f>"93124"</f>
        <v>93124</v>
      </c>
      <c r="I662">
        <v>1</v>
      </c>
      <c r="J662">
        <v>173</v>
      </c>
      <c r="K662">
        <v>0</v>
      </c>
      <c r="L662">
        <v>212.79</v>
      </c>
    </row>
    <row r="663" spans="1:12" x14ac:dyDescent="0.25">
      <c r="A663" t="str">
        <f t="shared" si="137"/>
        <v>89301000</v>
      </c>
      <c r="B663" t="str">
        <f t="shared" si="131"/>
        <v>72100000</v>
      </c>
      <c r="C663" t="str">
        <f t="shared" ref="C663:C687" si="139">"72100659"</f>
        <v>72100659</v>
      </c>
      <c r="D663" t="str">
        <f t="shared" ref="D663:D687" si="140">"801"</f>
        <v>801</v>
      </c>
      <c r="E663" t="str">
        <f t="shared" si="138"/>
        <v>89301091</v>
      </c>
      <c r="F663" t="str">
        <f>"2251270736"</f>
        <v>2251270736</v>
      </c>
      <c r="G663" s="1">
        <v>44590</v>
      </c>
      <c r="H663" t="str">
        <f>"93281"</f>
        <v>93281</v>
      </c>
      <c r="I663">
        <v>1</v>
      </c>
      <c r="J663">
        <v>134</v>
      </c>
      <c r="K663">
        <v>0</v>
      </c>
      <c r="L663">
        <v>164.82</v>
      </c>
    </row>
    <row r="664" spans="1:12" x14ac:dyDescent="0.25">
      <c r="A664" t="str">
        <f t="shared" si="137"/>
        <v>89301000</v>
      </c>
      <c r="B664" t="str">
        <f t="shared" si="131"/>
        <v>72100000</v>
      </c>
      <c r="C664" t="str">
        <f t="shared" si="139"/>
        <v>72100659</v>
      </c>
      <c r="D664" t="str">
        <f t="shared" si="140"/>
        <v>801</v>
      </c>
      <c r="E664" t="str">
        <f t="shared" si="138"/>
        <v>89301091</v>
      </c>
      <c r="F664" t="str">
        <f>"2251280064"</f>
        <v>2251280064</v>
      </c>
      <c r="G664" s="1">
        <v>44591</v>
      </c>
      <c r="H664" t="str">
        <f>"93121"</f>
        <v>93121</v>
      </c>
      <c r="I664">
        <v>1</v>
      </c>
      <c r="J664">
        <v>125</v>
      </c>
      <c r="K664">
        <v>0</v>
      </c>
      <c r="L664">
        <v>153.75</v>
      </c>
    </row>
    <row r="665" spans="1:12" x14ac:dyDescent="0.25">
      <c r="A665" t="str">
        <f t="shared" si="137"/>
        <v>89301000</v>
      </c>
      <c r="B665" t="str">
        <f t="shared" si="131"/>
        <v>72100000</v>
      </c>
      <c r="C665" t="str">
        <f t="shared" si="139"/>
        <v>72100659</v>
      </c>
      <c r="D665" t="str">
        <f t="shared" si="140"/>
        <v>801</v>
      </c>
      <c r="E665" t="str">
        <f t="shared" si="138"/>
        <v>89301091</v>
      </c>
      <c r="F665" t="str">
        <f>"2251280064"</f>
        <v>2251280064</v>
      </c>
      <c r="G665" s="1">
        <v>44591</v>
      </c>
      <c r="H665" t="str">
        <f>"93124"</f>
        <v>93124</v>
      </c>
      <c r="I665">
        <v>1</v>
      </c>
      <c r="J665">
        <v>173</v>
      </c>
      <c r="K665">
        <v>0</v>
      </c>
      <c r="L665">
        <v>212.79</v>
      </c>
    </row>
    <row r="666" spans="1:12" x14ac:dyDescent="0.25">
      <c r="A666" t="str">
        <f t="shared" si="137"/>
        <v>89301000</v>
      </c>
      <c r="B666" t="str">
        <f t="shared" si="131"/>
        <v>72100000</v>
      </c>
      <c r="C666" t="str">
        <f t="shared" si="139"/>
        <v>72100659</v>
      </c>
      <c r="D666" t="str">
        <f t="shared" si="140"/>
        <v>801</v>
      </c>
      <c r="E666" t="str">
        <f t="shared" si="138"/>
        <v>89301091</v>
      </c>
      <c r="F666" t="str">
        <f>"2251280064"</f>
        <v>2251280064</v>
      </c>
      <c r="G666" s="1">
        <v>44591</v>
      </c>
      <c r="H666" t="str">
        <f>"93281"</f>
        <v>93281</v>
      </c>
      <c r="I666">
        <v>1</v>
      </c>
      <c r="J666">
        <v>134</v>
      </c>
      <c r="K666">
        <v>0</v>
      </c>
      <c r="L666">
        <v>164.82</v>
      </c>
    </row>
    <row r="667" spans="1:12" x14ac:dyDescent="0.25">
      <c r="A667" t="str">
        <f t="shared" si="137"/>
        <v>89301000</v>
      </c>
      <c r="B667" t="str">
        <f t="shared" si="131"/>
        <v>72100000</v>
      </c>
      <c r="C667" t="str">
        <f t="shared" si="139"/>
        <v>72100659</v>
      </c>
      <c r="D667" t="str">
        <f t="shared" si="140"/>
        <v>801</v>
      </c>
      <c r="E667" t="str">
        <f t="shared" si="138"/>
        <v>89301091</v>
      </c>
      <c r="F667" t="str">
        <f>"8957045757"</f>
        <v>8957045757</v>
      </c>
      <c r="G667" s="1">
        <v>44591</v>
      </c>
      <c r="H667" t="str">
        <f>"93121"</f>
        <v>93121</v>
      </c>
      <c r="I667">
        <v>1</v>
      </c>
      <c r="J667">
        <v>125</v>
      </c>
      <c r="K667">
        <v>0</v>
      </c>
      <c r="L667">
        <v>153.75</v>
      </c>
    </row>
    <row r="668" spans="1:12" x14ac:dyDescent="0.25">
      <c r="A668" t="str">
        <f t="shared" si="137"/>
        <v>89301000</v>
      </c>
      <c r="B668" t="str">
        <f t="shared" si="131"/>
        <v>72100000</v>
      </c>
      <c r="C668" t="str">
        <f t="shared" si="139"/>
        <v>72100659</v>
      </c>
      <c r="D668" t="str">
        <f t="shared" si="140"/>
        <v>801</v>
      </c>
      <c r="E668" t="str">
        <f t="shared" si="138"/>
        <v>89301091</v>
      </c>
      <c r="F668" t="str">
        <f>"8957045757"</f>
        <v>8957045757</v>
      </c>
      <c r="G668" s="1">
        <v>44591</v>
      </c>
      <c r="H668" t="str">
        <f>"93124"</f>
        <v>93124</v>
      </c>
      <c r="I668">
        <v>1</v>
      </c>
      <c r="J668">
        <v>173</v>
      </c>
      <c r="K668">
        <v>0</v>
      </c>
      <c r="L668">
        <v>212.79</v>
      </c>
    </row>
    <row r="669" spans="1:12" x14ac:dyDescent="0.25">
      <c r="A669" t="str">
        <f t="shared" si="137"/>
        <v>89301000</v>
      </c>
      <c r="B669" t="str">
        <f t="shared" ref="B669:B687" si="141">"72100000"</f>
        <v>72100000</v>
      </c>
      <c r="C669" t="str">
        <f t="shared" si="139"/>
        <v>72100659</v>
      </c>
      <c r="D669" t="str">
        <f t="shared" si="140"/>
        <v>801</v>
      </c>
      <c r="E669" t="str">
        <f t="shared" si="138"/>
        <v>89301091</v>
      </c>
      <c r="F669" t="str">
        <f>"8957045757"</f>
        <v>8957045757</v>
      </c>
      <c r="G669" s="1">
        <v>44591</v>
      </c>
      <c r="H669" t="str">
        <f>"93281"</f>
        <v>93281</v>
      </c>
      <c r="I669">
        <v>1</v>
      </c>
      <c r="J669">
        <v>134</v>
      </c>
      <c r="K669">
        <v>0</v>
      </c>
      <c r="L669">
        <v>164.82</v>
      </c>
    </row>
    <row r="670" spans="1:12" x14ac:dyDescent="0.25">
      <c r="A670" t="str">
        <f t="shared" si="137"/>
        <v>89301000</v>
      </c>
      <c r="B670" t="str">
        <f t="shared" si="141"/>
        <v>72100000</v>
      </c>
      <c r="C670" t="str">
        <f t="shared" si="139"/>
        <v>72100659</v>
      </c>
      <c r="D670" t="str">
        <f t="shared" si="140"/>
        <v>801</v>
      </c>
      <c r="E670" t="str">
        <f t="shared" si="138"/>
        <v>89301091</v>
      </c>
      <c r="F670" t="str">
        <f>"9556296079"</f>
        <v>9556296079</v>
      </c>
      <c r="G670" s="1">
        <v>44591</v>
      </c>
      <c r="H670" t="str">
        <f>"93121"</f>
        <v>93121</v>
      </c>
      <c r="I670">
        <v>1</v>
      </c>
      <c r="J670">
        <v>125</v>
      </c>
      <c r="K670">
        <v>0</v>
      </c>
      <c r="L670">
        <v>153.75</v>
      </c>
    </row>
    <row r="671" spans="1:12" x14ac:dyDescent="0.25">
      <c r="A671" t="str">
        <f t="shared" si="137"/>
        <v>89301000</v>
      </c>
      <c r="B671" t="str">
        <f t="shared" si="141"/>
        <v>72100000</v>
      </c>
      <c r="C671" t="str">
        <f t="shared" si="139"/>
        <v>72100659</v>
      </c>
      <c r="D671" t="str">
        <f t="shared" si="140"/>
        <v>801</v>
      </c>
      <c r="E671" t="str">
        <f t="shared" si="138"/>
        <v>89301091</v>
      </c>
      <c r="F671" t="str">
        <f>"9556296079"</f>
        <v>9556296079</v>
      </c>
      <c r="G671" s="1">
        <v>44591</v>
      </c>
      <c r="H671" t="str">
        <f>"93124"</f>
        <v>93124</v>
      </c>
      <c r="I671">
        <v>1</v>
      </c>
      <c r="J671">
        <v>173</v>
      </c>
      <c r="K671">
        <v>0</v>
      </c>
      <c r="L671">
        <v>212.79</v>
      </c>
    </row>
    <row r="672" spans="1:12" x14ac:dyDescent="0.25">
      <c r="A672" t="str">
        <f t="shared" si="137"/>
        <v>89301000</v>
      </c>
      <c r="B672" t="str">
        <f t="shared" si="141"/>
        <v>72100000</v>
      </c>
      <c r="C672" t="str">
        <f t="shared" si="139"/>
        <v>72100659</v>
      </c>
      <c r="D672" t="str">
        <f t="shared" si="140"/>
        <v>801</v>
      </c>
      <c r="E672" t="str">
        <f t="shared" si="138"/>
        <v>89301091</v>
      </c>
      <c r="F672" t="str">
        <f>"9556296079"</f>
        <v>9556296079</v>
      </c>
      <c r="G672" s="1">
        <v>44591</v>
      </c>
      <c r="H672" t="str">
        <f>"93281"</f>
        <v>93281</v>
      </c>
      <c r="I672">
        <v>1</v>
      </c>
      <c r="J672">
        <v>134</v>
      </c>
      <c r="K672">
        <v>0</v>
      </c>
      <c r="L672">
        <v>164.82</v>
      </c>
    </row>
    <row r="673" spans="1:12" x14ac:dyDescent="0.25">
      <c r="A673" t="str">
        <f t="shared" si="137"/>
        <v>89301000</v>
      </c>
      <c r="B673" t="str">
        <f t="shared" si="141"/>
        <v>72100000</v>
      </c>
      <c r="C673" t="str">
        <f t="shared" si="139"/>
        <v>72100659</v>
      </c>
      <c r="D673" t="str">
        <f t="shared" si="140"/>
        <v>801</v>
      </c>
      <c r="E673" t="str">
        <f t="shared" si="138"/>
        <v>89301091</v>
      </c>
      <c r="F673" t="str">
        <f>"9651024845"</f>
        <v>9651024845</v>
      </c>
      <c r="G673" s="1">
        <v>44591</v>
      </c>
      <c r="H673" t="str">
        <f>"93121"</f>
        <v>93121</v>
      </c>
      <c r="I673">
        <v>1</v>
      </c>
      <c r="J673">
        <v>125</v>
      </c>
      <c r="K673">
        <v>0</v>
      </c>
      <c r="L673">
        <v>153.75</v>
      </c>
    </row>
    <row r="674" spans="1:12" x14ac:dyDescent="0.25">
      <c r="A674" t="str">
        <f t="shared" si="137"/>
        <v>89301000</v>
      </c>
      <c r="B674" t="str">
        <f t="shared" si="141"/>
        <v>72100000</v>
      </c>
      <c r="C674" t="str">
        <f t="shared" si="139"/>
        <v>72100659</v>
      </c>
      <c r="D674" t="str">
        <f t="shared" si="140"/>
        <v>801</v>
      </c>
      <c r="E674" t="str">
        <f t="shared" si="138"/>
        <v>89301091</v>
      </c>
      <c r="F674" t="str">
        <f>"9651024845"</f>
        <v>9651024845</v>
      </c>
      <c r="G674" s="1">
        <v>44591</v>
      </c>
      <c r="H674" t="str">
        <f>"93124"</f>
        <v>93124</v>
      </c>
      <c r="I674">
        <v>1</v>
      </c>
      <c r="J674">
        <v>173</v>
      </c>
      <c r="K674">
        <v>0</v>
      </c>
      <c r="L674">
        <v>212.79</v>
      </c>
    </row>
    <row r="675" spans="1:12" x14ac:dyDescent="0.25">
      <c r="A675" t="str">
        <f t="shared" si="137"/>
        <v>89301000</v>
      </c>
      <c r="B675" t="str">
        <f t="shared" si="141"/>
        <v>72100000</v>
      </c>
      <c r="C675" t="str">
        <f t="shared" si="139"/>
        <v>72100659</v>
      </c>
      <c r="D675" t="str">
        <f t="shared" si="140"/>
        <v>801</v>
      </c>
      <c r="E675" t="str">
        <f t="shared" si="138"/>
        <v>89301091</v>
      </c>
      <c r="F675" t="str">
        <f>"9651024845"</f>
        <v>9651024845</v>
      </c>
      <c r="G675" s="1">
        <v>44591</v>
      </c>
      <c r="H675" t="str">
        <f>"93281"</f>
        <v>93281</v>
      </c>
      <c r="I675">
        <v>1</v>
      </c>
      <c r="J675">
        <v>134</v>
      </c>
      <c r="K675">
        <v>0</v>
      </c>
      <c r="L675">
        <v>164.82</v>
      </c>
    </row>
    <row r="676" spans="1:12" x14ac:dyDescent="0.25">
      <c r="A676" t="str">
        <f t="shared" si="137"/>
        <v>89301000</v>
      </c>
      <c r="B676" t="str">
        <f t="shared" si="141"/>
        <v>72100000</v>
      </c>
      <c r="C676" t="str">
        <f t="shared" si="139"/>
        <v>72100659</v>
      </c>
      <c r="D676" t="str">
        <f t="shared" si="140"/>
        <v>801</v>
      </c>
      <c r="E676" t="str">
        <f t="shared" si="138"/>
        <v>89301091</v>
      </c>
      <c r="F676" t="str">
        <f>"2251290283"</f>
        <v>2251290283</v>
      </c>
      <c r="G676" s="1">
        <v>44592</v>
      </c>
      <c r="H676" t="str">
        <f>"93121"</f>
        <v>93121</v>
      </c>
      <c r="I676">
        <v>1</v>
      </c>
      <c r="J676">
        <v>125</v>
      </c>
      <c r="K676">
        <v>0</v>
      </c>
      <c r="L676">
        <v>153.75</v>
      </c>
    </row>
    <row r="677" spans="1:12" x14ac:dyDescent="0.25">
      <c r="A677" t="str">
        <f t="shared" si="137"/>
        <v>89301000</v>
      </c>
      <c r="B677" t="str">
        <f t="shared" si="141"/>
        <v>72100000</v>
      </c>
      <c r="C677" t="str">
        <f t="shared" si="139"/>
        <v>72100659</v>
      </c>
      <c r="D677" t="str">
        <f t="shared" si="140"/>
        <v>801</v>
      </c>
      <c r="E677" t="str">
        <f t="shared" si="138"/>
        <v>89301091</v>
      </c>
      <c r="F677" t="str">
        <f>"2251290283"</f>
        <v>2251290283</v>
      </c>
      <c r="G677" s="1">
        <v>44592</v>
      </c>
      <c r="H677" t="str">
        <f>"93124"</f>
        <v>93124</v>
      </c>
      <c r="I677">
        <v>1</v>
      </c>
      <c r="J677">
        <v>173</v>
      </c>
      <c r="K677">
        <v>0</v>
      </c>
      <c r="L677">
        <v>212.79</v>
      </c>
    </row>
    <row r="678" spans="1:12" x14ac:dyDescent="0.25">
      <c r="A678" t="str">
        <f t="shared" si="137"/>
        <v>89301000</v>
      </c>
      <c r="B678" t="str">
        <f t="shared" si="141"/>
        <v>72100000</v>
      </c>
      <c r="C678" t="str">
        <f t="shared" si="139"/>
        <v>72100659</v>
      </c>
      <c r="D678" t="str">
        <f t="shared" si="140"/>
        <v>801</v>
      </c>
      <c r="E678" t="str">
        <f t="shared" si="138"/>
        <v>89301091</v>
      </c>
      <c r="F678" t="str">
        <f>"2251290283"</f>
        <v>2251290283</v>
      </c>
      <c r="G678" s="1">
        <v>44592</v>
      </c>
      <c r="H678" t="str">
        <f>"93281"</f>
        <v>93281</v>
      </c>
      <c r="I678">
        <v>1</v>
      </c>
      <c r="J678">
        <v>134</v>
      </c>
      <c r="K678">
        <v>0</v>
      </c>
      <c r="L678">
        <v>164.82</v>
      </c>
    </row>
    <row r="679" spans="1:12" x14ac:dyDescent="0.25">
      <c r="A679" t="str">
        <f t="shared" si="137"/>
        <v>89301000</v>
      </c>
      <c r="B679" t="str">
        <f t="shared" si="141"/>
        <v>72100000</v>
      </c>
      <c r="C679" t="str">
        <f t="shared" si="139"/>
        <v>72100659</v>
      </c>
      <c r="D679" t="str">
        <f t="shared" si="140"/>
        <v>801</v>
      </c>
      <c r="E679" t="str">
        <f t="shared" si="138"/>
        <v>89301091</v>
      </c>
      <c r="F679" t="str">
        <f>"2201240052"</f>
        <v>2201240052</v>
      </c>
      <c r="G679" s="1">
        <v>44587</v>
      </c>
      <c r="H679" t="str">
        <f>"93121"</f>
        <v>93121</v>
      </c>
      <c r="I679">
        <v>1</v>
      </c>
      <c r="J679">
        <v>125</v>
      </c>
      <c r="K679">
        <v>0</v>
      </c>
      <c r="L679">
        <v>153.75</v>
      </c>
    </row>
    <row r="680" spans="1:12" x14ac:dyDescent="0.25">
      <c r="A680" t="str">
        <f t="shared" si="137"/>
        <v>89301000</v>
      </c>
      <c r="B680" t="str">
        <f t="shared" si="141"/>
        <v>72100000</v>
      </c>
      <c r="C680" t="str">
        <f t="shared" si="139"/>
        <v>72100659</v>
      </c>
      <c r="D680" t="str">
        <f t="shared" si="140"/>
        <v>801</v>
      </c>
      <c r="E680" t="str">
        <f t="shared" si="138"/>
        <v>89301091</v>
      </c>
      <c r="F680" t="str">
        <f>"2201240052"</f>
        <v>2201240052</v>
      </c>
      <c r="G680" s="1">
        <v>44587</v>
      </c>
      <c r="H680" t="str">
        <f>"93124"</f>
        <v>93124</v>
      </c>
      <c r="I680">
        <v>1</v>
      </c>
      <c r="J680">
        <v>173</v>
      </c>
      <c r="K680">
        <v>0</v>
      </c>
      <c r="L680">
        <v>212.79</v>
      </c>
    </row>
    <row r="681" spans="1:12" x14ac:dyDescent="0.25">
      <c r="A681" t="str">
        <f t="shared" si="137"/>
        <v>89301000</v>
      </c>
      <c r="B681" t="str">
        <f t="shared" si="141"/>
        <v>72100000</v>
      </c>
      <c r="C681" t="str">
        <f t="shared" si="139"/>
        <v>72100659</v>
      </c>
      <c r="D681" t="str">
        <f t="shared" si="140"/>
        <v>801</v>
      </c>
      <c r="E681" t="str">
        <f t="shared" si="138"/>
        <v>89301091</v>
      </c>
      <c r="F681" t="str">
        <f>"2201240052"</f>
        <v>2201240052</v>
      </c>
      <c r="G681" s="1">
        <v>44587</v>
      </c>
      <c r="H681" t="str">
        <f>"93281"</f>
        <v>93281</v>
      </c>
      <c r="I681">
        <v>1</v>
      </c>
      <c r="J681">
        <v>134</v>
      </c>
      <c r="K681">
        <v>0</v>
      </c>
      <c r="L681">
        <v>164.82</v>
      </c>
    </row>
    <row r="682" spans="1:12" x14ac:dyDescent="0.25">
      <c r="A682" t="str">
        <f t="shared" si="137"/>
        <v>89301000</v>
      </c>
      <c r="B682" t="str">
        <f t="shared" si="141"/>
        <v>72100000</v>
      </c>
      <c r="C682" t="str">
        <f t="shared" si="139"/>
        <v>72100659</v>
      </c>
      <c r="D682" t="str">
        <f t="shared" si="140"/>
        <v>801</v>
      </c>
      <c r="E682" t="str">
        <f t="shared" si="138"/>
        <v>89301091</v>
      </c>
      <c r="F682" t="str">
        <f>"2201240569"</f>
        <v>2201240569</v>
      </c>
      <c r="G682" s="1">
        <v>44587</v>
      </c>
      <c r="H682" t="str">
        <f>"93121"</f>
        <v>93121</v>
      </c>
      <c r="I682">
        <v>1</v>
      </c>
      <c r="J682">
        <v>125</v>
      </c>
      <c r="K682">
        <v>0</v>
      </c>
      <c r="L682">
        <v>153.75</v>
      </c>
    </row>
    <row r="683" spans="1:12" x14ac:dyDescent="0.25">
      <c r="A683" t="str">
        <f t="shared" si="137"/>
        <v>89301000</v>
      </c>
      <c r="B683" t="str">
        <f t="shared" si="141"/>
        <v>72100000</v>
      </c>
      <c r="C683" t="str">
        <f t="shared" si="139"/>
        <v>72100659</v>
      </c>
      <c r="D683" t="str">
        <f t="shared" si="140"/>
        <v>801</v>
      </c>
      <c r="E683" t="str">
        <f t="shared" si="138"/>
        <v>89301091</v>
      </c>
      <c r="F683" t="str">
        <f>"2201240569"</f>
        <v>2201240569</v>
      </c>
      <c r="G683" s="1">
        <v>44587</v>
      </c>
      <c r="H683" t="str">
        <f>"93124"</f>
        <v>93124</v>
      </c>
      <c r="I683">
        <v>1</v>
      </c>
      <c r="J683">
        <v>173</v>
      </c>
      <c r="K683">
        <v>0</v>
      </c>
      <c r="L683">
        <v>212.79</v>
      </c>
    </row>
    <row r="684" spans="1:12" x14ac:dyDescent="0.25">
      <c r="A684" t="str">
        <f t="shared" si="137"/>
        <v>89301000</v>
      </c>
      <c r="B684" t="str">
        <f t="shared" si="141"/>
        <v>72100000</v>
      </c>
      <c r="C684" t="str">
        <f t="shared" si="139"/>
        <v>72100659</v>
      </c>
      <c r="D684" t="str">
        <f t="shared" si="140"/>
        <v>801</v>
      </c>
      <c r="E684" t="str">
        <f t="shared" si="138"/>
        <v>89301091</v>
      </c>
      <c r="F684" t="str">
        <f>"2201240569"</f>
        <v>2201240569</v>
      </c>
      <c r="G684" s="1">
        <v>44587</v>
      </c>
      <c r="H684" t="str">
        <f>"93281"</f>
        <v>93281</v>
      </c>
      <c r="I684">
        <v>1</v>
      </c>
      <c r="J684">
        <v>134</v>
      </c>
      <c r="K684">
        <v>0</v>
      </c>
      <c r="L684">
        <v>164.82</v>
      </c>
    </row>
    <row r="685" spans="1:12" x14ac:dyDescent="0.25">
      <c r="A685" t="str">
        <f t="shared" si="137"/>
        <v>89301000</v>
      </c>
      <c r="B685" t="str">
        <f t="shared" si="141"/>
        <v>72100000</v>
      </c>
      <c r="C685" t="str">
        <f t="shared" si="139"/>
        <v>72100659</v>
      </c>
      <c r="D685" t="str">
        <f t="shared" si="140"/>
        <v>801</v>
      </c>
      <c r="E685" t="str">
        <f t="shared" si="138"/>
        <v>89301091</v>
      </c>
      <c r="F685" t="str">
        <f>"2251240530"</f>
        <v>2251240530</v>
      </c>
      <c r="G685" s="1">
        <v>44587</v>
      </c>
      <c r="H685" t="str">
        <f>"93121"</f>
        <v>93121</v>
      </c>
      <c r="I685">
        <v>1</v>
      </c>
      <c r="J685">
        <v>125</v>
      </c>
      <c r="K685">
        <v>0</v>
      </c>
      <c r="L685">
        <v>153.75</v>
      </c>
    </row>
    <row r="686" spans="1:12" x14ac:dyDescent="0.25">
      <c r="A686" t="str">
        <f t="shared" si="137"/>
        <v>89301000</v>
      </c>
      <c r="B686" t="str">
        <f t="shared" si="141"/>
        <v>72100000</v>
      </c>
      <c r="C686" t="str">
        <f t="shared" si="139"/>
        <v>72100659</v>
      </c>
      <c r="D686" t="str">
        <f t="shared" si="140"/>
        <v>801</v>
      </c>
      <c r="E686" t="str">
        <f t="shared" si="138"/>
        <v>89301091</v>
      </c>
      <c r="F686" t="str">
        <f>"2251240530"</f>
        <v>2251240530</v>
      </c>
      <c r="G686" s="1">
        <v>44587</v>
      </c>
      <c r="H686" t="str">
        <f>"93124"</f>
        <v>93124</v>
      </c>
      <c r="I686">
        <v>1</v>
      </c>
      <c r="J686">
        <v>173</v>
      </c>
      <c r="K686">
        <v>0</v>
      </c>
      <c r="L686">
        <v>212.79</v>
      </c>
    </row>
    <row r="687" spans="1:12" x14ac:dyDescent="0.25">
      <c r="A687" t="str">
        <f t="shared" si="137"/>
        <v>89301000</v>
      </c>
      <c r="B687" t="str">
        <f t="shared" si="141"/>
        <v>72100000</v>
      </c>
      <c r="C687" t="str">
        <f t="shared" si="139"/>
        <v>72100659</v>
      </c>
      <c r="D687" t="str">
        <f t="shared" si="140"/>
        <v>801</v>
      </c>
      <c r="E687" t="str">
        <f t="shared" si="138"/>
        <v>89301091</v>
      </c>
      <c r="F687" t="str">
        <f>"2251240530"</f>
        <v>2251240530</v>
      </c>
      <c r="G687" s="1">
        <v>44587</v>
      </c>
      <c r="H687" t="str">
        <f>"93281"</f>
        <v>93281</v>
      </c>
      <c r="I687">
        <v>1</v>
      </c>
      <c r="J687">
        <v>134</v>
      </c>
      <c r="K687">
        <v>0</v>
      </c>
      <c r="L687">
        <v>164.82</v>
      </c>
    </row>
    <row r="688" spans="1:12" x14ac:dyDescent="0.25">
      <c r="A688" t="str">
        <f t="shared" si="137"/>
        <v>89301000</v>
      </c>
      <c r="B688" t="str">
        <f>"44564000"</f>
        <v>44564000</v>
      </c>
      <c r="C688" t="str">
        <f>"44564004"</f>
        <v>44564004</v>
      </c>
      <c r="D688" t="str">
        <f>"807"</f>
        <v>807</v>
      </c>
      <c r="E688" t="str">
        <f>"89301212"</f>
        <v>89301212</v>
      </c>
      <c r="F688" t="str">
        <f>"7558275362"</f>
        <v>7558275362</v>
      </c>
      <c r="G688" s="1">
        <v>44636</v>
      </c>
      <c r="H688" t="str">
        <f>"87217"</f>
        <v>87217</v>
      </c>
      <c r="I688">
        <v>1</v>
      </c>
      <c r="J688">
        <v>207</v>
      </c>
      <c r="K688">
        <v>0</v>
      </c>
      <c r="L688">
        <v>161.46</v>
      </c>
    </row>
    <row r="689" spans="1:12" x14ac:dyDescent="0.25">
      <c r="A689" t="str">
        <f t="shared" si="137"/>
        <v>89301000</v>
      </c>
      <c r="B689" t="str">
        <f>"44564000"</f>
        <v>44564000</v>
      </c>
      <c r="C689" t="str">
        <f>"44564004"</f>
        <v>44564004</v>
      </c>
      <c r="D689" t="str">
        <f>"807"</f>
        <v>807</v>
      </c>
      <c r="E689" t="str">
        <f>"89301212"</f>
        <v>89301212</v>
      </c>
      <c r="F689" t="str">
        <f>"7558275362"</f>
        <v>7558275362</v>
      </c>
      <c r="G689" s="1">
        <v>44636</v>
      </c>
      <c r="H689" t="str">
        <f>"87523"</f>
        <v>87523</v>
      </c>
      <c r="I689">
        <v>1</v>
      </c>
      <c r="J689">
        <v>584</v>
      </c>
      <c r="K689">
        <v>0</v>
      </c>
      <c r="L689">
        <v>455.52</v>
      </c>
    </row>
    <row r="690" spans="1:12" x14ac:dyDescent="0.25">
      <c r="A690" t="str">
        <f t="shared" si="137"/>
        <v>89301000</v>
      </c>
      <c r="B690" t="str">
        <f>"44564000"</f>
        <v>44564000</v>
      </c>
      <c r="C690" t="str">
        <f>"44564004"</f>
        <v>44564004</v>
      </c>
      <c r="D690" t="str">
        <f>"807"</f>
        <v>807</v>
      </c>
      <c r="E690" t="str">
        <f>"89301212"</f>
        <v>89301212</v>
      </c>
      <c r="F690" t="str">
        <f>"7558275362"</f>
        <v>7558275362</v>
      </c>
      <c r="G690" s="1">
        <v>44636</v>
      </c>
      <c r="H690" t="str">
        <f>"87613"</f>
        <v>87613</v>
      </c>
      <c r="I690">
        <v>1</v>
      </c>
      <c r="J690">
        <v>422</v>
      </c>
      <c r="K690">
        <v>0</v>
      </c>
      <c r="L690">
        <v>329.16</v>
      </c>
    </row>
    <row r="691" spans="1:12" x14ac:dyDescent="0.25">
      <c r="A691" t="str">
        <f t="shared" si="137"/>
        <v>89301000</v>
      </c>
      <c r="B691" t="str">
        <f>"88805000"</f>
        <v>88805000</v>
      </c>
      <c r="C691" t="str">
        <f>"88805014"</f>
        <v>88805014</v>
      </c>
      <c r="D691" t="str">
        <f>"816"</f>
        <v>816</v>
      </c>
      <c r="E691" t="str">
        <f>"89301282"</f>
        <v>89301282</v>
      </c>
      <c r="F691" t="str">
        <f>"530707072"</f>
        <v>530707072</v>
      </c>
      <c r="G691" s="1">
        <v>44651</v>
      </c>
      <c r="H691" t="str">
        <f>"94331"</f>
        <v>94331</v>
      </c>
      <c r="I691">
        <v>2</v>
      </c>
      <c r="J691">
        <v>15556</v>
      </c>
      <c r="K691">
        <v>0</v>
      </c>
      <c r="L691">
        <v>13222.6</v>
      </c>
    </row>
    <row r="692" spans="1:12" x14ac:dyDescent="0.25">
      <c r="A692" t="str">
        <f t="shared" si="137"/>
        <v>89301000</v>
      </c>
      <c r="B692" t="str">
        <f>"88805000"</f>
        <v>88805000</v>
      </c>
      <c r="C692" t="str">
        <f>"88805014"</f>
        <v>88805014</v>
      </c>
      <c r="D692" t="str">
        <f>"816"</f>
        <v>816</v>
      </c>
      <c r="E692" t="str">
        <f>"89301282"</f>
        <v>89301282</v>
      </c>
      <c r="F692" t="str">
        <f>"530707072"</f>
        <v>530707072</v>
      </c>
      <c r="G692" s="1">
        <v>44651</v>
      </c>
      <c r="H692" t="str">
        <f>"94948"</f>
        <v>94948</v>
      </c>
      <c r="I692">
        <v>1</v>
      </c>
      <c r="J692">
        <v>0</v>
      </c>
      <c r="K692">
        <v>0</v>
      </c>
      <c r="L692">
        <v>0</v>
      </c>
    </row>
    <row r="693" spans="1:12" x14ac:dyDescent="0.25">
      <c r="A693" t="str">
        <f t="shared" si="137"/>
        <v>89301000</v>
      </c>
      <c r="B693" t="str">
        <f>"10510000"</f>
        <v>10510000</v>
      </c>
      <c r="C693" t="str">
        <f>"10510001"</f>
        <v>10510001</v>
      </c>
      <c r="D693" t="str">
        <f t="shared" ref="D693:D699" si="142">"802"</f>
        <v>802</v>
      </c>
      <c r="E693" t="str">
        <f>"89301081"</f>
        <v>89301081</v>
      </c>
      <c r="F693" t="str">
        <f>"6751251639"</f>
        <v>6751251639</v>
      </c>
      <c r="G693" s="1">
        <v>44593</v>
      </c>
      <c r="H693" t="str">
        <f>"82077"</f>
        <v>82077</v>
      </c>
      <c r="I693">
        <v>1</v>
      </c>
      <c r="J693">
        <v>350</v>
      </c>
      <c r="K693">
        <v>0</v>
      </c>
      <c r="L693">
        <v>318.5</v>
      </c>
    </row>
    <row r="694" spans="1:12" x14ac:dyDescent="0.25">
      <c r="A694" t="str">
        <f t="shared" si="137"/>
        <v>89301000</v>
      </c>
      <c r="B694" t="str">
        <f>"10510000"</f>
        <v>10510000</v>
      </c>
      <c r="C694" t="str">
        <f>"10510001"</f>
        <v>10510001</v>
      </c>
      <c r="D694" t="str">
        <f t="shared" si="142"/>
        <v>802</v>
      </c>
      <c r="E694" t="str">
        <f>"89301081"</f>
        <v>89301081</v>
      </c>
      <c r="F694" t="str">
        <f>"6751251639"</f>
        <v>6751251639</v>
      </c>
      <c r="G694" s="1">
        <v>44593</v>
      </c>
      <c r="H694" t="str">
        <f>"82119"</f>
        <v>82119</v>
      </c>
      <c r="I694">
        <v>1</v>
      </c>
      <c r="J694">
        <v>229</v>
      </c>
      <c r="K694">
        <v>0</v>
      </c>
      <c r="L694">
        <v>208.39</v>
      </c>
    </row>
    <row r="695" spans="1:12" x14ac:dyDescent="0.25">
      <c r="A695" t="str">
        <f t="shared" si="137"/>
        <v>89301000</v>
      </c>
      <c r="B695" t="str">
        <f>"10510000"</f>
        <v>10510000</v>
      </c>
      <c r="C695" t="str">
        <f>"10510001"</f>
        <v>10510001</v>
      </c>
      <c r="D695" t="str">
        <f t="shared" si="142"/>
        <v>802</v>
      </c>
      <c r="E695" t="str">
        <f>"89301081"</f>
        <v>89301081</v>
      </c>
      <c r="F695" t="str">
        <f>"6751251639"</f>
        <v>6751251639</v>
      </c>
      <c r="G695" s="1">
        <v>44593</v>
      </c>
      <c r="H695" t="str">
        <f>"82135"</f>
        <v>82135</v>
      </c>
      <c r="I695">
        <v>1</v>
      </c>
      <c r="J695">
        <v>828</v>
      </c>
      <c r="K695">
        <v>0</v>
      </c>
      <c r="L695">
        <v>753.48</v>
      </c>
    </row>
    <row r="696" spans="1:12" x14ac:dyDescent="0.25">
      <c r="A696" t="str">
        <f t="shared" si="137"/>
        <v>89301000</v>
      </c>
      <c r="B696" t="str">
        <f>"72932000"</f>
        <v>72932000</v>
      </c>
      <c r="C696" t="str">
        <f>"72932715"</f>
        <v>72932715</v>
      </c>
      <c r="D696" t="str">
        <f t="shared" si="142"/>
        <v>802</v>
      </c>
      <c r="E696" t="str">
        <f>"89301503"</f>
        <v>89301503</v>
      </c>
      <c r="F696" t="str">
        <f>"475723445"</f>
        <v>475723445</v>
      </c>
      <c r="G696" s="1">
        <v>44631</v>
      </c>
      <c r="H696" t="str">
        <f>"82034"</f>
        <v>82034</v>
      </c>
      <c r="I696">
        <v>2</v>
      </c>
      <c r="J696">
        <v>696</v>
      </c>
      <c r="K696">
        <v>0</v>
      </c>
      <c r="L696">
        <v>633.36</v>
      </c>
    </row>
    <row r="697" spans="1:12" x14ac:dyDescent="0.25">
      <c r="A697" t="str">
        <f t="shared" si="137"/>
        <v>89301000</v>
      </c>
      <c r="B697" t="str">
        <f>"72932000"</f>
        <v>72932000</v>
      </c>
      <c r="C697" t="str">
        <f>"72932715"</f>
        <v>72932715</v>
      </c>
      <c r="D697" t="str">
        <f t="shared" si="142"/>
        <v>802</v>
      </c>
      <c r="E697" t="str">
        <f>"89301503"</f>
        <v>89301503</v>
      </c>
      <c r="F697" t="str">
        <f>"475723445"</f>
        <v>475723445</v>
      </c>
      <c r="G697" s="1">
        <v>44631</v>
      </c>
      <c r="H697" t="str">
        <f>"82036"</f>
        <v>82036</v>
      </c>
      <c r="I697">
        <v>2</v>
      </c>
      <c r="J697">
        <v>3022</v>
      </c>
      <c r="K697">
        <v>0</v>
      </c>
      <c r="L697">
        <v>2750.02</v>
      </c>
    </row>
    <row r="698" spans="1:12" x14ac:dyDescent="0.25">
      <c r="A698" t="str">
        <f t="shared" si="137"/>
        <v>89301000</v>
      </c>
      <c r="B698" t="str">
        <f>"72932000"</f>
        <v>72932000</v>
      </c>
      <c r="C698" t="str">
        <f>"72932715"</f>
        <v>72932715</v>
      </c>
      <c r="D698" t="str">
        <f t="shared" si="142"/>
        <v>802</v>
      </c>
      <c r="E698" t="str">
        <f>"89301503"</f>
        <v>89301503</v>
      </c>
      <c r="F698" t="str">
        <f>"475723445"</f>
        <v>475723445</v>
      </c>
      <c r="G698" s="1">
        <v>44631</v>
      </c>
      <c r="H698" t="str">
        <f>"82041"</f>
        <v>82041</v>
      </c>
      <c r="I698">
        <v>1</v>
      </c>
      <c r="J698">
        <v>1090</v>
      </c>
      <c r="K698">
        <v>0</v>
      </c>
      <c r="L698">
        <v>991.9</v>
      </c>
    </row>
    <row r="699" spans="1:12" x14ac:dyDescent="0.25">
      <c r="A699" t="str">
        <f t="shared" si="137"/>
        <v>89301000</v>
      </c>
      <c r="B699" t="str">
        <f>"72932000"</f>
        <v>72932000</v>
      </c>
      <c r="C699" t="str">
        <f>"72932715"</f>
        <v>72932715</v>
      </c>
      <c r="D699" t="str">
        <f t="shared" si="142"/>
        <v>802</v>
      </c>
      <c r="E699" t="str">
        <f>"89301503"</f>
        <v>89301503</v>
      </c>
      <c r="F699" t="str">
        <f>"475723445"</f>
        <v>475723445</v>
      </c>
      <c r="G699" s="1">
        <v>44631</v>
      </c>
      <c r="H699" t="str">
        <f>"82044"</f>
        <v>82044</v>
      </c>
      <c r="I699">
        <v>1</v>
      </c>
      <c r="J699">
        <v>2159</v>
      </c>
      <c r="K699">
        <v>0</v>
      </c>
      <c r="L699">
        <v>1964.69</v>
      </c>
    </row>
    <row r="700" spans="1:12" x14ac:dyDescent="0.25">
      <c r="A700" t="str">
        <f t="shared" si="137"/>
        <v>89301000</v>
      </c>
      <c r="B700" t="str">
        <f>"78006000"</f>
        <v>78006000</v>
      </c>
      <c r="C700" t="str">
        <f>"78006201"</f>
        <v>78006201</v>
      </c>
      <c r="D700" t="str">
        <f>"801"</f>
        <v>801</v>
      </c>
      <c r="E700" t="str">
        <f>"89301171"</f>
        <v>89301171</v>
      </c>
      <c r="F700" t="str">
        <f>"0110305745"</f>
        <v>0110305745</v>
      </c>
      <c r="G700" s="1">
        <v>44641</v>
      </c>
      <c r="H700" t="str">
        <f>"81703"</f>
        <v>81703</v>
      </c>
      <c r="I700">
        <v>2</v>
      </c>
      <c r="J700">
        <v>556</v>
      </c>
      <c r="K700">
        <v>0</v>
      </c>
      <c r="L700">
        <v>433.68</v>
      </c>
    </row>
    <row r="701" spans="1:12" x14ac:dyDescent="0.25">
      <c r="A701" t="str">
        <f t="shared" si="137"/>
        <v>89301000</v>
      </c>
      <c r="B701" t="str">
        <f>"78006000"</f>
        <v>78006000</v>
      </c>
      <c r="C701" t="str">
        <f>"78006201"</f>
        <v>78006201</v>
      </c>
      <c r="D701" t="str">
        <f>"801"</f>
        <v>801</v>
      </c>
      <c r="E701" t="str">
        <f>"89301171"</f>
        <v>89301171</v>
      </c>
      <c r="F701" t="str">
        <f>"5552180920"</f>
        <v>5552180920</v>
      </c>
      <c r="G701" s="1">
        <v>44648</v>
      </c>
      <c r="H701" t="str">
        <f>"81703"</f>
        <v>81703</v>
      </c>
      <c r="I701">
        <v>2</v>
      </c>
      <c r="J701">
        <v>556</v>
      </c>
      <c r="K701">
        <v>0</v>
      </c>
      <c r="L701">
        <v>433.68</v>
      </c>
    </row>
    <row r="702" spans="1:12" x14ac:dyDescent="0.25">
      <c r="A702" t="str">
        <f t="shared" si="137"/>
        <v>89301000</v>
      </c>
      <c r="B702" t="str">
        <f>"78006000"</f>
        <v>78006000</v>
      </c>
      <c r="C702" t="str">
        <f>"78006201"</f>
        <v>78006201</v>
      </c>
      <c r="D702" t="str">
        <f>"801"</f>
        <v>801</v>
      </c>
      <c r="E702" t="str">
        <f>"89301171"</f>
        <v>89301171</v>
      </c>
      <c r="F702" t="str">
        <f>"430313411"</f>
        <v>430313411</v>
      </c>
      <c r="G702" s="1">
        <v>44637</v>
      </c>
      <c r="H702" t="str">
        <f>"81703"</f>
        <v>81703</v>
      </c>
      <c r="I702">
        <v>2</v>
      </c>
      <c r="J702">
        <v>556</v>
      </c>
      <c r="K702">
        <v>0</v>
      </c>
      <c r="L702">
        <v>433.68</v>
      </c>
    </row>
    <row r="703" spans="1:12" x14ac:dyDescent="0.25">
      <c r="A703" t="str">
        <f t="shared" si="137"/>
        <v>89301000</v>
      </c>
      <c r="B703" t="str">
        <f>"78006000"</f>
        <v>78006000</v>
      </c>
      <c r="C703" t="str">
        <f>"78006201"</f>
        <v>78006201</v>
      </c>
      <c r="D703" t="str">
        <f>"801"</f>
        <v>801</v>
      </c>
      <c r="E703" t="str">
        <f>"89301171"</f>
        <v>89301171</v>
      </c>
      <c r="F703" t="str">
        <f>"8356184463"</f>
        <v>8356184463</v>
      </c>
      <c r="G703" s="1">
        <v>44644</v>
      </c>
      <c r="H703" t="str">
        <f>"81703"</f>
        <v>81703</v>
      </c>
      <c r="I703">
        <v>2</v>
      </c>
      <c r="J703">
        <v>556</v>
      </c>
      <c r="K703">
        <v>0</v>
      </c>
      <c r="L703">
        <v>433.68</v>
      </c>
    </row>
    <row r="704" spans="1:12" x14ac:dyDescent="0.25">
      <c r="A704" t="str">
        <f t="shared" si="137"/>
        <v>89301000</v>
      </c>
      <c r="B704" t="str">
        <f>"02004000"</f>
        <v>02004000</v>
      </c>
      <c r="C704" t="str">
        <f>"02004459"</f>
        <v>02004459</v>
      </c>
      <c r="D704" t="str">
        <f>"401"</f>
        <v>401</v>
      </c>
      <c r="E704" t="str">
        <f>"89301600"</f>
        <v>89301600</v>
      </c>
      <c r="F704" t="str">
        <f>"9552135714"</f>
        <v>9552135714</v>
      </c>
      <c r="G704" s="1">
        <v>44628</v>
      </c>
      <c r="H704" t="str">
        <f>"92111"</f>
        <v>92111</v>
      </c>
      <c r="I704">
        <v>1</v>
      </c>
      <c r="J704">
        <v>161</v>
      </c>
      <c r="K704">
        <v>0</v>
      </c>
      <c r="L704">
        <v>173.88</v>
      </c>
    </row>
    <row r="705" spans="1:12" x14ac:dyDescent="0.25">
      <c r="A705" t="str">
        <f t="shared" si="137"/>
        <v>89301000</v>
      </c>
      <c r="B705" t="str">
        <f>"02004000"</f>
        <v>02004000</v>
      </c>
      <c r="C705" t="str">
        <f>"02004459"</f>
        <v>02004459</v>
      </c>
      <c r="D705" t="str">
        <f>"401"</f>
        <v>401</v>
      </c>
      <c r="E705" t="str">
        <f>"89301102"</f>
        <v>89301102</v>
      </c>
      <c r="F705" t="str">
        <f>"0758273296"</f>
        <v>0758273296</v>
      </c>
      <c r="G705" s="1">
        <v>44624</v>
      </c>
      <c r="H705" t="str">
        <f>"09513"</f>
        <v>09513</v>
      </c>
      <c r="I705">
        <v>1</v>
      </c>
      <c r="J705">
        <v>152</v>
      </c>
      <c r="K705">
        <v>0</v>
      </c>
      <c r="L705">
        <v>152</v>
      </c>
    </row>
    <row r="706" spans="1:12" x14ac:dyDescent="0.25">
      <c r="A706" t="str">
        <f t="shared" ref="A706:A769" si="143">"89301000"</f>
        <v>89301000</v>
      </c>
      <c r="B706" t="str">
        <f>"02004000"</f>
        <v>02004000</v>
      </c>
      <c r="C706" t="str">
        <f>"02004459"</f>
        <v>02004459</v>
      </c>
      <c r="D706" t="str">
        <f>"401"</f>
        <v>401</v>
      </c>
      <c r="E706" t="str">
        <f>"89301103"</f>
        <v>89301103</v>
      </c>
      <c r="F706" t="str">
        <f>"0552287087"</f>
        <v>0552287087</v>
      </c>
      <c r="G706" s="1">
        <v>44649</v>
      </c>
      <c r="H706" t="str">
        <f>"92111"</f>
        <v>92111</v>
      </c>
      <c r="I706">
        <v>1</v>
      </c>
      <c r="J706">
        <v>161</v>
      </c>
      <c r="K706">
        <v>0</v>
      </c>
      <c r="L706">
        <v>173.88</v>
      </c>
    </row>
    <row r="707" spans="1:12" x14ac:dyDescent="0.25">
      <c r="A707" t="str">
        <f t="shared" si="143"/>
        <v>89301000</v>
      </c>
      <c r="B707" t="str">
        <f>"05002000"</f>
        <v>05002000</v>
      </c>
      <c r="C707" t="str">
        <f>"05002161"</f>
        <v>05002161</v>
      </c>
      <c r="D707" t="str">
        <f>"302"</f>
        <v>302</v>
      </c>
      <c r="E707" t="str">
        <f>"89301093"</f>
        <v>89301093</v>
      </c>
      <c r="F707" t="str">
        <f>"2112270424"</f>
        <v>2112270424</v>
      </c>
      <c r="G707" s="1">
        <v>44634</v>
      </c>
      <c r="H707" t="str">
        <f>"32022"</f>
        <v>32022</v>
      </c>
      <c r="I707">
        <v>1</v>
      </c>
      <c r="J707">
        <v>419</v>
      </c>
      <c r="K707">
        <v>0</v>
      </c>
      <c r="L707">
        <v>452.52</v>
      </c>
    </row>
    <row r="708" spans="1:12" x14ac:dyDescent="0.25">
      <c r="A708" t="str">
        <f t="shared" si="143"/>
        <v>89301000</v>
      </c>
      <c r="B708" t="str">
        <f t="shared" ref="B708:B728" si="144">"06539000"</f>
        <v>06539000</v>
      </c>
      <c r="C708" t="str">
        <f>"06539001"</f>
        <v>06539001</v>
      </c>
      <c r="D708" t="str">
        <f>"801"</f>
        <v>801</v>
      </c>
      <c r="E708" t="str">
        <f t="shared" ref="E708:E728" si="145">"89301171"</f>
        <v>89301171</v>
      </c>
      <c r="F708" t="str">
        <f t="shared" ref="F708:F728" si="146">"460628107"</f>
        <v>460628107</v>
      </c>
      <c r="G708" s="1">
        <v>44617</v>
      </c>
      <c r="H708" t="str">
        <f>"81329"</f>
        <v>81329</v>
      </c>
      <c r="I708">
        <v>1</v>
      </c>
      <c r="J708">
        <v>16</v>
      </c>
      <c r="K708">
        <v>0</v>
      </c>
      <c r="L708">
        <v>12.48</v>
      </c>
    </row>
    <row r="709" spans="1:12" x14ac:dyDescent="0.25">
      <c r="A709" t="str">
        <f t="shared" si="143"/>
        <v>89301000</v>
      </c>
      <c r="B709" t="str">
        <f t="shared" si="144"/>
        <v>06539000</v>
      </c>
      <c r="C709" t="str">
        <f>"06539001"</f>
        <v>06539001</v>
      </c>
      <c r="D709" t="str">
        <f>"801"</f>
        <v>801</v>
      </c>
      <c r="E709" t="str">
        <f t="shared" si="145"/>
        <v>89301171</v>
      </c>
      <c r="F709" t="str">
        <f t="shared" si="146"/>
        <v>460628107</v>
      </c>
      <c r="G709" s="1">
        <v>44617</v>
      </c>
      <c r="H709" t="str">
        <f>"81331"</f>
        <v>81331</v>
      </c>
      <c r="I709">
        <v>1</v>
      </c>
      <c r="J709">
        <v>193</v>
      </c>
      <c r="K709">
        <v>0</v>
      </c>
      <c r="L709">
        <v>150.54</v>
      </c>
    </row>
    <row r="710" spans="1:12" x14ac:dyDescent="0.25">
      <c r="A710" t="str">
        <f t="shared" si="143"/>
        <v>89301000</v>
      </c>
      <c r="B710" t="str">
        <f t="shared" si="144"/>
        <v>06539000</v>
      </c>
      <c r="C710" t="str">
        <f t="shared" ref="C710:C723" si="147">"06539002"</f>
        <v>06539002</v>
      </c>
      <c r="D710" t="str">
        <f t="shared" ref="D710:D723" si="148">"802"</f>
        <v>802</v>
      </c>
      <c r="E710" t="str">
        <f t="shared" si="145"/>
        <v>89301171</v>
      </c>
      <c r="F710" t="str">
        <f t="shared" si="146"/>
        <v>460628107</v>
      </c>
      <c r="G710" s="1">
        <v>44617</v>
      </c>
      <c r="H710" t="str">
        <f>"82097"</f>
        <v>82097</v>
      </c>
      <c r="I710">
        <v>1</v>
      </c>
      <c r="J710">
        <v>380</v>
      </c>
      <c r="K710">
        <v>0</v>
      </c>
      <c r="L710">
        <v>345.8</v>
      </c>
    </row>
    <row r="711" spans="1:12" x14ac:dyDescent="0.25">
      <c r="A711" t="str">
        <f t="shared" si="143"/>
        <v>89301000</v>
      </c>
      <c r="B711" t="str">
        <f t="shared" si="144"/>
        <v>06539000</v>
      </c>
      <c r="C711" t="str">
        <f t="shared" si="147"/>
        <v>06539002</v>
      </c>
      <c r="D711" t="str">
        <f t="shared" si="148"/>
        <v>802</v>
      </c>
      <c r="E711" t="str">
        <f t="shared" si="145"/>
        <v>89301171</v>
      </c>
      <c r="F711" t="str">
        <f t="shared" si="146"/>
        <v>460628107</v>
      </c>
      <c r="G711" s="1">
        <v>44617</v>
      </c>
      <c r="H711" t="str">
        <f>"82041"</f>
        <v>82041</v>
      </c>
      <c r="I711">
        <v>1</v>
      </c>
      <c r="J711">
        <v>1090</v>
      </c>
      <c r="K711">
        <v>0</v>
      </c>
      <c r="L711">
        <v>991.9</v>
      </c>
    </row>
    <row r="712" spans="1:12" x14ac:dyDescent="0.25">
      <c r="A712" t="str">
        <f t="shared" si="143"/>
        <v>89301000</v>
      </c>
      <c r="B712" t="str">
        <f t="shared" si="144"/>
        <v>06539000</v>
      </c>
      <c r="C712" t="str">
        <f t="shared" si="147"/>
        <v>06539002</v>
      </c>
      <c r="D712" t="str">
        <f t="shared" si="148"/>
        <v>802</v>
      </c>
      <c r="E712" t="str">
        <f t="shared" si="145"/>
        <v>89301171</v>
      </c>
      <c r="F712" t="str">
        <f t="shared" si="146"/>
        <v>460628107</v>
      </c>
      <c r="G712" s="1">
        <v>44617</v>
      </c>
      <c r="H712" t="str">
        <f>"82097"</f>
        <v>82097</v>
      </c>
      <c r="I712">
        <v>1</v>
      </c>
      <c r="J712">
        <v>380</v>
      </c>
      <c r="K712">
        <v>0</v>
      </c>
      <c r="L712">
        <v>345.8</v>
      </c>
    </row>
    <row r="713" spans="1:12" x14ac:dyDescent="0.25">
      <c r="A713" t="str">
        <f t="shared" si="143"/>
        <v>89301000</v>
      </c>
      <c r="B713" t="str">
        <f t="shared" si="144"/>
        <v>06539000</v>
      </c>
      <c r="C713" t="str">
        <f t="shared" si="147"/>
        <v>06539002</v>
      </c>
      <c r="D713" t="str">
        <f t="shared" si="148"/>
        <v>802</v>
      </c>
      <c r="E713" t="str">
        <f t="shared" si="145"/>
        <v>89301171</v>
      </c>
      <c r="F713" t="str">
        <f t="shared" si="146"/>
        <v>460628107</v>
      </c>
      <c r="G713" s="1">
        <v>44617</v>
      </c>
      <c r="H713" t="str">
        <f>"82041"</f>
        <v>82041</v>
      </c>
      <c r="I713">
        <v>1</v>
      </c>
      <c r="J713">
        <v>1090</v>
      </c>
      <c r="K713">
        <v>0</v>
      </c>
      <c r="L713">
        <v>991.9</v>
      </c>
    </row>
    <row r="714" spans="1:12" x14ac:dyDescent="0.25">
      <c r="A714" t="str">
        <f t="shared" si="143"/>
        <v>89301000</v>
      </c>
      <c r="B714" t="str">
        <f t="shared" si="144"/>
        <v>06539000</v>
      </c>
      <c r="C714" t="str">
        <f t="shared" si="147"/>
        <v>06539002</v>
      </c>
      <c r="D714" t="str">
        <f t="shared" si="148"/>
        <v>802</v>
      </c>
      <c r="E714" t="str">
        <f t="shared" si="145"/>
        <v>89301171</v>
      </c>
      <c r="F714" t="str">
        <f t="shared" si="146"/>
        <v>460628107</v>
      </c>
      <c r="G714" s="1">
        <v>44617</v>
      </c>
      <c r="H714" t="str">
        <f>"82034"</f>
        <v>82034</v>
      </c>
      <c r="I714">
        <v>1</v>
      </c>
      <c r="J714">
        <v>348</v>
      </c>
      <c r="K714">
        <v>0</v>
      </c>
      <c r="L714">
        <v>316.68</v>
      </c>
    </row>
    <row r="715" spans="1:12" x14ac:dyDescent="0.25">
      <c r="A715" t="str">
        <f t="shared" si="143"/>
        <v>89301000</v>
      </c>
      <c r="B715" t="str">
        <f t="shared" si="144"/>
        <v>06539000</v>
      </c>
      <c r="C715" t="str">
        <f t="shared" si="147"/>
        <v>06539002</v>
      </c>
      <c r="D715" t="str">
        <f t="shared" si="148"/>
        <v>802</v>
      </c>
      <c r="E715" t="str">
        <f t="shared" si="145"/>
        <v>89301171</v>
      </c>
      <c r="F715" t="str">
        <f t="shared" si="146"/>
        <v>460628107</v>
      </c>
      <c r="G715" s="1">
        <v>44618</v>
      </c>
      <c r="H715" t="str">
        <f>"82041"</f>
        <v>82041</v>
      </c>
      <c r="I715">
        <v>1</v>
      </c>
      <c r="J715">
        <v>1090</v>
      </c>
      <c r="K715">
        <v>0</v>
      </c>
      <c r="L715">
        <v>991.9</v>
      </c>
    </row>
    <row r="716" spans="1:12" x14ac:dyDescent="0.25">
      <c r="A716" t="str">
        <f t="shared" si="143"/>
        <v>89301000</v>
      </c>
      <c r="B716" t="str">
        <f t="shared" si="144"/>
        <v>06539000</v>
      </c>
      <c r="C716" t="str">
        <f t="shared" si="147"/>
        <v>06539002</v>
      </c>
      <c r="D716" t="str">
        <f t="shared" si="148"/>
        <v>802</v>
      </c>
      <c r="E716" t="str">
        <f t="shared" si="145"/>
        <v>89301171</v>
      </c>
      <c r="F716" t="str">
        <f t="shared" si="146"/>
        <v>460628107</v>
      </c>
      <c r="G716" s="1">
        <v>44618</v>
      </c>
      <c r="H716" t="str">
        <f>"82041"</f>
        <v>82041</v>
      </c>
      <c r="I716">
        <v>1</v>
      </c>
      <c r="J716">
        <v>1090</v>
      </c>
      <c r="K716">
        <v>0</v>
      </c>
      <c r="L716">
        <v>991.9</v>
      </c>
    </row>
    <row r="717" spans="1:12" x14ac:dyDescent="0.25">
      <c r="A717" t="str">
        <f t="shared" si="143"/>
        <v>89301000</v>
      </c>
      <c r="B717" t="str">
        <f t="shared" si="144"/>
        <v>06539000</v>
      </c>
      <c r="C717" t="str">
        <f t="shared" si="147"/>
        <v>06539002</v>
      </c>
      <c r="D717" t="str">
        <f t="shared" si="148"/>
        <v>802</v>
      </c>
      <c r="E717" t="str">
        <f t="shared" si="145"/>
        <v>89301171</v>
      </c>
      <c r="F717" t="str">
        <f t="shared" si="146"/>
        <v>460628107</v>
      </c>
      <c r="G717" s="1">
        <v>44617</v>
      </c>
      <c r="H717" t="str">
        <f>"82034"</f>
        <v>82034</v>
      </c>
      <c r="I717">
        <v>1</v>
      </c>
      <c r="J717">
        <v>348</v>
      </c>
      <c r="K717">
        <v>0</v>
      </c>
      <c r="L717">
        <v>316.68</v>
      </c>
    </row>
    <row r="718" spans="1:12" x14ac:dyDescent="0.25">
      <c r="A718" t="str">
        <f t="shared" si="143"/>
        <v>89301000</v>
      </c>
      <c r="B718" t="str">
        <f t="shared" si="144"/>
        <v>06539000</v>
      </c>
      <c r="C718" t="str">
        <f t="shared" si="147"/>
        <v>06539002</v>
      </c>
      <c r="D718" t="str">
        <f t="shared" si="148"/>
        <v>802</v>
      </c>
      <c r="E718" t="str">
        <f t="shared" si="145"/>
        <v>89301171</v>
      </c>
      <c r="F718" t="str">
        <f t="shared" si="146"/>
        <v>460628107</v>
      </c>
      <c r="G718" s="1">
        <v>44617</v>
      </c>
      <c r="H718" t="str">
        <f t="shared" ref="H718:H723" si="149">"82097"</f>
        <v>82097</v>
      </c>
      <c r="I718">
        <v>1</v>
      </c>
      <c r="J718">
        <v>380</v>
      </c>
      <c r="K718">
        <v>0</v>
      </c>
      <c r="L718">
        <v>345.8</v>
      </c>
    </row>
    <row r="719" spans="1:12" x14ac:dyDescent="0.25">
      <c r="A719" t="str">
        <f t="shared" si="143"/>
        <v>89301000</v>
      </c>
      <c r="B719" t="str">
        <f t="shared" si="144"/>
        <v>06539000</v>
      </c>
      <c r="C719" t="str">
        <f t="shared" si="147"/>
        <v>06539002</v>
      </c>
      <c r="D719" t="str">
        <f t="shared" si="148"/>
        <v>802</v>
      </c>
      <c r="E719" t="str">
        <f t="shared" si="145"/>
        <v>89301171</v>
      </c>
      <c r="F719" t="str">
        <f t="shared" si="146"/>
        <v>460628107</v>
      </c>
      <c r="G719" s="1">
        <v>44617</v>
      </c>
      <c r="H719" t="str">
        <f t="shared" si="149"/>
        <v>82097</v>
      </c>
      <c r="I719">
        <v>1</v>
      </c>
      <c r="J719">
        <v>380</v>
      </c>
      <c r="K719">
        <v>0</v>
      </c>
      <c r="L719">
        <v>345.8</v>
      </c>
    </row>
    <row r="720" spans="1:12" x14ac:dyDescent="0.25">
      <c r="A720" t="str">
        <f t="shared" si="143"/>
        <v>89301000</v>
      </c>
      <c r="B720" t="str">
        <f t="shared" si="144"/>
        <v>06539000</v>
      </c>
      <c r="C720" t="str">
        <f t="shared" si="147"/>
        <v>06539002</v>
      </c>
      <c r="D720" t="str">
        <f t="shared" si="148"/>
        <v>802</v>
      </c>
      <c r="E720" t="str">
        <f t="shared" si="145"/>
        <v>89301171</v>
      </c>
      <c r="F720" t="str">
        <f t="shared" si="146"/>
        <v>460628107</v>
      </c>
      <c r="G720" s="1">
        <v>44617</v>
      </c>
      <c r="H720" t="str">
        <f t="shared" si="149"/>
        <v>82097</v>
      </c>
      <c r="I720">
        <v>1</v>
      </c>
      <c r="J720">
        <v>380</v>
      </c>
      <c r="K720">
        <v>0</v>
      </c>
      <c r="L720">
        <v>345.8</v>
      </c>
    </row>
    <row r="721" spans="1:12" x14ac:dyDescent="0.25">
      <c r="A721" t="str">
        <f t="shared" si="143"/>
        <v>89301000</v>
      </c>
      <c r="B721" t="str">
        <f t="shared" si="144"/>
        <v>06539000</v>
      </c>
      <c r="C721" t="str">
        <f t="shared" si="147"/>
        <v>06539002</v>
      </c>
      <c r="D721" t="str">
        <f t="shared" si="148"/>
        <v>802</v>
      </c>
      <c r="E721" t="str">
        <f t="shared" si="145"/>
        <v>89301171</v>
      </c>
      <c r="F721" t="str">
        <f t="shared" si="146"/>
        <v>460628107</v>
      </c>
      <c r="G721" s="1">
        <v>44617</v>
      </c>
      <c r="H721" t="str">
        <f t="shared" si="149"/>
        <v>82097</v>
      </c>
      <c r="I721">
        <v>1</v>
      </c>
      <c r="J721">
        <v>380</v>
      </c>
      <c r="K721">
        <v>0</v>
      </c>
      <c r="L721">
        <v>345.8</v>
      </c>
    </row>
    <row r="722" spans="1:12" x14ac:dyDescent="0.25">
      <c r="A722" t="str">
        <f t="shared" si="143"/>
        <v>89301000</v>
      </c>
      <c r="B722" t="str">
        <f t="shared" si="144"/>
        <v>06539000</v>
      </c>
      <c r="C722" t="str">
        <f t="shared" si="147"/>
        <v>06539002</v>
      </c>
      <c r="D722" t="str">
        <f t="shared" si="148"/>
        <v>802</v>
      </c>
      <c r="E722" t="str">
        <f t="shared" si="145"/>
        <v>89301171</v>
      </c>
      <c r="F722" t="str">
        <f t="shared" si="146"/>
        <v>460628107</v>
      </c>
      <c r="G722" s="1">
        <v>44617</v>
      </c>
      <c r="H722" t="str">
        <f t="shared" si="149"/>
        <v>82097</v>
      </c>
      <c r="I722">
        <v>1</v>
      </c>
      <c r="J722">
        <v>380</v>
      </c>
      <c r="K722">
        <v>0</v>
      </c>
      <c r="L722">
        <v>345.8</v>
      </c>
    </row>
    <row r="723" spans="1:12" x14ac:dyDescent="0.25">
      <c r="A723" t="str">
        <f t="shared" si="143"/>
        <v>89301000</v>
      </c>
      <c r="B723" t="str">
        <f t="shared" si="144"/>
        <v>06539000</v>
      </c>
      <c r="C723" t="str">
        <f t="shared" si="147"/>
        <v>06539002</v>
      </c>
      <c r="D723" t="str">
        <f t="shared" si="148"/>
        <v>802</v>
      </c>
      <c r="E723" t="str">
        <f t="shared" si="145"/>
        <v>89301171</v>
      </c>
      <c r="F723" t="str">
        <f t="shared" si="146"/>
        <v>460628107</v>
      </c>
      <c r="G723" s="1">
        <v>44617</v>
      </c>
      <c r="H723" t="str">
        <f t="shared" si="149"/>
        <v>82097</v>
      </c>
      <c r="I723">
        <v>1</v>
      </c>
      <c r="J723">
        <v>380</v>
      </c>
      <c r="K723">
        <v>0</v>
      </c>
      <c r="L723">
        <v>345.8</v>
      </c>
    </row>
    <row r="724" spans="1:12" x14ac:dyDescent="0.25">
      <c r="A724" t="str">
        <f t="shared" si="143"/>
        <v>89301000</v>
      </c>
      <c r="B724" t="str">
        <f t="shared" si="144"/>
        <v>06539000</v>
      </c>
      <c r="C724" t="str">
        <f>"06539003"</f>
        <v>06539003</v>
      </c>
      <c r="D724" t="str">
        <f>"813"</f>
        <v>813</v>
      </c>
      <c r="E724" t="str">
        <f t="shared" si="145"/>
        <v>89301171</v>
      </c>
      <c r="F724" t="str">
        <f t="shared" si="146"/>
        <v>460628107</v>
      </c>
      <c r="G724" s="1">
        <v>44620</v>
      </c>
      <c r="H724" t="str">
        <f>"91129"</f>
        <v>91129</v>
      </c>
      <c r="I724">
        <v>1</v>
      </c>
      <c r="J724">
        <v>174</v>
      </c>
      <c r="K724">
        <v>0</v>
      </c>
      <c r="L724">
        <v>135.72</v>
      </c>
    </row>
    <row r="725" spans="1:12" x14ac:dyDescent="0.25">
      <c r="A725" t="str">
        <f t="shared" si="143"/>
        <v>89301000</v>
      </c>
      <c r="B725" t="str">
        <f t="shared" si="144"/>
        <v>06539000</v>
      </c>
      <c r="C725" t="str">
        <f>"06539003"</f>
        <v>06539003</v>
      </c>
      <c r="D725" t="str">
        <f>"813"</f>
        <v>813</v>
      </c>
      <c r="E725" t="str">
        <f t="shared" si="145"/>
        <v>89301171</v>
      </c>
      <c r="F725" t="str">
        <f t="shared" si="146"/>
        <v>460628107</v>
      </c>
      <c r="G725" s="1">
        <v>44620</v>
      </c>
      <c r="H725" t="str">
        <f>"91133"</f>
        <v>91133</v>
      </c>
      <c r="I725">
        <v>1</v>
      </c>
      <c r="J725">
        <v>176</v>
      </c>
      <c r="K725">
        <v>0</v>
      </c>
      <c r="L725">
        <v>137.28</v>
      </c>
    </row>
    <row r="726" spans="1:12" x14ac:dyDescent="0.25">
      <c r="A726" t="str">
        <f t="shared" si="143"/>
        <v>89301000</v>
      </c>
      <c r="B726" t="str">
        <f t="shared" si="144"/>
        <v>06539000</v>
      </c>
      <c r="C726" t="str">
        <f>"06539003"</f>
        <v>06539003</v>
      </c>
      <c r="D726" t="str">
        <f>"813"</f>
        <v>813</v>
      </c>
      <c r="E726" t="str">
        <f t="shared" si="145"/>
        <v>89301171</v>
      </c>
      <c r="F726" t="str">
        <f t="shared" si="146"/>
        <v>460628107</v>
      </c>
      <c r="G726" s="1">
        <v>44620</v>
      </c>
      <c r="H726" t="str">
        <f>"91171"</f>
        <v>91171</v>
      </c>
      <c r="I726">
        <v>1</v>
      </c>
      <c r="J726">
        <v>360</v>
      </c>
      <c r="K726">
        <v>0</v>
      </c>
      <c r="L726">
        <v>280.8</v>
      </c>
    </row>
    <row r="727" spans="1:12" x14ac:dyDescent="0.25">
      <c r="A727" t="str">
        <f t="shared" si="143"/>
        <v>89301000</v>
      </c>
      <c r="B727" t="str">
        <f t="shared" si="144"/>
        <v>06539000</v>
      </c>
      <c r="C727" t="str">
        <f>"06539003"</f>
        <v>06539003</v>
      </c>
      <c r="D727" t="str">
        <f>"813"</f>
        <v>813</v>
      </c>
      <c r="E727" t="str">
        <f t="shared" si="145"/>
        <v>89301171</v>
      </c>
      <c r="F727" t="str">
        <f t="shared" si="146"/>
        <v>460628107</v>
      </c>
      <c r="G727" s="1">
        <v>44620</v>
      </c>
      <c r="H727" t="str">
        <f>"91175"</f>
        <v>91175</v>
      </c>
      <c r="I727">
        <v>1</v>
      </c>
      <c r="J727">
        <v>360</v>
      </c>
      <c r="K727">
        <v>0</v>
      </c>
      <c r="L727">
        <v>280.8</v>
      </c>
    </row>
    <row r="728" spans="1:12" x14ac:dyDescent="0.25">
      <c r="A728" t="str">
        <f t="shared" si="143"/>
        <v>89301000</v>
      </c>
      <c r="B728" t="str">
        <f t="shared" si="144"/>
        <v>06539000</v>
      </c>
      <c r="C728" t="str">
        <f>"06539003"</f>
        <v>06539003</v>
      </c>
      <c r="D728" t="str">
        <f>"813"</f>
        <v>813</v>
      </c>
      <c r="E728" t="str">
        <f t="shared" si="145"/>
        <v>89301171</v>
      </c>
      <c r="F728" t="str">
        <f t="shared" si="146"/>
        <v>460628107</v>
      </c>
      <c r="G728" s="1">
        <v>44617</v>
      </c>
      <c r="H728" t="str">
        <f>"91475"</f>
        <v>91475</v>
      </c>
      <c r="I728">
        <v>1</v>
      </c>
      <c r="J728">
        <v>206</v>
      </c>
      <c r="K728">
        <v>0</v>
      </c>
      <c r="L728">
        <v>160.68</v>
      </c>
    </row>
    <row r="729" spans="1:12" x14ac:dyDescent="0.25">
      <c r="A729" t="str">
        <f t="shared" si="143"/>
        <v>89301000</v>
      </c>
      <c r="B729" t="str">
        <f t="shared" ref="B729:C736" si="150">"89063000"</f>
        <v>89063000</v>
      </c>
      <c r="C729" t="str">
        <f t="shared" si="150"/>
        <v>89063000</v>
      </c>
      <c r="D729" t="str">
        <f t="shared" ref="D729:D736" si="151">"809"</f>
        <v>809</v>
      </c>
      <c r="E729" t="str">
        <f>"89301031"</f>
        <v>89301031</v>
      </c>
      <c r="F729" t="str">
        <f>"6462020708"</f>
        <v>6462020708</v>
      </c>
      <c r="G729" s="1">
        <v>44657</v>
      </c>
      <c r="H729" t="str">
        <f t="shared" ref="H729:H736" si="152">"89312"</f>
        <v>89312</v>
      </c>
      <c r="I729">
        <v>3</v>
      </c>
      <c r="J729">
        <v>906</v>
      </c>
      <c r="K729">
        <v>0</v>
      </c>
      <c r="L729">
        <v>951.3</v>
      </c>
    </row>
    <row r="730" spans="1:12" x14ac:dyDescent="0.25">
      <c r="A730" t="str">
        <f t="shared" si="143"/>
        <v>89301000</v>
      </c>
      <c r="B730" t="str">
        <f t="shared" si="150"/>
        <v>89063000</v>
      </c>
      <c r="C730" t="str">
        <f t="shared" si="150"/>
        <v>89063000</v>
      </c>
      <c r="D730" t="str">
        <f t="shared" si="151"/>
        <v>809</v>
      </c>
      <c r="E730" t="str">
        <f>"89301031"</f>
        <v>89301031</v>
      </c>
      <c r="F730" t="str">
        <f>"465403953"</f>
        <v>465403953</v>
      </c>
      <c r="G730" s="1">
        <v>44662</v>
      </c>
      <c r="H730" t="str">
        <f t="shared" si="152"/>
        <v>89312</v>
      </c>
      <c r="I730">
        <v>3</v>
      </c>
      <c r="J730">
        <v>906</v>
      </c>
      <c r="K730">
        <v>0</v>
      </c>
      <c r="L730">
        <v>951.3</v>
      </c>
    </row>
    <row r="731" spans="1:12" x14ac:dyDescent="0.25">
      <c r="A731" t="str">
        <f t="shared" si="143"/>
        <v>89301000</v>
      </c>
      <c r="B731" t="str">
        <f t="shared" si="150"/>
        <v>89063000</v>
      </c>
      <c r="C731" t="str">
        <f t="shared" si="150"/>
        <v>89063000</v>
      </c>
      <c r="D731" t="str">
        <f t="shared" si="151"/>
        <v>809</v>
      </c>
      <c r="E731" t="str">
        <f>"89301037"</f>
        <v>89301037</v>
      </c>
      <c r="F731" t="str">
        <f>"486211407"</f>
        <v>486211407</v>
      </c>
      <c r="G731" s="1">
        <v>44670</v>
      </c>
      <c r="H731" t="str">
        <f t="shared" si="152"/>
        <v>89312</v>
      </c>
      <c r="I731">
        <v>3</v>
      </c>
      <c r="J731">
        <v>906</v>
      </c>
      <c r="K731">
        <v>0</v>
      </c>
      <c r="L731">
        <v>951.3</v>
      </c>
    </row>
    <row r="732" spans="1:12" x14ac:dyDescent="0.25">
      <c r="A732" t="str">
        <f t="shared" si="143"/>
        <v>89301000</v>
      </c>
      <c r="B732" t="str">
        <f t="shared" si="150"/>
        <v>89063000</v>
      </c>
      <c r="C732" t="str">
        <f t="shared" si="150"/>
        <v>89063000</v>
      </c>
      <c r="D732" t="str">
        <f t="shared" si="151"/>
        <v>809</v>
      </c>
      <c r="E732" t="str">
        <f>"89301161"</f>
        <v>89301161</v>
      </c>
      <c r="F732" t="str">
        <f>"6651182087"</f>
        <v>6651182087</v>
      </c>
      <c r="G732" s="1">
        <v>44672</v>
      </c>
      <c r="H732" t="str">
        <f t="shared" si="152"/>
        <v>89312</v>
      </c>
      <c r="I732">
        <v>3</v>
      </c>
      <c r="J732">
        <v>906</v>
      </c>
      <c r="K732">
        <v>0</v>
      </c>
      <c r="L732">
        <v>951.3</v>
      </c>
    </row>
    <row r="733" spans="1:12" x14ac:dyDescent="0.25">
      <c r="A733" t="str">
        <f t="shared" si="143"/>
        <v>89301000</v>
      </c>
      <c r="B733" t="str">
        <f t="shared" si="150"/>
        <v>89063000</v>
      </c>
      <c r="C733" t="str">
        <f t="shared" si="150"/>
        <v>89063000</v>
      </c>
      <c r="D733" t="str">
        <f t="shared" si="151"/>
        <v>809</v>
      </c>
      <c r="E733" t="str">
        <f>"89301105"</f>
        <v>89301105</v>
      </c>
      <c r="F733" t="str">
        <f>"1560012212"</f>
        <v>1560012212</v>
      </c>
      <c r="G733" s="1">
        <v>44676</v>
      </c>
      <c r="H733" t="str">
        <f t="shared" si="152"/>
        <v>89312</v>
      </c>
      <c r="I733">
        <v>1</v>
      </c>
      <c r="J733">
        <v>302</v>
      </c>
      <c r="K733">
        <v>0</v>
      </c>
      <c r="L733">
        <v>317.10000000000002</v>
      </c>
    </row>
    <row r="734" spans="1:12" x14ac:dyDescent="0.25">
      <c r="A734" t="str">
        <f t="shared" si="143"/>
        <v>89301000</v>
      </c>
      <c r="B734" t="str">
        <f t="shared" si="150"/>
        <v>89063000</v>
      </c>
      <c r="C734" t="str">
        <f t="shared" si="150"/>
        <v>89063000</v>
      </c>
      <c r="D734" t="str">
        <f t="shared" si="151"/>
        <v>809</v>
      </c>
      <c r="E734" t="str">
        <f>"89301301"</f>
        <v>89301301</v>
      </c>
      <c r="F734" t="str">
        <f>"355824438"</f>
        <v>355824438</v>
      </c>
      <c r="G734" s="1">
        <v>44677</v>
      </c>
      <c r="H734" t="str">
        <f t="shared" si="152"/>
        <v>89312</v>
      </c>
      <c r="I734">
        <v>3</v>
      </c>
      <c r="J734">
        <v>906</v>
      </c>
      <c r="K734">
        <v>0</v>
      </c>
      <c r="L734">
        <v>951.3</v>
      </c>
    </row>
    <row r="735" spans="1:12" x14ac:dyDescent="0.25">
      <c r="A735" t="str">
        <f t="shared" si="143"/>
        <v>89301000</v>
      </c>
      <c r="B735" t="str">
        <f t="shared" si="150"/>
        <v>89063000</v>
      </c>
      <c r="C735" t="str">
        <f t="shared" si="150"/>
        <v>89063000</v>
      </c>
      <c r="D735" t="str">
        <f t="shared" si="151"/>
        <v>809</v>
      </c>
      <c r="E735" t="str">
        <f>"89301031"</f>
        <v>89301031</v>
      </c>
      <c r="F735" t="str">
        <f>"9661296161"</f>
        <v>9661296161</v>
      </c>
      <c r="G735" s="1">
        <v>44678</v>
      </c>
      <c r="H735" t="str">
        <f t="shared" si="152"/>
        <v>89312</v>
      </c>
      <c r="I735">
        <v>3</v>
      </c>
      <c r="J735">
        <v>906</v>
      </c>
      <c r="K735">
        <v>0</v>
      </c>
      <c r="L735">
        <v>951.3</v>
      </c>
    </row>
    <row r="736" spans="1:12" x14ac:dyDescent="0.25">
      <c r="A736" t="str">
        <f t="shared" si="143"/>
        <v>89301000</v>
      </c>
      <c r="B736" t="str">
        <f t="shared" si="150"/>
        <v>89063000</v>
      </c>
      <c r="C736" t="str">
        <f t="shared" si="150"/>
        <v>89063000</v>
      </c>
      <c r="D736" t="str">
        <f t="shared" si="151"/>
        <v>809</v>
      </c>
      <c r="E736" t="str">
        <f>"89301031"</f>
        <v>89301031</v>
      </c>
      <c r="F736" t="str">
        <f>"6656270005"</f>
        <v>6656270005</v>
      </c>
      <c r="G736" s="1">
        <v>44679</v>
      </c>
      <c r="H736" t="str">
        <f t="shared" si="152"/>
        <v>89312</v>
      </c>
      <c r="I736">
        <v>3</v>
      </c>
      <c r="J736">
        <v>906</v>
      </c>
      <c r="K736">
        <v>0</v>
      </c>
      <c r="L736">
        <v>951.3</v>
      </c>
    </row>
    <row r="737" spans="1:12" x14ac:dyDescent="0.25">
      <c r="A737" t="str">
        <f t="shared" si="143"/>
        <v>89301000</v>
      </c>
      <c r="B737" t="str">
        <f>"91866000"</f>
        <v>91866000</v>
      </c>
      <c r="C737" t="str">
        <f>"91866313"</f>
        <v>91866313</v>
      </c>
      <c r="D737" t="str">
        <f>"802"</f>
        <v>802</v>
      </c>
      <c r="E737" t="str">
        <f>"89301105"</f>
        <v>89301105</v>
      </c>
      <c r="F737" t="str">
        <f>"1560012212"</f>
        <v>1560012212</v>
      </c>
      <c r="G737" s="1">
        <v>44665</v>
      </c>
      <c r="H737" t="str">
        <f>"82093"</f>
        <v>82093</v>
      </c>
      <c r="I737">
        <v>1</v>
      </c>
      <c r="J737">
        <v>215</v>
      </c>
      <c r="K737">
        <v>0</v>
      </c>
      <c r="L737">
        <v>195.65</v>
      </c>
    </row>
    <row r="738" spans="1:12" x14ac:dyDescent="0.25">
      <c r="A738" t="str">
        <f t="shared" si="143"/>
        <v>89301000</v>
      </c>
      <c r="B738" t="str">
        <f t="shared" ref="B738:B769" si="153">"06539000"</f>
        <v>06539000</v>
      </c>
      <c r="C738" t="str">
        <f>"06539001"</f>
        <v>06539001</v>
      </c>
      <c r="D738" t="str">
        <f>"801"</f>
        <v>801</v>
      </c>
      <c r="E738" t="str">
        <f t="shared" ref="E738:E785" si="154">"89301171"</f>
        <v>89301171</v>
      </c>
      <c r="F738" t="str">
        <f t="shared" ref="F738:F761" si="155">"430313411"</f>
        <v>430313411</v>
      </c>
      <c r="G738" s="1">
        <v>44638</v>
      </c>
      <c r="H738" t="str">
        <f>"81329"</f>
        <v>81329</v>
      </c>
      <c r="I738">
        <v>1</v>
      </c>
      <c r="J738">
        <v>16</v>
      </c>
      <c r="K738">
        <v>0</v>
      </c>
      <c r="L738">
        <v>12.48</v>
      </c>
    </row>
    <row r="739" spans="1:12" x14ac:dyDescent="0.25">
      <c r="A739" t="str">
        <f t="shared" si="143"/>
        <v>89301000</v>
      </c>
      <c r="B739" t="str">
        <f t="shared" si="153"/>
        <v>06539000</v>
      </c>
      <c r="C739" t="str">
        <f>"06539001"</f>
        <v>06539001</v>
      </c>
      <c r="D739" t="str">
        <f>"801"</f>
        <v>801</v>
      </c>
      <c r="E739" t="str">
        <f t="shared" si="154"/>
        <v>89301171</v>
      </c>
      <c r="F739" t="str">
        <f t="shared" si="155"/>
        <v>430313411</v>
      </c>
      <c r="G739" s="1">
        <v>44638</v>
      </c>
      <c r="H739" t="str">
        <f>"81331"</f>
        <v>81331</v>
      </c>
      <c r="I739">
        <v>1</v>
      </c>
      <c r="J739">
        <v>193</v>
      </c>
      <c r="K739">
        <v>0</v>
      </c>
      <c r="L739">
        <v>150.54</v>
      </c>
    </row>
    <row r="740" spans="1:12" x14ac:dyDescent="0.25">
      <c r="A740" t="str">
        <f t="shared" si="143"/>
        <v>89301000</v>
      </c>
      <c r="B740" t="str">
        <f t="shared" si="153"/>
        <v>06539000</v>
      </c>
      <c r="C740" t="str">
        <f t="shared" ref="C740:C761" si="156">"06539003"</f>
        <v>06539003</v>
      </c>
      <c r="D740" t="str">
        <f t="shared" ref="D740:D761" si="157">"813"</f>
        <v>813</v>
      </c>
      <c r="E740" t="str">
        <f t="shared" si="154"/>
        <v>89301171</v>
      </c>
      <c r="F740" t="str">
        <f t="shared" si="155"/>
        <v>430313411</v>
      </c>
      <c r="G740" s="1">
        <v>44641</v>
      </c>
      <c r="H740" t="str">
        <f>"91439"</f>
        <v>91439</v>
      </c>
      <c r="I740">
        <v>1</v>
      </c>
      <c r="J740">
        <v>356</v>
      </c>
      <c r="K740">
        <v>0</v>
      </c>
      <c r="L740">
        <v>277.68</v>
      </c>
    </row>
    <row r="741" spans="1:12" x14ac:dyDescent="0.25">
      <c r="A741" t="str">
        <f t="shared" si="143"/>
        <v>89301000</v>
      </c>
      <c r="B741" t="str">
        <f t="shared" si="153"/>
        <v>06539000</v>
      </c>
      <c r="C741" t="str">
        <f t="shared" si="156"/>
        <v>06539003</v>
      </c>
      <c r="D741" t="str">
        <f t="shared" si="157"/>
        <v>813</v>
      </c>
      <c r="E741" t="str">
        <f t="shared" si="154"/>
        <v>89301171</v>
      </c>
      <c r="F741" t="str">
        <f t="shared" si="155"/>
        <v>430313411</v>
      </c>
      <c r="G741" s="1">
        <v>44641</v>
      </c>
      <c r="H741" t="str">
        <f>"91439"</f>
        <v>91439</v>
      </c>
      <c r="I741">
        <v>1</v>
      </c>
      <c r="J741">
        <v>356</v>
      </c>
      <c r="K741">
        <v>0</v>
      </c>
      <c r="L741">
        <v>277.68</v>
      </c>
    </row>
    <row r="742" spans="1:12" x14ac:dyDescent="0.25">
      <c r="A742" t="str">
        <f t="shared" si="143"/>
        <v>89301000</v>
      </c>
      <c r="B742" t="str">
        <f t="shared" si="153"/>
        <v>06539000</v>
      </c>
      <c r="C742" t="str">
        <f t="shared" si="156"/>
        <v>06539003</v>
      </c>
      <c r="D742" t="str">
        <f t="shared" si="157"/>
        <v>813</v>
      </c>
      <c r="E742" t="str">
        <f t="shared" si="154"/>
        <v>89301171</v>
      </c>
      <c r="F742" t="str">
        <f t="shared" si="155"/>
        <v>430313411</v>
      </c>
      <c r="G742" s="1">
        <v>44641</v>
      </c>
      <c r="H742" t="str">
        <f>"91439"</f>
        <v>91439</v>
      </c>
      <c r="I742">
        <v>1</v>
      </c>
      <c r="J742">
        <v>356</v>
      </c>
      <c r="K742">
        <v>0</v>
      </c>
      <c r="L742">
        <v>277.68</v>
      </c>
    </row>
    <row r="743" spans="1:12" x14ac:dyDescent="0.25">
      <c r="A743" t="str">
        <f t="shared" si="143"/>
        <v>89301000</v>
      </c>
      <c r="B743" t="str">
        <f t="shared" si="153"/>
        <v>06539000</v>
      </c>
      <c r="C743" t="str">
        <f t="shared" si="156"/>
        <v>06539003</v>
      </c>
      <c r="D743" t="str">
        <f t="shared" si="157"/>
        <v>813</v>
      </c>
      <c r="E743" t="str">
        <f t="shared" si="154"/>
        <v>89301171</v>
      </c>
      <c r="F743" t="str">
        <f t="shared" si="155"/>
        <v>430313411</v>
      </c>
      <c r="G743" s="1">
        <v>44641</v>
      </c>
      <c r="H743" t="str">
        <f>"91439"</f>
        <v>91439</v>
      </c>
      <c r="I743">
        <v>1</v>
      </c>
      <c r="J743">
        <v>356</v>
      </c>
      <c r="K743">
        <v>0</v>
      </c>
      <c r="L743">
        <v>277.68</v>
      </c>
    </row>
    <row r="744" spans="1:12" x14ac:dyDescent="0.25">
      <c r="A744" t="str">
        <f t="shared" si="143"/>
        <v>89301000</v>
      </c>
      <c r="B744" t="str">
        <f t="shared" si="153"/>
        <v>06539000</v>
      </c>
      <c r="C744" t="str">
        <f t="shared" si="156"/>
        <v>06539003</v>
      </c>
      <c r="D744" t="str">
        <f t="shared" si="157"/>
        <v>813</v>
      </c>
      <c r="E744" t="str">
        <f t="shared" si="154"/>
        <v>89301171</v>
      </c>
      <c r="F744" t="str">
        <f t="shared" si="155"/>
        <v>430313411</v>
      </c>
      <c r="G744" s="1">
        <v>44641</v>
      </c>
      <c r="H744" t="str">
        <f>"91439"</f>
        <v>91439</v>
      </c>
      <c r="I744">
        <v>2</v>
      </c>
      <c r="J744">
        <v>712</v>
      </c>
      <c r="K744">
        <v>0</v>
      </c>
      <c r="L744">
        <v>555.36</v>
      </c>
    </row>
    <row r="745" spans="1:12" x14ac:dyDescent="0.25">
      <c r="A745" t="str">
        <f t="shared" si="143"/>
        <v>89301000</v>
      </c>
      <c r="B745" t="str">
        <f t="shared" si="153"/>
        <v>06539000</v>
      </c>
      <c r="C745" t="str">
        <f t="shared" si="156"/>
        <v>06539003</v>
      </c>
      <c r="D745" t="str">
        <f t="shared" si="157"/>
        <v>813</v>
      </c>
      <c r="E745" t="str">
        <f t="shared" si="154"/>
        <v>89301171</v>
      </c>
      <c r="F745" t="str">
        <f t="shared" si="155"/>
        <v>430313411</v>
      </c>
      <c r="G745" s="1">
        <v>44638</v>
      </c>
      <c r="H745" t="str">
        <f t="shared" ref="H745:H750" si="158">"91197"</f>
        <v>91197</v>
      </c>
      <c r="I745">
        <v>1</v>
      </c>
      <c r="J745">
        <v>1046</v>
      </c>
      <c r="K745">
        <v>0</v>
      </c>
      <c r="L745">
        <v>815.88</v>
      </c>
    </row>
    <row r="746" spans="1:12" x14ac:dyDescent="0.25">
      <c r="A746" t="str">
        <f t="shared" si="143"/>
        <v>89301000</v>
      </c>
      <c r="B746" t="str">
        <f t="shared" si="153"/>
        <v>06539000</v>
      </c>
      <c r="C746" t="str">
        <f t="shared" si="156"/>
        <v>06539003</v>
      </c>
      <c r="D746" t="str">
        <f t="shared" si="157"/>
        <v>813</v>
      </c>
      <c r="E746" t="str">
        <f t="shared" si="154"/>
        <v>89301171</v>
      </c>
      <c r="F746" t="str">
        <f t="shared" si="155"/>
        <v>430313411</v>
      </c>
      <c r="G746" s="1">
        <v>44640</v>
      </c>
      <c r="H746" t="str">
        <f t="shared" si="158"/>
        <v>91197</v>
      </c>
      <c r="I746">
        <v>1</v>
      </c>
      <c r="J746">
        <v>1046</v>
      </c>
      <c r="K746">
        <v>0</v>
      </c>
      <c r="L746">
        <v>815.88</v>
      </c>
    </row>
    <row r="747" spans="1:12" x14ac:dyDescent="0.25">
      <c r="A747" t="str">
        <f t="shared" si="143"/>
        <v>89301000</v>
      </c>
      <c r="B747" t="str">
        <f t="shared" si="153"/>
        <v>06539000</v>
      </c>
      <c r="C747" t="str">
        <f t="shared" si="156"/>
        <v>06539003</v>
      </c>
      <c r="D747" t="str">
        <f t="shared" si="157"/>
        <v>813</v>
      </c>
      <c r="E747" t="str">
        <f t="shared" si="154"/>
        <v>89301171</v>
      </c>
      <c r="F747" t="str">
        <f t="shared" si="155"/>
        <v>430313411</v>
      </c>
      <c r="G747" s="1">
        <v>44640</v>
      </c>
      <c r="H747" t="str">
        <f t="shared" si="158"/>
        <v>91197</v>
      </c>
      <c r="I747">
        <v>1</v>
      </c>
      <c r="J747">
        <v>1046</v>
      </c>
      <c r="K747">
        <v>0</v>
      </c>
      <c r="L747">
        <v>815.88</v>
      </c>
    </row>
    <row r="748" spans="1:12" x14ac:dyDescent="0.25">
      <c r="A748" t="str">
        <f t="shared" si="143"/>
        <v>89301000</v>
      </c>
      <c r="B748" t="str">
        <f t="shared" si="153"/>
        <v>06539000</v>
      </c>
      <c r="C748" t="str">
        <f t="shared" si="156"/>
        <v>06539003</v>
      </c>
      <c r="D748" t="str">
        <f t="shared" si="157"/>
        <v>813</v>
      </c>
      <c r="E748" t="str">
        <f t="shared" si="154"/>
        <v>89301171</v>
      </c>
      <c r="F748" t="str">
        <f t="shared" si="155"/>
        <v>430313411</v>
      </c>
      <c r="G748" s="1">
        <v>44639</v>
      </c>
      <c r="H748" t="str">
        <f t="shared" si="158"/>
        <v>91197</v>
      </c>
      <c r="I748">
        <v>1</v>
      </c>
      <c r="J748">
        <v>1046</v>
      </c>
      <c r="K748">
        <v>0</v>
      </c>
      <c r="L748">
        <v>815.88</v>
      </c>
    </row>
    <row r="749" spans="1:12" x14ac:dyDescent="0.25">
      <c r="A749" t="str">
        <f t="shared" si="143"/>
        <v>89301000</v>
      </c>
      <c r="B749" t="str">
        <f t="shared" si="153"/>
        <v>06539000</v>
      </c>
      <c r="C749" t="str">
        <f t="shared" si="156"/>
        <v>06539003</v>
      </c>
      <c r="D749" t="str">
        <f t="shared" si="157"/>
        <v>813</v>
      </c>
      <c r="E749" t="str">
        <f t="shared" si="154"/>
        <v>89301171</v>
      </c>
      <c r="F749" t="str">
        <f t="shared" si="155"/>
        <v>430313411</v>
      </c>
      <c r="G749" s="1">
        <v>44639</v>
      </c>
      <c r="H749" t="str">
        <f t="shared" si="158"/>
        <v>91197</v>
      </c>
      <c r="I749">
        <v>1</v>
      </c>
      <c r="J749">
        <v>1046</v>
      </c>
      <c r="K749">
        <v>0</v>
      </c>
      <c r="L749">
        <v>815.88</v>
      </c>
    </row>
    <row r="750" spans="1:12" x14ac:dyDescent="0.25">
      <c r="A750" t="str">
        <f t="shared" si="143"/>
        <v>89301000</v>
      </c>
      <c r="B750" t="str">
        <f t="shared" si="153"/>
        <v>06539000</v>
      </c>
      <c r="C750" t="str">
        <f t="shared" si="156"/>
        <v>06539003</v>
      </c>
      <c r="D750" t="str">
        <f t="shared" si="157"/>
        <v>813</v>
      </c>
      <c r="E750" t="str">
        <f t="shared" si="154"/>
        <v>89301171</v>
      </c>
      <c r="F750" t="str">
        <f t="shared" si="155"/>
        <v>430313411</v>
      </c>
      <c r="G750" s="1">
        <v>44638</v>
      </c>
      <c r="H750" t="str">
        <f t="shared" si="158"/>
        <v>91197</v>
      </c>
      <c r="I750">
        <v>1</v>
      </c>
      <c r="J750">
        <v>1046</v>
      </c>
      <c r="K750">
        <v>0</v>
      </c>
      <c r="L750">
        <v>815.88</v>
      </c>
    </row>
    <row r="751" spans="1:12" x14ac:dyDescent="0.25">
      <c r="A751" t="str">
        <f t="shared" si="143"/>
        <v>89301000</v>
      </c>
      <c r="B751" t="str">
        <f t="shared" si="153"/>
        <v>06539000</v>
      </c>
      <c r="C751" t="str">
        <f t="shared" si="156"/>
        <v>06539003</v>
      </c>
      <c r="D751" t="str">
        <f t="shared" si="157"/>
        <v>813</v>
      </c>
      <c r="E751" t="str">
        <f t="shared" si="154"/>
        <v>89301171</v>
      </c>
      <c r="F751" t="str">
        <f t="shared" si="155"/>
        <v>430313411</v>
      </c>
      <c r="G751" s="1">
        <v>44638</v>
      </c>
      <c r="H751" t="str">
        <f>"91129"</f>
        <v>91129</v>
      </c>
      <c r="I751">
        <v>1</v>
      </c>
      <c r="J751">
        <v>174</v>
      </c>
      <c r="K751">
        <v>0</v>
      </c>
      <c r="L751">
        <v>135.72</v>
      </c>
    </row>
    <row r="752" spans="1:12" x14ac:dyDescent="0.25">
      <c r="A752" t="str">
        <f t="shared" si="143"/>
        <v>89301000</v>
      </c>
      <c r="B752" t="str">
        <f t="shared" si="153"/>
        <v>06539000</v>
      </c>
      <c r="C752" t="str">
        <f t="shared" si="156"/>
        <v>06539003</v>
      </c>
      <c r="D752" t="str">
        <f t="shared" si="157"/>
        <v>813</v>
      </c>
      <c r="E752" t="str">
        <f t="shared" si="154"/>
        <v>89301171</v>
      </c>
      <c r="F752" t="str">
        <f t="shared" si="155"/>
        <v>430313411</v>
      </c>
      <c r="G752" s="1">
        <v>44638</v>
      </c>
      <c r="H752" t="str">
        <f>"91131"</f>
        <v>91131</v>
      </c>
      <c r="I752">
        <v>1</v>
      </c>
      <c r="J752">
        <v>171</v>
      </c>
      <c r="K752">
        <v>0</v>
      </c>
      <c r="L752">
        <v>133.38</v>
      </c>
    </row>
    <row r="753" spans="1:12" x14ac:dyDescent="0.25">
      <c r="A753" t="str">
        <f t="shared" si="143"/>
        <v>89301000</v>
      </c>
      <c r="B753" t="str">
        <f t="shared" si="153"/>
        <v>06539000</v>
      </c>
      <c r="C753" t="str">
        <f t="shared" si="156"/>
        <v>06539003</v>
      </c>
      <c r="D753" t="str">
        <f t="shared" si="157"/>
        <v>813</v>
      </c>
      <c r="E753" t="str">
        <f t="shared" si="154"/>
        <v>89301171</v>
      </c>
      <c r="F753" t="str">
        <f t="shared" si="155"/>
        <v>430313411</v>
      </c>
      <c r="G753" s="1">
        <v>44638</v>
      </c>
      <c r="H753" t="str">
        <f>"91133"</f>
        <v>91133</v>
      </c>
      <c r="I753">
        <v>1</v>
      </c>
      <c r="J753">
        <v>176</v>
      </c>
      <c r="K753">
        <v>0</v>
      </c>
      <c r="L753">
        <v>137.28</v>
      </c>
    </row>
    <row r="754" spans="1:12" x14ac:dyDescent="0.25">
      <c r="A754" t="str">
        <f t="shared" si="143"/>
        <v>89301000</v>
      </c>
      <c r="B754" t="str">
        <f t="shared" si="153"/>
        <v>06539000</v>
      </c>
      <c r="C754" t="str">
        <f t="shared" si="156"/>
        <v>06539003</v>
      </c>
      <c r="D754" t="str">
        <f t="shared" si="157"/>
        <v>813</v>
      </c>
      <c r="E754" t="str">
        <f t="shared" si="154"/>
        <v>89301171</v>
      </c>
      <c r="F754" t="str">
        <f t="shared" si="155"/>
        <v>430313411</v>
      </c>
      <c r="G754" s="1">
        <v>44638</v>
      </c>
      <c r="H754" t="str">
        <f>"91171"</f>
        <v>91171</v>
      </c>
      <c r="I754">
        <v>1</v>
      </c>
      <c r="J754">
        <v>360</v>
      </c>
      <c r="K754">
        <v>0</v>
      </c>
      <c r="L754">
        <v>280.8</v>
      </c>
    </row>
    <row r="755" spans="1:12" x14ac:dyDescent="0.25">
      <c r="A755" t="str">
        <f t="shared" si="143"/>
        <v>89301000</v>
      </c>
      <c r="B755" t="str">
        <f t="shared" si="153"/>
        <v>06539000</v>
      </c>
      <c r="C755" t="str">
        <f t="shared" si="156"/>
        <v>06539003</v>
      </c>
      <c r="D755" t="str">
        <f t="shared" si="157"/>
        <v>813</v>
      </c>
      <c r="E755" t="str">
        <f t="shared" si="154"/>
        <v>89301171</v>
      </c>
      <c r="F755" t="str">
        <f t="shared" si="155"/>
        <v>430313411</v>
      </c>
      <c r="G755" s="1">
        <v>44638</v>
      </c>
      <c r="H755" t="str">
        <f>"91173"</f>
        <v>91173</v>
      </c>
      <c r="I755">
        <v>1</v>
      </c>
      <c r="J755">
        <v>335</v>
      </c>
      <c r="K755">
        <v>0</v>
      </c>
      <c r="L755">
        <v>261.3</v>
      </c>
    </row>
    <row r="756" spans="1:12" x14ac:dyDescent="0.25">
      <c r="A756" t="str">
        <f t="shared" si="143"/>
        <v>89301000</v>
      </c>
      <c r="B756" t="str">
        <f t="shared" si="153"/>
        <v>06539000</v>
      </c>
      <c r="C756" t="str">
        <f t="shared" si="156"/>
        <v>06539003</v>
      </c>
      <c r="D756" t="str">
        <f t="shared" si="157"/>
        <v>813</v>
      </c>
      <c r="E756" t="str">
        <f t="shared" si="154"/>
        <v>89301171</v>
      </c>
      <c r="F756" t="str">
        <f t="shared" si="155"/>
        <v>430313411</v>
      </c>
      <c r="G756" s="1">
        <v>44638</v>
      </c>
      <c r="H756" t="str">
        <f>"91175"</f>
        <v>91175</v>
      </c>
      <c r="I756">
        <v>1</v>
      </c>
      <c r="J756">
        <v>360</v>
      </c>
      <c r="K756">
        <v>0</v>
      </c>
      <c r="L756">
        <v>280.8</v>
      </c>
    </row>
    <row r="757" spans="1:12" x14ac:dyDescent="0.25">
      <c r="A757" t="str">
        <f t="shared" si="143"/>
        <v>89301000</v>
      </c>
      <c r="B757" t="str">
        <f t="shared" si="153"/>
        <v>06539000</v>
      </c>
      <c r="C757" t="str">
        <f t="shared" si="156"/>
        <v>06539003</v>
      </c>
      <c r="D757" t="str">
        <f t="shared" si="157"/>
        <v>813</v>
      </c>
      <c r="E757" t="str">
        <f t="shared" si="154"/>
        <v>89301171</v>
      </c>
      <c r="F757" t="str">
        <f t="shared" si="155"/>
        <v>430313411</v>
      </c>
      <c r="G757" s="1">
        <v>44639</v>
      </c>
      <c r="H757" t="str">
        <f>"91167"</f>
        <v>91167</v>
      </c>
      <c r="I757">
        <v>1</v>
      </c>
      <c r="J757">
        <v>425</v>
      </c>
      <c r="K757">
        <v>0</v>
      </c>
      <c r="L757">
        <v>331.5</v>
      </c>
    </row>
    <row r="758" spans="1:12" x14ac:dyDescent="0.25">
      <c r="A758" t="str">
        <f t="shared" si="143"/>
        <v>89301000</v>
      </c>
      <c r="B758" t="str">
        <f t="shared" si="153"/>
        <v>06539000</v>
      </c>
      <c r="C758" t="str">
        <f t="shared" si="156"/>
        <v>06539003</v>
      </c>
      <c r="D758" t="str">
        <f t="shared" si="157"/>
        <v>813</v>
      </c>
      <c r="E758" t="str">
        <f t="shared" si="154"/>
        <v>89301171</v>
      </c>
      <c r="F758" t="str">
        <f t="shared" si="155"/>
        <v>430313411</v>
      </c>
      <c r="G758" s="1">
        <v>44639</v>
      </c>
      <c r="H758" t="str">
        <f>"91169"</f>
        <v>91169</v>
      </c>
      <c r="I758">
        <v>1</v>
      </c>
      <c r="J758">
        <v>425</v>
      </c>
      <c r="K758">
        <v>0</v>
      </c>
      <c r="L758">
        <v>331.5</v>
      </c>
    </row>
    <row r="759" spans="1:12" x14ac:dyDescent="0.25">
      <c r="A759" t="str">
        <f t="shared" si="143"/>
        <v>89301000</v>
      </c>
      <c r="B759" t="str">
        <f t="shared" si="153"/>
        <v>06539000</v>
      </c>
      <c r="C759" t="str">
        <f t="shared" si="156"/>
        <v>06539003</v>
      </c>
      <c r="D759" t="str">
        <f t="shared" si="157"/>
        <v>813</v>
      </c>
      <c r="E759" t="str">
        <f t="shared" si="154"/>
        <v>89301171</v>
      </c>
      <c r="F759" t="str">
        <f t="shared" si="155"/>
        <v>430313411</v>
      </c>
      <c r="G759" s="1">
        <v>44638</v>
      </c>
      <c r="H759" t="str">
        <f>"91167"</f>
        <v>91167</v>
      </c>
      <c r="I759">
        <v>1</v>
      </c>
      <c r="J759">
        <v>425</v>
      </c>
      <c r="K759">
        <v>0</v>
      </c>
      <c r="L759">
        <v>331.5</v>
      </c>
    </row>
    <row r="760" spans="1:12" x14ac:dyDescent="0.25">
      <c r="A760" t="str">
        <f t="shared" si="143"/>
        <v>89301000</v>
      </c>
      <c r="B760" t="str">
        <f t="shared" si="153"/>
        <v>06539000</v>
      </c>
      <c r="C760" t="str">
        <f t="shared" si="156"/>
        <v>06539003</v>
      </c>
      <c r="D760" t="str">
        <f t="shared" si="157"/>
        <v>813</v>
      </c>
      <c r="E760" t="str">
        <f t="shared" si="154"/>
        <v>89301171</v>
      </c>
      <c r="F760" t="str">
        <f t="shared" si="155"/>
        <v>430313411</v>
      </c>
      <c r="G760" s="1">
        <v>44638</v>
      </c>
      <c r="H760" t="str">
        <f>"91169"</f>
        <v>91169</v>
      </c>
      <c r="I760">
        <v>1</v>
      </c>
      <c r="J760">
        <v>425</v>
      </c>
      <c r="K760">
        <v>0</v>
      </c>
      <c r="L760">
        <v>331.5</v>
      </c>
    </row>
    <row r="761" spans="1:12" x14ac:dyDescent="0.25">
      <c r="A761" t="str">
        <f t="shared" si="143"/>
        <v>89301000</v>
      </c>
      <c r="B761" t="str">
        <f t="shared" si="153"/>
        <v>06539000</v>
      </c>
      <c r="C761" t="str">
        <f t="shared" si="156"/>
        <v>06539003</v>
      </c>
      <c r="D761" t="str">
        <f t="shared" si="157"/>
        <v>813</v>
      </c>
      <c r="E761" t="str">
        <f t="shared" si="154"/>
        <v>89301171</v>
      </c>
      <c r="F761" t="str">
        <f t="shared" si="155"/>
        <v>430313411</v>
      </c>
      <c r="G761" s="1">
        <v>44638</v>
      </c>
      <c r="H761" t="str">
        <f>"91475"</f>
        <v>91475</v>
      </c>
      <c r="I761">
        <v>1</v>
      </c>
      <c r="J761">
        <v>206</v>
      </c>
      <c r="K761">
        <v>0</v>
      </c>
      <c r="L761">
        <v>160.68</v>
      </c>
    </row>
    <row r="762" spans="1:12" x14ac:dyDescent="0.25">
      <c r="A762" t="str">
        <f t="shared" si="143"/>
        <v>89301000</v>
      </c>
      <c r="B762" t="str">
        <f t="shared" si="153"/>
        <v>06539000</v>
      </c>
      <c r="C762" t="str">
        <f>"06539001"</f>
        <v>06539001</v>
      </c>
      <c r="D762" t="str">
        <f>"801"</f>
        <v>801</v>
      </c>
      <c r="E762" t="str">
        <f t="shared" si="154"/>
        <v>89301171</v>
      </c>
      <c r="F762" t="str">
        <f t="shared" ref="F762:F785" si="159">"8356184463"</f>
        <v>8356184463</v>
      </c>
      <c r="G762" s="1">
        <v>44645</v>
      </c>
      <c r="H762" t="str">
        <f>"81329"</f>
        <v>81329</v>
      </c>
      <c r="I762">
        <v>1</v>
      </c>
      <c r="J762">
        <v>16</v>
      </c>
      <c r="K762">
        <v>0</v>
      </c>
      <c r="L762">
        <v>12.48</v>
      </c>
    </row>
    <row r="763" spans="1:12" x14ac:dyDescent="0.25">
      <c r="A763" t="str">
        <f t="shared" si="143"/>
        <v>89301000</v>
      </c>
      <c r="B763" t="str">
        <f t="shared" si="153"/>
        <v>06539000</v>
      </c>
      <c r="C763" t="str">
        <f>"06539001"</f>
        <v>06539001</v>
      </c>
      <c r="D763" t="str">
        <f>"801"</f>
        <v>801</v>
      </c>
      <c r="E763" t="str">
        <f t="shared" si="154"/>
        <v>89301171</v>
      </c>
      <c r="F763" t="str">
        <f t="shared" si="159"/>
        <v>8356184463</v>
      </c>
      <c r="G763" s="1">
        <v>44645</v>
      </c>
      <c r="H763" t="str">
        <f>"81331"</f>
        <v>81331</v>
      </c>
      <c r="I763">
        <v>1</v>
      </c>
      <c r="J763">
        <v>193</v>
      </c>
      <c r="K763">
        <v>0</v>
      </c>
      <c r="L763">
        <v>150.54</v>
      </c>
    </row>
    <row r="764" spans="1:12" x14ac:dyDescent="0.25">
      <c r="A764" t="str">
        <f t="shared" si="143"/>
        <v>89301000</v>
      </c>
      <c r="B764" t="str">
        <f t="shared" si="153"/>
        <v>06539000</v>
      </c>
      <c r="C764" t="str">
        <f t="shared" ref="C764:C771" si="160">"06539002"</f>
        <v>06539002</v>
      </c>
      <c r="D764" t="str">
        <f t="shared" ref="D764:D771" si="161">"802"</f>
        <v>802</v>
      </c>
      <c r="E764" t="str">
        <f t="shared" si="154"/>
        <v>89301171</v>
      </c>
      <c r="F764" t="str">
        <f t="shared" si="159"/>
        <v>8356184463</v>
      </c>
      <c r="G764" s="1">
        <v>44645</v>
      </c>
      <c r="H764" t="str">
        <f t="shared" ref="H764:H771" si="162">"82097"</f>
        <v>82097</v>
      </c>
      <c r="I764">
        <v>1</v>
      </c>
      <c r="J764">
        <v>380</v>
      </c>
      <c r="K764">
        <v>0</v>
      </c>
      <c r="L764">
        <v>345.8</v>
      </c>
    </row>
    <row r="765" spans="1:12" x14ac:dyDescent="0.25">
      <c r="A765" t="str">
        <f t="shared" si="143"/>
        <v>89301000</v>
      </c>
      <c r="B765" t="str">
        <f t="shared" si="153"/>
        <v>06539000</v>
      </c>
      <c r="C765" t="str">
        <f t="shared" si="160"/>
        <v>06539002</v>
      </c>
      <c r="D765" t="str">
        <f t="shared" si="161"/>
        <v>802</v>
      </c>
      <c r="E765" t="str">
        <f t="shared" si="154"/>
        <v>89301171</v>
      </c>
      <c r="F765" t="str">
        <f t="shared" si="159"/>
        <v>8356184463</v>
      </c>
      <c r="G765" s="1">
        <v>44645</v>
      </c>
      <c r="H765" t="str">
        <f t="shared" si="162"/>
        <v>82097</v>
      </c>
      <c r="I765">
        <v>1</v>
      </c>
      <c r="J765">
        <v>380</v>
      </c>
      <c r="K765">
        <v>0</v>
      </c>
      <c r="L765">
        <v>345.8</v>
      </c>
    </row>
    <row r="766" spans="1:12" x14ac:dyDescent="0.25">
      <c r="A766" t="str">
        <f t="shared" si="143"/>
        <v>89301000</v>
      </c>
      <c r="B766" t="str">
        <f t="shared" si="153"/>
        <v>06539000</v>
      </c>
      <c r="C766" t="str">
        <f t="shared" si="160"/>
        <v>06539002</v>
      </c>
      <c r="D766" t="str">
        <f t="shared" si="161"/>
        <v>802</v>
      </c>
      <c r="E766" t="str">
        <f t="shared" si="154"/>
        <v>89301171</v>
      </c>
      <c r="F766" t="str">
        <f t="shared" si="159"/>
        <v>8356184463</v>
      </c>
      <c r="G766" s="1">
        <v>44645</v>
      </c>
      <c r="H766" t="str">
        <f t="shared" si="162"/>
        <v>82097</v>
      </c>
      <c r="I766">
        <v>1</v>
      </c>
      <c r="J766">
        <v>380</v>
      </c>
      <c r="K766">
        <v>0</v>
      </c>
      <c r="L766">
        <v>345.8</v>
      </c>
    </row>
    <row r="767" spans="1:12" x14ac:dyDescent="0.25">
      <c r="A767" t="str">
        <f t="shared" si="143"/>
        <v>89301000</v>
      </c>
      <c r="B767" t="str">
        <f t="shared" si="153"/>
        <v>06539000</v>
      </c>
      <c r="C767" t="str">
        <f t="shared" si="160"/>
        <v>06539002</v>
      </c>
      <c r="D767" t="str">
        <f t="shared" si="161"/>
        <v>802</v>
      </c>
      <c r="E767" t="str">
        <f t="shared" si="154"/>
        <v>89301171</v>
      </c>
      <c r="F767" t="str">
        <f t="shared" si="159"/>
        <v>8356184463</v>
      </c>
      <c r="G767" s="1">
        <v>44645</v>
      </c>
      <c r="H767" t="str">
        <f t="shared" si="162"/>
        <v>82097</v>
      </c>
      <c r="I767">
        <v>1</v>
      </c>
      <c r="J767">
        <v>380</v>
      </c>
      <c r="K767">
        <v>0</v>
      </c>
      <c r="L767">
        <v>345.8</v>
      </c>
    </row>
    <row r="768" spans="1:12" x14ac:dyDescent="0.25">
      <c r="A768" t="str">
        <f t="shared" si="143"/>
        <v>89301000</v>
      </c>
      <c r="B768" t="str">
        <f t="shared" si="153"/>
        <v>06539000</v>
      </c>
      <c r="C768" t="str">
        <f t="shared" si="160"/>
        <v>06539002</v>
      </c>
      <c r="D768" t="str">
        <f t="shared" si="161"/>
        <v>802</v>
      </c>
      <c r="E768" t="str">
        <f t="shared" si="154"/>
        <v>89301171</v>
      </c>
      <c r="F768" t="str">
        <f t="shared" si="159"/>
        <v>8356184463</v>
      </c>
      <c r="G768" s="1">
        <v>44645</v>
      </c>
      <c r="H768" t="str">
        <f t="shared" si="162"/>
        <v>82097</v>
      </c>
      <c r="I768">
        <v>1</v>
      </c>
      <c r="J768">
        <v>380</v>
      </c>
      <c r="K768">
        <v>0</v>
      </c>
      <c r="L768">
        <v>345.8</v>
      </c>
    </row>
    <row r="769" spans="1:12" x14ac:dyDescent="0.25">
      <c r="A769" t="str">
        <f t="shared" si="143"/>
        <v>89301000</v>
      </c>
      <c r="B769" t="str">
        <f t="shared" si="153"/>
        <v>06539000</v>
      </c>
      <c r="C769" t="str">
        <f t="shared" si="160"/>
        <v>06539002</v>
      </c>
      <c r="D769" t="str">
        <f t="shared" si="161"/>
        <v>802</v>
      </c>
      <c r="E769" t="str">
        <f t="shared" si="154"/>
        <v>89301171</v>
      </c>
      <c r="F769" t="str">
        <f t="shared" si="159"/>
        <v>8356184463</v>
      </c>
      <c r="G769" s="1">
        <v>44645</v>
      </c>
      <c r="H769" t="str">
        <f t="shared" si="162"/>
        <v>82097</v>
      </c>
      <c r="I769">
        <v>1</v>
      </c>
      <c r="J769">
        <v>380</v>
      </c>
      <c r="K769">
        <v>0</v>
      </c>
      <c r="L769">
        <v>345.8</v>
      </c>
    </row>
    <row r="770" spans="1:12" x14ac:dyDescent="0.25">
      <c r="A770" t="str">
        <f t="shared" ref="A770:A833" si="163">"89301000"</f>
        <v>89301000</v>
      </c>
      <c r="B770" t="str">
        <f t="shared" ref="B770:B797" si="164">"06539000"</f>
        <v>06539000</v>
      </c>
      <c r="C770" t="str">
        <f t="shared" si="160"/>
        <v>06539002</v>
      </c>
      <c r="D770" t="str">
        <f t="shared" si="161"/>
        <v>802</v>
      </c>
      <c r="E770" t="str">
        <f t="shared" si="154"/>
        <v>89301171</v>
      </c>
      <c r="F770" t="str">
        <f t="shared" si="159"/>
        <v>8356184463</v>
      </c>
      <c r="G770" s="1">
        <v>44645</v>
      </c>
      <c r="H770" t="str">
        <f t="shared" si="162"/>
        <v>82097</v>
      </c>
      <c r="I770">
        <v>1</v>
      </c>
      <c r="J770">
        <v>380</v>
      </c>
      <c r="K770">
        <v>0</v>
      </c>
      <c r="L770">
        <v>345.8</v>
      </c>
    </row>
    <row r="771" spans="1:12" x14ac:dyDescent="0.25">
      <c r="A771" t="str">
        <f t="shared" si="163"/>
        <v>89301000</v>
      </c>
      <c r="B771" t="str">
        <f t="shared" si="164"/>
        <v>06539000</v>
      </c>
      <c r="C771" t="str">
        <f t="shared" si="160"/>
        <v>06539002</v>
      </c>
      <c r="D771" t="str">
        <f t="shared" si="161"/>
        <v>802</v>
      </c>
      <c r="E771" t="str">
        <f t="shared" si="154"/>
        <v>89301171</v>
      </c>
      <c r="F771" t="str">
        <f t="shared" si="159"/>
        <v>8356184463</v>
      </c>
      <c r="G771" s="1">
        <v>44645</v>
      </c>
      <c r="H771" t="str">
        <f t="shared" si="162"/>
        <v>82097</v>
      </c>
      <c r="I771">
        <v>1</v>
      </c>
      <c r="J771">
        <v>380</v>
      </c>
      <c r="K771">
        <v>0</v>
      </c>
      <c r="L771">
        <v>345.8</v>
      </c>
    </row>
    <row r="772" spans="1:12" x14ac:dyDescent="0.25">
      <c r="A772" t="str">
        <f t="shared" si="163"/>
        <v>89301000</v>
      </c>
      <c r="B772" t="str">
        <f t="shared" si="164"/>
        <v>06539000</v>
      </c>
      <c r="C772" t="str">
        <f t="shared" ref="C772:C785" si="165">"06539003"</f>
        <v>06539003</v>
      </c>
      <c r="D772" t="str">
        <f t="shared" ref="D772:D785" si="166">"813"</f>
        <v>813</v>
      </c>
      <c r="E772" t="str">
        <f t="shared" si="154"/>
        <v>89301171</v>
      </c>
      <c r="F772" t="str">
        <f t="shared" si="159"/>
        <v>8356184463</v>
      </c>
      <c r="G772" s="1">
        <v>44645</v>
      </c>
      <c r="H772" t="str">
        <f>"91197"</f>
        <v>91197</v>
      </c>
      <c r="I772">
        <v>1</v>
      </c>
      <c r="J772">
        <v>1046</v>
      </c>
      <c r="K772">
        <v>0</v>
      </c>
      <c r="L772">
        <v>815.88</v>
      </c>
    </row>
    <row r="773" spans="1:12" x14ac:dyDescent="0.25">
      <c r="A773" t="str">
        <f t="shared" si="163"/>
        <v>89301000</v>
      </c>
      <c r="B773" t="str">
        <f t="shared" si="164"/>
        <v>06539000</v>
      </c>
      <c r="C773" t="str">
        <f t="shared" si="165"/>
        <v>06539003</v>
      </c>
      <c r="D773" t="str">
        <f t="shared" si="166"/>
        <v>813</v>
      </c>
      <c r="E773" t="str">
        <f t="shared" si="154"/>
        <v>89301171</v>
      </c>
      <c r="F773" t="str">
        <f t="shared" si="159"/>
        <v>8356184463</v>
      </c>
      <c r="G773" s="1">
        <v>44646</v>
      </c>
      <c r="H773" t="str">
        <f>"91197"</f>
        <v>91197</v>
      </c>
      <c r="I773">
        <v>1</v>
      </c>
      <c r="J773">
        <v>1046</v>
      </c>
      <c r="K773">
        <v>0</v>
      </c>
      <c r="L773">
        <v>815.88</v>
      </c>
    </row>
    <row r="774" spans="1:12" x14ac:dyDescent="0.25">
      <c r="A774" t="str">
        <f t="shared" si="163"/>
        <v>89301000</v>
      </c>
      <c r="B774" t="str">
        <f t="shared" si="164"/>
        <v>06539000</v>
      </c>
      <c r="C774" t="str">
        <f t="shared" si="165"/>
        <v>06539003</v>
      </c>
      <c r="D774" t="str">
        <f t="shared" si="166"/>
        <v>813</v>
      </c>
      <c r="E774" t="str">
        <f t="shared" si="154"/>
        <v>89301171</v>
      </c>
      <c r="F774" t="str">
        <f t="shared" si="159"/>
        <v>8356184463</v>
      </c>
      <c r="G774" s="1">
        <v>44646</v>
      </c>
      <c r="H774" t="str">
        <f>"91197"</f>
        <v>91197</v>
      </c>
      <c r="I774">
        <v>1</v>
      </c>
      <c r="J774">
        <v>1046</v>
      </c>
      <c r="K774">
        <v>0</v>
      </c>
      <c r="L774">
        <v>815.88</v>
      </c>
    </row>
    <row r="775" spans="1:12" x14ac:dyDescent="0.25">
      <c r="A775" t="str">
        <f t="shared" si="163"/>
        <v>89301000</v>
      </c>
      <c r="B775" t="str">
        <f t="shared" si="164"/>
        <v>06539000</v>
      </c>
      <c r="C775" t="str">
        <f t="shared" si="165"/>
        <v>06539003</v>
      </c>
      <c r="D775" t="str">
        <f t="shared" si="166"/>
        <v>813</v>
      </c>
      <c r="E775" t="str">
        <f t="shared" si="154"/>
        <v>89301171</v>
      </c>
      <c r="F775" t="str">
        <f t="shared" si="159"/>
        <v>8356184463</v>
      </c>
      <c r="G775" s="1">
        <v>44645</v>
      </c>
      <c r="H775" t="str">
        <f>"91129"</f>
        <v>91129</v>
      </c>
      <c r="I775">
        <v>1</v>
      </c>
      <c r="J775">
        <v>174</v>
      </c>
      <c r="K775">
        <v>0</v>
      </c>
      <c r="L775">
        <v>135.72</v>
      </c>
    </row>
    <row r="776" spans="1:12" x14ac:dyDescent="0.25">
      <c r="A776" t="str">
        <f t="shared" si="163"/>
        <v>89301000</v>
      </c>
      <c r="B776" t="str">
        <f t="shared" si="164"/>
        <v>06539000</v>
      </c>
      <c r="C776" t="str">
        <f t="shared" si="165"/>
        <v>06539003</v>
      </c>
      <c r="D776" t="str">
        <f t="shared" si="166"/>
        <v>813</v>
      </c>
      <c r="E776" t="str">
        <f t="shared" si="154"/>
        <v>89301171</v>
      </c>
      <c r="F776" t="str">
        <f t="shared" si="159"/>
        <v>8356184463</v>
      </c>
      <c r="G776" s="1">
        <v>44645</v>
      </c>
      <c r="H776" t="str">
        <f>"91131"</f>
        <v>91131</v>
      </c>
      <c r="I776">
        <v>1</v>
      </c>
      <c r="J776">
        <v>171</v>
      </c>
      <c r="K776">
        <v>0</v>
      </c>
      <c r="L776">
        <v>133.38</v>
      </c>
    </row>
    <row r="777" spans="1:12" x14ac:dyDescent="0.25">
      <c r="A777" t="str">
        <f t="shared" si="163"/>
        <v>89301000</v>
      </c>
      <c r="B777" t="str">
        <f t="shared" si="164"/>
        <v>06539000</v>
      </c>
      <c r="C777" t="str">
        <f t="shared" si="165"/>
        <v>06539003</v>
      </c>
      <c r="D777" t="str">
        <f t="shared" si="166"/>
        <v>813</v>
      </c>
      <c r="E777" t="str">
        <f t="shared" si="154"/>
        <v>89301171</v>
      </c>
      <c r="F777" t="str">
        <f t="shared" si="159"/>
        <v>8356184463</v>
      </c>
      <c r="G777" s="1">
        <v>44645</v>
      </c>
      <c r="H777" t="str">
        <f>"91133"</f>
        <v>91133</v>
      </c>
      <c r="I777">
        <v>1</v>
      </c>
      <c r="J777">
        <v>176</v>
      </c>
      <c r="K777">
        <v>0</v>
      </c>
      <c r="L777">
        <v>137.28</v>
      </c>
    </row>
    <row r="778" spans="1:12" x14ac:dyDescent="0.25">
      <c r="A778" t="str">
        <f t="shared" si="163"/>
        <v>89301000</v>
      </c>
      <c r="B778" t="str">
        <f t="shared" si="164"/>
        <v>06539000</v>
      </c>
      <c r="C778" t="str">
        <f t="shared" si="165"/>
        <v>06539003</v>
      </c>
      <c r="D778" t="str">
        <f t="shared" si="166"/>
        <v>813</v>
      </c>
      <c r="E778" t="str">
        <f t="shared" si="154"/>
        <v>89301171</v>
      </c>
      <c r="F778" t="str">
        <f t="shared" si="159"/>
        <v>8356184463</v>
      </c>
      <c r="G778" s="1">
        <v>44645</v>
      </c>
      <c r="H778" t="str">
        <f>"91171"</f>
        <v>91171</v>
      </c>
      <c r="I778">
        <v>1</v>
      </c>
      <c r="J778">
        <v>360</v>
      </c>
      <c r="K778">
        <v>0</v>
      </c>
      <c r="L778">
        <v>280.8</v>
      </c>
    </row>
    <row r="779" spans="1:12" x14ac:dyDescent="0.25">
      <c r="A779" t="str">
        <f t="shared" si="163"/>
        <v>89301000</v>
      </c>
      <c r="B779" t="str">
        <f t="shared" si="164"/>
        <v>06539000</v>
      </c>
      <c r="C779" t="str">
        <f t="shared" si="165"/>
        <v>06539003</v>
      </c>
      <c r="D779" t="str">
        <f t="shared" si="166"/>
        <v>813</v>
      </c>
      <c r="E779" t="str">
        <f t="shared" si="154"/>
        <v>89301171</v>
      </c>
      <c r="F779" t="str">
        <f t="shared" si="159"/>
        <v>8356184463</v>
      </c>
      <c r="G779" s="1">
        <v>44645</v>
      </c>
      <c r="H779" t="str">
        <f>"91173"</f>
        <v>91173</v>
      </c>
      <c r="I779">
        <v>1</v>
      </c>
      <c r="J779">
        <v>335</v>
      </c>
      <c r="K779">
        <v>0</v>
      </c>
      <c r="L779">
        <v>261.3</v>
      </c>
    </row>
    <row r="780" spans="1:12" x14ac:dyDescent="0.25">
      <c r="A780" t="str">
        <f t="shared" si="163"/>
        <v>89301000</v>
      </c>
      <c r="B780" t="str">
        <f t="shared" si="164"/>
        <v>06539000</v>
      </c>
      <c r="C780" t="str">
        <f t="shared" si="165"/>
        <v>06539003</v>
      </c>
      <c r="D780" t="str">
        <f t="shared" si="166"/>
        <v>813</v>
      </c>
      <c r="E780" t="str">
        <f t="shared" si="154"/>
        <v>89301171</v>
      </c>
      <c r="F780" t="str">
        <f t="shared" si="159"/>
        <v>8356184463</v>
      </c>
      <c r="G780" s="1">
        <v>44645</v>
      </c>
      <c r="H780" t="str">
        <f>"91175"</f>
        <v>91175</v>
      </c>
      <c r="I780">
        <v>1</v>
      </c>
      <c r="J780">
        <v>360</v>
      </c>
      <c r="K780">
        <v>0</v>
      </c>
      <c r="L780">
        <v>280.8</v>
      </c>
    </row>
    <row r="781" spans="1:12" x14ac:dyDescent="0.25">
      <c r="A781" t="str">
        <f t="shared" si="163"/>
        <v>89301000</v>
      </c>
      <c r="B781" t="str">
        <f t="shared" si="164"/>
        <v>06539000</v>
      </c>
      <c r="C781" t="str">
        <f t="shared" si="165"/>
        <v>06539003</v>
      </c>
      <c r="D781" t="str">
        <f t="shared" si="166"/>
        <v>813</v>
      </c>
      <c r="E781" t="str">
        <f t="shared" si="154"/>
        <v>89301171</v>
      </c>
      <c r="F781" t="str">
        <f t="shared" si="159"/>
        <v>8356184463</v>
      </c>
      <c r="G781" s="1">
        <v>44646</v>
      </c>
      <c r="H781" t="str">
        <f>"91167"</f>
        <v>91167</v>
      </c>
      <c r="I781">
        <v>1</v>
      </c>
      <c r="J781">
        <v>425</v>
      </c>
      <c r="K781">
        <v>0</v>
      </c>
      <c r="L781">
        <v>331.5</v>
      </c>
    </row>
    <row r="782" spans="1:12" x14ac:dyDescent="0.25">
      <c r="A782" t="str">
        <f t="shared" si="163"/>
        <v>89301000</v>
      </c>
      <c r="B782" t="str">
        <f t="shared" si="164"/>
        <v>06539000</v>
      </c>
      <c r="C782" t="str">
        <f t="shared" si="165"/>
        <v>06539003</v>
      </c>
      <c r="D782" t="str">
        <f t="shared" si="166"/>
        <v>813</v>
      </c>
      <c r="E782" t="str">
        <f t="shared" si="154"/>
        <v>89301171</v>
      </c>
      <c r="F782" t="str">
        <f t="shared" si="159"/>
        <v>8356184463</v>
      </c>
      <c r="G782" s="1">
        <v>44646</v>
      </c>
      <c r="H782" t="str">
        <f>"91169"</f>
        <v>91169</v>
      </c>
      <c r="I782">
        <v>1</v>
      </c>
      <c r="J782">
        <v>425</v>
      </c>
      <c r="K782">
        <v>0</v>
      </c>
      <c r="L782">
        <v>331.5</v>
      </c>
    </row>
    <row r="783" spans="1:12" x14ac:dyDescent="0.25">
      <c r="A783" t="str">
        <f t="shared" si="163"/>
        <v>89301000</v>
      </c>
      <c r="B783" t="str">
        <f t="shared" si="164"/>
        <v>06539000</v>
      </c>
      <c r="C783" t="str">
        <f t="shared" si="165"/>
        <v>06539003</v>
      </c>
      <c r="D783" t="str">
        <f t="shared" si="166"/>
        <v>813</v>
      </c>
      <c r="E783" t="str">
        <f t="shared" si="154"/>
        <v>89301171</v>
      </c>
      <c r="F783" t="str">
        <f t="shared" si="159"/>
        <v>8356184463</v>
      </c>
      <c r="G783" s="1">
        <v>44645</v>
      </c>
      <c r="H783" t="str">
        <f>"91167"</f>
        <v>91167</v>
      </c>
      <c r="I783">
        <v>1</v>
      </c>
      <c r="J783">
        <v>425</v>
      </c>
      <c r="K783">
        <v>0</v>
      </c>
      <c r="L783">
        <v>331.5</v>
      </c>
    </row>
    <row r="784" spans="1:12" x14ac:dyDescent="0.25">
      <c r="A784" t="str">
        <f t="shared" si="163"/>
        <v>89301000</v>
      </c>
      <c r="B784" t="str">
        <f t="shared" si="164"/>
        <v>06539000</v>
      </c>
      <c r="C784" t="str">
        <f t="shared" si="165"/>
        <v>06539003</v>
      </c>
      <c r="D784" t="str">
        <f t="shared" si="166"/>
        <v>813</v>
      </c>
      <c r="E784" t="str">
        <f t="shared" si="154"/>
        <v>89301171</v>
      </c>
      <c r="F784" t="str">
        <f t="shared" si="159"/>
        <v>8356184463</v>
      </c>
      <c r="G784" s="1">
        <v>44645</v>
      </c>
      <c r="H784" t="str">
        <f>"91169"</f>
        <v>91169</v>
      </c>
      <c r="I784">
        <v>1</v>
      </c>
      <c r="J784">
        <v>425</v>
      </c>
      <c r="K784">
        <v>0</v>
      </c>
      <c r="L784">
        <v>331.5</v>
      </c>
    </row>
    <row r="785" spans="1:12" x14ac:dyDescent="0.25">
      <c r="A785" t="str">
        <f t="shared" si="163"/>
        <v>89301000</v>
      </c>
      <c r="B785" t="str">
        <f t="shared" si="164"/>
        <v>06539000</v>
      </c>
      <c r="C785" t="str">
        <f t="shared" si="165"/>
        <v>06539003</v>
      </c>
      <c r="D785" t="str">
        <f t="shared" si="166"/>
        <v>813</v>
      </c>
      <c r="E785" t="str">
        <f t="shared" si="154"/>
        <v>89301171</v>
      </c>
      <c r="F785" t="str">
        <f t="shared" si="159"/>
        <v>8356184463</v>
      </c>
      <c r="G785" s="1">
        <v>44645</v>
      </c>
      <c r="H785" t="str">
        <f>"91475"</f>
        <v>91475</v>
      </c>
      <c r="I785">
        <v>1</v>
      </c>
      <c r="J785">
        <v>206</v>
      </c>
      <c r="K785">
        <v>0</v>
      </c>
      <c r="L785">
        <v>160.68</v>
      </c>
    </row>
    <row r="786" spans="1:12" x14ac:dyDescent="0.25">
      <c r="A786" t="str">
        <f t="shared" si="163"/>
        <v>89301000</v>
      </c>
      <c r="B786" t="str">
        <f t="shared" si="164"/>
        <v>06539000</v>
      </c>
      <c r="C786" t="str">
        <f>"06539001"</f>
        <v>06539001</v>
      </c>
      <c r="D786" t="str">
        <f>"801"</f>
        <v>801</v>
      </c>
      <c r="E786" t="str">
        <f t="shared" ref="E786:E797" si="167">"89301172"</f>
        <v>89301172</v>
      </c>
      <c r="F786" t="str">
        <f t="shared" ref="F786:F797" si="168">"490423147"</f>
        <v>490423147</v>
      </c>
      <c r="G786" s="1">
        <v>44645</v>
      </c>
      <c r="H786" t="str">
        <f>"81329"</f>
        <v>81329</v>
      </c>
      <c r="I786">
        <v>1</v>
      </c>
      <c r="J786">
        <v>16</v>
      </c>
      <c r="K786">
        <v>0</v>
      </c>
      <c r="L786">
        <v>12.48</v>
      </c>
    </row>
    <row r="787" spans="1:12" x14ac:dyDescent="0.25">
      <c r="A787" t="str">
        <f t="shared" si="163"/>
        <v>89301000</v>
      </c>
      <c r="B787" t="str">
        <f t="shared" si="164"/>
        <v>06539000</v>
      </c>
      <c r="C787" t="str">
        <f>"06539001"</f>
        <v>06539001</v>
      </c>
      <c r="D787" t="str">
        <f>"801"</f>
        <v>801</v>
      </c>
      <c r="E787" t="str">
        <f t="shared" si="167"/>
        <v>89301172</v>
      </c>
      <c r="F787" t="str">
        <f t="shared" si="168"/>
        <v>490423147</v>
      </c>
      <c r="G787" s="1">
        <v>44645</v>
      </c>
      <c r="H787" t="str">
        <f>"81331"</f>
        <v>81331</v>
      </c>
      <c r="I787">
        <v>1</v>
      </c>
      <c r="J787">
        <v>193</v>
      </c>
      <c r="K787">
        <v>0</v>
      </c>
      <c r="L787">
        <v>150.54</v>
      </c>
    </row>
    <row r="788" spans="1:12" x14ac:dyDescent="0.25">
      <c r="A788" t="str">
        <f t="shared" si="163"/>
        <v>89301000</v>
      </c>
      <c r="B788" t="str">
        <f t="shared" si="164"/>
        <v>06539000</v>
      </c>
      <c r="C788" t="str">
        <f t="shared" ref="C788:C797" si="169">"06539003"</f>
        <v>06539003</v>
      </c>
      <c r="D788" t="str">
        <f t="shared" ref="D788:D797" si="170">"813"</f>
        <v>813</v>
      </c>
      <c r="E788" t="str">
        <f t="shared" si="167"/>
        <v>89301172</v>
      </c>
      <c r="F788" t="str">
        <f t="shared" si="168"/>
        <v>490423147</v>
      </c>
      <c r="G788" s="1">
        <v>44645</v>
      </c>
      <c r="H788" t="str">
        <f>"91197"</f>
        <v>91197</v>
      </c>
      <c r="I788">
        <v>1</v>
      </c>
      <c r="J788">
        <v>1046</v>
      </c>
      <c r="K788">
        <v>0</v>
      </c>
      <c r="L788">
        <v>815.88</v>
      </c>
    </row>
    <row r="789" spans="1:12" x14ac:dyDescent="0.25">
      <c r="A789" t="str">
        <f t="shared" si="163"/>
        <v>89301000</v>
      </c>
      <c r="B789" t="str">
        <f t="shared" si="164"/>
        <v>06539000</v>
      </c>
      <c r="C789" t="str">
        <f t="shared" si="169"/>
        <v>06539003</v>
      </c>
      <c r="D789" t="str">
        <f t="shared" si="170"/>
        <v>813</v>
      </c>
      <c r="E789" t="str">
        <f t="shared" si="167"/>
        <v>89301172</v>
      </c>
      <c r="F789" t="str">
        <f t="shared" si="168"/>
        <v>490423147</v>
      </c>
      <c r="G789" s="1">
        <v>44645</v>
      </c>
      <c r="H789" t="str">
        <f>"91129"</f>
        <v>91129</v>
      </c>
      <c r="I789">
        <v>1</v>
      </c>
      <c r="J789">
        <v>174</v>
      </c>
      <c r="K789">
        <v>0</v>
      </c>
      <c r="L789">
        <v>135.72</v>
      </c>
    </row>
    <row r="790" spans="1:12" x14ac:dyDescent="0.25">
      <c r="A790" t="str">
        <f t="shared" si="163"/>
        <v>89301000</v>
      </c>
      <c r="B790" t="str">
        <f t="shared" si="164"/>
        <v>06539000</v>
      </c>
      <c r="C790" t="str">
        <f t="shared" si="169"/>
        <v>06539003</v>
      </c>
      <c r="D790" t="str">
        <f t="shared" si="170"/>
        <v>813</v>
      </c>
      <c r="E790" t="str">
        <f t="shared" si="167"/>
        <v>89301172</v>
      </c>
      <c r="F790" t="str">
        <f t="shared" si="168"/>
        <v>490423147</v>
      </c>
      <c r="G790" s="1">
        <v>44645</v>
      </c>
      <c r="H790" t="str">
        <f>"91131"</f>
        <v>91131</v>
      </c>
      <c r="I790">
        <v>1</v>
      </c>
      <c r="J790">
        <v>171</v>
      </c>
      <c r="K790">
        <v>0</v>
      </c>
      <c r="L790">
        <v>133.38</v>
      </c>
    </row>
    <row r="791" spans="1:12" x14ac:dyDescent="0.25">
      <c r="A791" t="str">
        <f t="shared" si="163"/>
        <v>89301000</v>
      </c>
      <c r="B791" t="str">
        <f t="shared" si="164"/>
        <v>06539000</v>
      </c>
      <c r="C791" t="str">
        <f t="shared" si="169"/>
        <v>06539003</v>
      </c>
      <c r="D791" t="str">
        <f t="shared" si="170"/>
        <v>813</v>
      </c>
      <c r="E791" t="str">
        <f t="shared" si="167"/>
        <v>89301172</v>
      </c>
      <c r="F791" t="str">
        <f t="shared" si="168"/>
        <v>490423147</v>
      </c>
      <c r="G791" s="1">
        <v>44645</v>
      </c>
      <c r="H791" t="str">
        <f>"91133"</f>
        <v>91133</v>
      </c>
      <c r="I791">
        <v>1</v>
      </c>
      <c r="J791">
        <v>176</v>
      </c>
      <c r="K791">
        <v>0</v>
      </c>
      <c r="L791">
        <v>137.28</v>
      </c>
    </row>
    <row r="792" spans="1:12" x14ac:dyDescent="0.25">
      <c r="A792" t="str">
        <f t="shared" si="163"/>
        <v>89301000</v>
      </c>
      <c r="B792" t="str">
        <f t="shared" si="164"/>
        <v>06539000</v>
      </c>
      <c r="C792" t="str">
        <f t="shared" si="169"/>
        <v>06539003</v>
      </c>
      <c r="D792" t="str">
        <f t="shared" si="170"/>
        <v>813</v>
      </c>
      <c r="E792" t="str">
        <f t="shared" si="167"/>
        <v>89301172</v>
      </c>
      <c r="F792" t="str">
        <f t="shared" si="168"/>
        <v>490423147</v>
      </c>
      <c r="G792" s="1">
        <v>44645</v>
      </c>
      <c r="H792" t="str">
        <f>"91171"</f>
        <v>91171</v>
      </c>
      <c r="I792">
        <v>1</v>
      </c>
      <c r="J792">
        <v>360</v>
      </c>
      <c r="K792">
        <v>0</v>
      </c>
      <c r="L792">
        <v>280.8</v>
      </c>
    </row>
    <row r="793" spans="1:12" x14ac:dyDescent="0.25">
      <c r="A793" t="str">
        <f t="shared" si="163"/>
        <v>89301000</v>
      </c>
      <c r="B793" t="str">
        <f t="shared" si="164"/>
        <v>06539000</v>
      </c>
      <c r="C793" t="str">
        <f t="shared" si="169"/>
        <v>06539003</v>
      </c>
      <c r="D793" t="str">
        <f t="shared" si="170"/>
        <v>813</v>
      </c>
      <c r="E793" t="str">
        <f t="shared" si="167"/>
        <v>89301172</v>
      </c>
      <c r="F793" t="str">
        <f t="shared" si="168"/>
        <v>490423147</v>
      </c>
      <c r="G793" s="1">
        <v>44645</v>
      </c>
      <c r="H793" t="str">
        <f>"91173"</f>
        <v>91173</v>
      </c>
      <c r="I793">
        <v>1</v>
      </c>
      <c r="J793">
        <v>335</v>
      </c>
      <c r="K793">
        <v>0</v>
      </c>
      <c r="L793">
        <v>261.3</v>
      </c>
    </row>
    <row r="794" spans="1:12" x14ac:dyDescent="0.25">
      <c r="A794" t="str">
        <f t="shared" si="163"/>
        <v>89301000</v>
      </c>
      <c r="B794" t="str">
        <f t="shared" si="164"/>
        <v>06539000</v>
      </c>
      <c r="C794" t="str">
        <f t="shared" si="169"/>
        <v>06539003</v>
      </c>
      <c r="D794" t="str">
        <f t="shared" si="170"/>
        <v>813</v>
      </c>
      <c r="E794" t="str">
        <f t="shared" si="167"/>
        <v>89301172</v>
      </c>
      <c r="F794" t="str">
        <f t="shared" si="168"/>
        <v>490423147</v>
      </c>
      <c r="G794" s="1">
        <v>44645</v>
      </c>
      <c r="H794" t="str">
        <f>"91175"</f>
        <v>91175</v>
      </c>
      <c r="I794">
        <v>1</v>
      </c>
      <c r="J794">
        <v>360</v>
      </c>
      <c r="K794">
        <v>0</v>
      </c>
      <c r="L794">
        <v>280.8</v>
      </c>
    </row>
    <row r="795" spans="1:12" x14ac:dyDescent="0.25">
      <c r="A795" t="str">
        <f t="shared" si="163"/>
        <v>89301000</v>
      </c>
      <c r="B795" t="str">
        <f t="shared" si="164"/>
        <v>06539000</v>
      </c>
      <c r="C795" t="str">
        <f t="shared" si="169"/>
        <v>06539003</v>
      </c>
      <c r="D795" t="str">
        <f t="shared" si="170"/>
        <v>813</v>
      </c>
      <c r="E795" t="str">
        <f t="shared" si="167"/>
        <v>89301172</v>
      </c>
      <c r="F795" t="str">
        <f t="shared" si="168"/>
        <v>490423147</v>
      </c>
      <c r="G795" s="1">
        <v>44645</v>
      </c>
      <c r="H795" t="str">
        <f>"91167"</f>
        <v>91167</v>
      </c>
      <c r="I795">
        <v>1</v>
      </c>
      <c r="J795">
        <v>425</v>
      </c>
      <c r="K795">
        <v>0</v>
      </c>
      <c r="L795">
        <v>331.5</v>
      </c>
    </row>
    <row r="796" spans="1:12" x14ac:dyDescent="0.25">
      <c r="A796" t="str">
        <f t="shared" si="163"/>
        <v>89301000</v>
      </c>
      <c r="B796" t="str">
        <f t="shared" si="164"/>
        <v>06539000</v>
      </c>
      <c r="C796" t="str">
        <f t="shared" si="169"/>
        <v>06539003</v>
      </c>
      <c r="D796" t="str">
        <f t="shared" si="170"/>
        <v>813</v>
      </c>
      <c r="E796" t="str">
        <f t="shared" si="167"/>
        <v>89301172</v>
      </c>
      <c r="F796" t="str">
        <f t="shared" si="168"/>
        <v>490423147</v>
      </c>
      <c r="G796" s="1">
        <v>44645</v>
      </c>
      <c r="H796" t="str">
        <f>"91169"</f>
        <v>91169</v>
      </c>
      <c r="I796">
        <v>1</v>
      </c>
      <c r="J796">
        <v>425</v>
      </c>
      <c r="K796">
        <v>0</v>
      </c>
      <c r="L796">
        <v>331.5</v>
      </c>
    </row>
    <row r="797" spans="1:12" x14ac:dyDescent="0.25">
      <c r="A797" t="str">
        <f t="shared" si="163"/>
        <v>89301000</v>
      </c>
      <c r="B797" t="str">
        <f t="shared" si="164"/>
        <v>06539000</v>
      </c>
      <c r="C797" t="str">
        <f t="shared" si="169"/>
        <v>06539003</v>
      </c>
      <c r="D797" t="str">
        <f t="shared" si="170"/>
        <v>813</v>
      </c>
      <c r="E797" t="str">
        <f t="shared" si="167"/>
        <v>89301172</v>
      </c>
      <c r="F797" t="str">
        <f t="shared" si="168"/>
        <v>490423147</v>
      </c>
      <c r="G797" s="1">
        <v>44645</v>
      </c>
      <c r="H797" t="str">
        <f>"91475"</f>
        <v>91475</v>
      </c>
      <c r="I797">
        <v>1</v>
      </c>
      <c r="J797">
        <v>206</v>
      </c>
      <c r="K797">
        <v>0</v>
      </c>
      <c r="L797">
        <v>160.68</v>
      </c>
    </row>
    <row r="798" spans="1:12" x14ac:dyDescent="0.25">
      <c r="A798" t="str">
        <f t="shared" si="163"/>
        <v>89301000</v>
      </c>
      <c r="B798" t="str">
        <f>"93201000"</f>
        <v>93201000</v>
      </c>
      <c r="C798" t="str">
        <f>"93201211"</f>
        <v>93201211</v>
      </c>
      <c r="D798" t="str">
        <f>"209"</f>
        <v>209</v>
      </c>
      <c r="E798" t="str">
        <f>"89301011"</f>
        <v>89301011</v>
      </c>
      <c r="F798" t="str">
        <f>"480831422"</f>
        <v>480831422</v>
      </c>
      <c r="G798" s="1">
        <v>44634</v>
      </c>
      <c r="H798" t="str">
        <f>"09511"</f>
        <v>09511</v>
      </c>
      <c r="I798">
        <v>1</v>
      </c>
      <c r="J798">
        <v>43</v>
      </c>
      <c r="K798">
        <v>0</v>
      </c>
      <c r="L798">
        <v>46.44</v>
      </c>
    </row>
    <row r="799" spans="1:12" x14ac:dyDescent="0.25">
      <c r="A799" t="str">
        <f t="shared" si="163"/>
        <v>89301000</v>
      </c>
      <c r="B799" t="str">
        <f>"88805000"</f>
        <v>88805000</v>
      </c>
      <c r="C799" t="str">
        <f>"88805001"</f>
        <v>88805001</v>
      </c>
      <c r="D799" t="str">
        <f>"801"</f>
        <v>801</v>
      </c>
      <c r="E799" t="str">
        <f>"89301202"</f>
        <v>89301202</v>
      </c>
      <c r="F799" t="str">
        <f>"0061085728"</f>
        <v>0061085728</v>
      </c>
      <c r="G799" s="1">
        <v>44657</v>
      </c>
      <c r="H799" t="str">
        <f>"81643"</f>
        <v>81643</v>
      </c>
      <c r="I799">
        <v>1</v>
      </c>
      <c r="J799">
        <v>104</v>
      </c>
      <c r="K799">
        <v>0</v>
      </c>
      <c r="L799">
        <v>81.12</v>
      </c>
    </row>
    <row r="800" spans="1:12" x14ac:dyDescent="0.25">
      <c r="A800" t="str">
        <f t="shared" si="163"/>
        <v>89301000</v>
      </c>
      <c r="B800" t="str">
        <f>"88805000"</f>
        <v>88805000</v>
      </c>
      <c r="C800" t="str">
        <f>"88805014"</f>
        <v>88805014</v>
      </c>
      <c r="D800" t="str">
        <f>"816"</f>
        <v>816</v>
      </c>
      <c r="E800" t="str">
        <f>"89301282"</f>
        <v>89301282</v>
      </c>
      <c r="F800" t="str">
        <f>"2059181300"</f>
        <v>2059181300</v>
      </c>
      <c r="G800" s="1">
        <v>44670</v>
      </c>
      <c r="H800" t="str">
        <f>"94984"</f>
        <v>94984</v>
      </c>
      <c r="I800">
        <v>1</v>
      </c>
      <c r="J800">
        <v>0</v>
      </c>
      <c r="K800">
        <v>57200</v>
      </c>
      <c r="L800">
        <v>57200</v>
      </c>
    </row>
    <row r="801" spans="1:12" x14ac:dyDescent="0.25">
      <c r="A801" t="str">
        <f t="shared" si="163"/>
        <v>89301000</v>
      </c>
      <c r="B801" t="str">
        <f>"88805000"</f>
        <v>88805000</v>
      </c>
      <c r="C801" t="str">
        <f>"88805014"</f>
        <v>88805014</v>
      </c>
      <c r="D801" t="str">
        <f>"816"</f>
        <v>816</v>
      </c>
      <c r="E801" t="str">
        <f>"89301282"</f>
        <v>89301282</v>
      </c>
      <c r="F801" t="str">
        <f>"2059181300"</f>
        <v>2059181300</v>
      </c>
      <c r="G801" s="1">
        <v>44670</v>
      </c>
      <c r="H801" t="str">
        <f>"94996"</f>
        <v>94996</v>
      </c>
      <c r="I801">
        <v>1</v>
      </c>
      <c r="J801">
        <v>0</v>
      </c>
      <c r="K801">
        <v>0</v>
      </c>
      <c r="L801">
        <v>0</v>
      </c>
    </row>
    <row r="802" spans="1:12" x14ac:dyDescent="0.25">
      <c r="A802" t="str">
        <f t="shared" si="163"/>
        <v>89301000</v>
      </c>
      <c r="B802" t="str">
        <f t="shared" ref="B802:B808" si="171">"10510000"</f>
        <v>10510000</v>
      </c>
      <c r="C802" t="str">
        <f t="shared" ref="C802:C808" si="172">"10510001"</f>
        <v>10510001</v>
      </c>
      <c r="D802" t="str">
        <f t="shared" ref="D802:D808" si="173">"802"</f>
        <v>802</v>
      </c>
      <c r="E802" t="str">
        <f>"89301163"</f>
        <v>89301163</v>
      </c>
      <c r="F802" t="str">
        <f>"6453270879"</f>
        <v>6453270879</v>
      </c>
      <c r="G802" s="1">
        <v>44676</v>
      </c>
      <c r="H802" t="str">
        <f>"82041"</f>
        <v>82041</v>
      </c>
      <c r="I802">
        <v>1</v>
      </c>
      <c r="J802">
        <v>1090</v>
      </c>
      <c r="K802">
        <v>0</v>
      </c>
      <c r="L802">
        <v>991.9</v>
      </c>
    </row>
    <row r="803" spans="1:12" x14ac:dyDescent="0.25">
      <c r="A803" t="str">
        <f t="shared" si="163"/>
        <v>89301000</v>
      </c>
      <c r="B803" t="str">
        <f t="shared" si="171"/>
        <v>10510000</v>
      </c>
      <c r="C803" t="str">
        <f t="shared" si="172"/>
        <v>10510001</v>
      </c>
      <c r="D803" t="str">
        <f t="shared" si="173"/>
        <v>802</v>
      </c>
      <c r="E803" t="str">
        <f t="shared" ref="E803:E808" si="174">"89301202"</f>
        <v>89301202</v>
      </c>
      <c r="F803" t="str">
        <f t="shared" ref="F803:F808" si="175">"9404095734"</f>
        <v>9404095734</v>
      </c>
      <c r="G803" s="1">
        <v>44648</v>
      </c>
      <c r="H803" t="str">
        <f>"82145"</f>
        <v>82145</v>
      </c>
      <c r="I803">
        <v>6</v>
      </c>
      <c r="J803">
        <v>342</v>
      </c>
      <c r="K803">
        <v>0</v>
      </c>
      <c r="L803">
        <v>311.22000000000003</v>
      </c>
    </row>
    <row r="804" spans="1:12" x14ac:dyDescent="0.25">
      <c r="A804" t="str">
        <f t="shared" si="163"/>
        <v>89301000</v>
      </c>
      <c r="B804" t="str">
        <f t="shared" si="171"/>
        <v>10510000</v>
      </c>
      <c r="C804" t="str">
        <f t="shared" si="172"/>
        <v>10510001</v>
      </c>
      <c r="D804" t="str">
        <f t="shared" si="173"/>
        <v>802</v>
      </c>
      <c r="E804" t="str">
        <f t="shared" si="174"/>
        <v>89301202</v>
      </c>
      <c r="F804" t="str">
        <f t="shared" si="175"/>
        <v>9404095734</v>
      </c>
      <c r="G804" s="1">
        <v>44648</v>
      </c>
      <c r="H804" t="str">
        <f>"82111"</f>
        <v>82111</v>
      </c>
      <c r="I804">
        <v>1</v>
      </c>
      <c r="J804">
        <v>36</v>
      </c>
      <c r="K804">
        <v>0</v>
      </c>
      <c r="L804">
        <v>32.76</v>
      </c>
    </row>
    <row r="805" spans="1:12" x14ac:dyDescent="0.25">
      <c r="A805" t="str">
        <f t="shared" si="163"/>
        <v>89301000</v>
      </c>
      <c r="B805" t="str">
        <f t="shared" si="171"/>
        <v>10510000</v>
      </c>
      <c r="C805" t="str">
        <f t="shared" si="172"/>
        <v>10510001</v>
      </c>
      <c r="D805" t="str">
        <f t="shared" si="173"/>
        <v>802</v>
      </c>
      <c r="E805" t="str">
        <f t="shared" si="174"/>
        <v>89301202</v>
      </c>
      <c r="F805" t="str">
        <f t="shared" si="175"/>
        <v>9404095734</v>
      </c>
      <c r="G805" s="1">
        <v>44645</v>
      </c>
      <c r="H805" t="str">
        <f>"82111"</f>
        <v>82111</v>
      </c>
      <c r="I805">
        <v>1</v>
      </c>
      <c r="J805">
        <v>36</v>
      </c>
      <c r="K805">
        <v>0</v>
      </c>
      <c r="L805">
        <v>32.76</v>
      </c>
    </row>
    <row r="806" spans="1:12" x14ac:dyDescent="0.25">
      <c r="A806" t="str">
        <f t="shared" si="163"/>
        <v>89301000</v>
      </c>
      <c r="B806" t="str">
        <f t="shared" si="171"/>
        <v>10510000</v>
      </c>
      <c r="C806" t="str">
        <f t="shared" si="172"/>
        <v>10510001</v>
      </c>
      <c r="D806" t="str">
        <f t="shared" si="173"/>
        <v>802</v>
      </c>
      <c r="E806" t="str">
        <f t="shared" si="174"/>
        <v>89301202</v>
      </c>
      <c r="F806" t="str">
        <f t="shared" si="175"/>
        <v>9404095734</v>
      </c>
      <c r="G806" s="1">
        <v>44648</v>
      </c>
      <c r="H806" t="str">
        <f>"82079"</f>
        <v>82079</v>
      </c>
      <c r="I806">
        <v>1</v>
      </c>
      <c r="J806">
        <v>332</v>
      </c>
      <c r="K806">
        <v>0</v>
      </c>
      <c r="L806">
        <v>302.12</v>
      </c>
    </row>
    <row r="807" spans="1:12" x14ac:dyDescent="0.25">
      <c r="A807" t="str">
        <f t="shared" si="163"/>
        <v>89301000</v>
      </c>
      <c r="B807" t="str">
        <f t="shared" si="171"/>
        <v>10510000</v>
      </c>
      <c r="C807" t="str">
        <f t="shared" si="172"/>
        <v>10510001</v>
      </c>
      <c r="D807" t="str">
        <f t="shared" si="173"/>
        <v>802</v>
      </c>
      <c r="E807" t="str">
        <f t="shared" si="174"/>
        <v>89301202</v>
      </c>
      <c r="F807" t="str">
        <f t="shared" si="175"/>
        <v>9404095734</v>
      </c>
      <c r="G807" s="1">
        <v>44645</v>
      </c>
      <c r="H807" t="str">
        <f>"97111"</f>
        <v>97111</v>
      </c>
      <c r="I807">
        <v>1</v>
      </c>
      <c r="J807">
        <v>18</v>
      </c>
      <c r="K807">
        <v>0</v>
      </c>
      <c r="L807">
        <v>16.38</v>
      </c>
    </row>
    <row r="808" spans="1:12" x14ac:dyDescent="0.25">
      <c r="A808" t="str">
        <f t="shared" si="163"/>
        <v>89301000</v>
      </c>
      <c r="B808" t="str">
        <f t="shared" si="171"/>
        <v>10510000</v>
      </c>
      <c r="C808" t="str">
        <f t="shared" si="172"/>
        <v>10510001</v>
      </c>
      <c r="D808" t="str">
        <f t="shared" si="173"/>
        <v>802</v>
      </c>
      <c r="E808" t="str">
        <f t="shared" si="174"/>
        <v>89301202</v>
      </c>
      <c r="F808" t="str">
        <f t="shared" si="175"/>
        <v>9404095734</v>
      </c>
      <c r="G808" s="1">
        <v>44648</v>
      </c>
      <c r="H808" t="str">
        <f>"82113"</f>
        <v>82113</v>
      </c>
      <c r="I808">
        <v>1</v>
      </c>
      <c r="J808">
        <v>362</v>
      </c>
      <c r="K808">
        <v>0</v>
      </c>
      <c r="L808">
        <v>329.42</v>
      </c>
    </row>
    <row r="809" spans="1:12" x14ac:dyDescent="0.25">
      <c r="A809" t="str">
        <f t="shared" si="163"/>
        <v>89301000</v>
      </c>
      <c r="B809" t="str">
        <f>"78006000"</f>
        <v>78006000</v>
      </c>
      <c r="C809" t="str">
        <f>"78006201"</f>
        <v>78006201</v>
      </c>
      <c r="D809" t="str">
        <f t="shared" ref="D809:D840" si="176">"801"</f>
        <v>801</v>
      </c>
      <c r="E809" t="str">
        <f>"89301171"</f>
        <v>89301171</v>
      </c>
      <c r="F809" t="str">
        <f>"8405294491"</f>
        <v>8405294491</v>
      </c>
      <c r="G809" s="1">
        <v>44678</v>
      </c>
      <c r="H809" t="str">
        <f>"81703"</f>
        <v>81703</v>
      </c>
      <c r="I809">
        <v>2</v>
      </c>
      <c r="J809">
        <v>556</v>
      </c>
      <c r="K809">
        <v>0</v>
      </c>
      <c r="L809">
        <v>433.68</v>
      </c>
    </row>
    <row r="810" spans="1:12" x14ac:dyDescent="0.25">
      <c r="A810" t="str">
        <f t="shared" si="163"/>
        <v>89301000</v>
      </c>
      <c r="B810" t="str">
        <f t="shared" ref="B810:B873" si="177">"72100000"</f>
        <v>72100000</v>
      </c>
      <c r="C810" t="str">
        <f t="shared" ref="C810:C841" si="178">"72100659"</f>
        <v>72100659</v>
      </c>
      <c r="D810" t="str">
        <f t="shared" si="176"/>
        <v>801</v>
      </c>
      <c r="E810" t="str">
        <f>"89301105"</f>
        <v>89301105</v>
      </c>
      <c r="F810" t="str">
        <f>"1860250502"</f>
        <v>1860250502</v>
      </c>
      <c r="G810" s="1">
        <v>44622</v>
      </c>
      <c r="H810" t="str">
        <f>"92157"</f>
        <v>92157</v>
      </c>
      <c r="I810">
        <v>1</v>
      </c>
      <c r="J810">
        <v>1754</v>
      </c>
      <c r="K810">
        <v>0</v>
      </c>
      <c r="L810">
        <v>1368.12</v>
      </c>
    </row>
    <row r="811" spans="1:12" x14ac:dyDescent="0.25">
      <c r="A811" t="str">
        <f t="shared" si="163"/>
        <v>89301000</v>
      </c>
      <c r="B811" t="str">
        <f t="shared" si="177"/>
        <v>72100000</v>
      </c>
      <c r="C811" t="str">
        <f t="shared" si="178"/>
        <v>72100659</v>
      </c>
      <c r="D811" t="str">
        <f t="shared" si="176"/>
        <v>801</v>
      </c>
      <c r="E811" t="str">
        <f>"89301105"</f>
        <v>89301105</v>
      </c>
      <c r="F811" t="str">
        <f>"1860250502"</f>
        <v>1860250502</v>
      </c>
      <c r="G811" s="1">
        <v>44622</v>
      </c>
      <c r="H811" t="str">
        <f>"99141"</f>
        <v>99141</v>
      </c>
      <c r="I811">
        <v>1</v>
      </c>
      <c r="J811">
        <v>458</v>
      </c>
      <c r="K811">
        <v>0</v>
      </c>
      <c r="L811">
        <v>357.24</v>
      </c>
    </row>
    <row r="812" spans="1:12" x14ac:dyDescent="0.25">
      <c r="A812" t="str">
        <f t="shared" si="163"/>
        <v>89301000</v>
      </c>
      <c r="B812" t="str">
        <f t="shared" si="177"/>
        <v>72100000</v>
      </c>
      <c r="C812" t="str">
        <f t="shared" si="178"/>
        <v>72100659</v>
      </c>
      <c r="D812" t="str">
        <f t="shared" si="176"/>
        <v>801</v>
      </c>
      <c r="E812" t="str">
        <f t="shared" ref="E812:E843" si="179">"89301091"</f>
        <v>89301091</v>
      </c>
      <c r="F812" t="str">
        <f>"2202270268"</f>
        <v>2202270268</v>
      </c>
      <c r="G812" s="1">
        <v>44621</v>
      </c>
      <c r="H812" t="str">
        <f>"93121"</f>
        <v>93121</v>
      </c>
      <c r="I812">
        <v>1</v>
      </c>
      <c r="J812">
        <v>125</v>
      </c>
      <c r="K812">
        <v>0</v>
      </c>
      <c r="L812">
        <v>153.75</v>
      </c>
    </row>
    <row r="813" spans="1:12" x14ac:dyDescent="0.25">
      <c r="A813" t="str">
        <f t="shared" si="163"/>
        <v>89301000</v>
      </c>
      <c r="B813" t="str">
        <f t="shared" si="177"/>
        <v>72100000</v>
      </c>
      <c r="C813" t="str">
        <f t="shared" si="178"/>
        <v>72100659</v>
      </c>
      <c r="D813" t="str">
        <f t="shared" si="176"/>
        <v>801</v>
      </c>
      <c r="E813" t="str">
        <f t="shared" si="179"/>
        <v>89301091</v>
      </c>
      <c r="F813" t="str">
        <f>"2202270268"</f>
        <v>2202270268</v>
      </c>
      <c r="G813" s="1">
        <v>44621</v>
      </c>
      <c r="H813" t="str">
        <f>"93124"</f>
        <v>93124</v>
      </c>
      <c r="I813">
        <v>1</v>
      </c>
      <c r="J813">
        <v>173</v>
      </c>
      <c r="K813">
        <v>0</v>
      </c>
      <c r="L813">
        <v>212.79</v>
      </c>
    </row>
    <row r="814" spans="1:12" x14ac:dyDescent="0.25">
      <c r="A814" t="str">
        <f t="shared" si="163"/>
        <v>89301000</v>
      </c>
      <c r="B814" t="str">
        <f t="shared" si="177"/>
        <v>72100000</v>
      </c>
      <c r="C814" t="str">
        <f t="shared" si="178"/>
        <v>72100659</v>
      </c>
      <c r="D814" t="str">
        <f t="shared" si="176"/>
        <v>801</v>
      </c>
      <c r="E814" t="str">
        <f t="shared" si="179"/>
        <v>89301091</v>
      </c>
      <c r="F814" t="str">
        <f>"2202270268"</f>
        <v>2202270268</v>
      </c>
      <c r="G814" s="1">
        <v>44621</v>
      </c>
      <c r="H814" t="str">
        <f>"93281"</f>
        <v>93281</v>
      </c>
      <c r="I814">
        <v>1</v>
      </c>
      <c r="J814">
        <v>134</v>
      </c>
      <c r="K814">
        <v>0</v>
      </c>
      <c r="L814">
        <v>164.82</v>
      </c>
    </row>
    <row r="815" spans="1:12" x14ac:dyDescent="0.25">
      <c r="A815" t="str">
        <f t="shared" si="163"/>
        <v>89301000</v>
      </c>
      <c r="B815" t="str">
        <f t="shared" si="177"/>
        <v>72100000</v>
      </c>
      <c r="C815" t="str">
        <f t="shared" si="178"/>
        <v>72100659</v>
      </c>
      <c r="D815" t="str">
        <f t="shared" si="176"/>
        <v>801</v>
      </c>
      <c r="E815" t="str">
        <f t="shared" si="179"/>
        <v>89301091</v>
      </c>
      <c r="F815" t="str">
        <f>"2202270301"</f>
        <v>2202270301</v>
      </c>
      <c r="G815" s="1">
        <v>44621</v>
      </c>
      <c r="H815" t="str">
        <f>"93121"</f>
        <v>93121</v>
      </c>
      <c r="I815">
        <v>1</v>
      </c>
      <c r="J815">
        <v>125</v>
      </c>
      <c r="K815">
        <v>0</v>
      </c>
      <c r="L815">
        <v>153.75</v>
      </c>
    </row>
    <row r="816" spans="1:12" x14ac:dyDescent="0.25">
      <c r="A816" t="str">
        <f t="shared" si="163"/>
        <v>89301000</v>
      </c>
      <c r="B816" t="str">
        <f t="shared" si="177"/>
        <v>72100000</v>
      </c>
      <c r="C816" t="str">
        <f t="shared" si="178"/>
        <v>72100659</v>
      </c>
      <c r="D816" t="str">
        <f t="shared" si="176"/>
        <v>801</v>
      </c>
      <c r="E816" t="str">
        <f t="shared" si="179"/>
        <v>89301091</v>
      </c>
      <c r="F816" t="str">
        <f>"2202270301"</f>
        <v>2202270301</v>
      </c>
      <c r="G816" s="1">
        <v>44621</v>
      </c>
      <c r="H816" t="str">
        <f>"93124"</f>
        <v>93124</v>
      </c>
      <c r="I816">
        <v>1</v>
      </c>
      <c r="J816">
        <v>173</v>
      </c>
      <c r="K816">
        <v>0</v>
      </c>
      <c r="L816">
        <v>212.79</v>
      </c>
    </row>
    <row r="817" spans="1:12" x14ac:dyDescent="0.25">
      <c r="A817" t="str">
        <f t="shared" si="163"/>
        <v>89301000</v>
      </c>
      <c r="B817" t="str">
        <f t="shared" si="177"/>
        <v>72100000</v>
      </c>
      <c r="C817" t="str">
        <f t="shared" si="178"/>
        <v>72100659</v>
      </c>
      <c r="D817" t="str">
        <f t="shared" si="176"/>
        <v>801</v>
      </c>
      <c r="E817" t="str">
        <f t="shared" si="179"/>
        <v>89301091</v>
      </c>
      <c r="F817" t="str">
        <f>"2202270301"</f>
        <v>2202270301</v>
      </c>
      <c r="G817" s="1">
        <v>44621</v>
      </c>
      <c r="H817" t="str">
        <f>"93281"</f>
        <v>93281</v>
      </c>
      <c r="I817">
        <v>1</v>
      </c>
      <c r="J817">
        <v>134</v>
      </c>
      <c r="K817">
        <v>0</v>
      </c>
      <c r="L817">
        <v>164.82</v>
      </c>
    </row>
    <row r="818" spans="1:12" x14ac:dyDescent="0.25">
      <c r="A818" t="str">
        <f t="shared" si="163"/>
        <v>89301000</v>
      </c>
      <c r="B818" t="str">
        <f t="shared" si="177"/>
        <v>72100000</v>
      </c>
      <c r="C818" t="str">
        <f t="shared" si="178"/>
        <v>72100659</v>
      </c>
      <c r="D818" t="str">
        <f t="shared" si="176"/>
        <v>801</v>
      </c>
      <c r="E818" t="str">
        <f t="shared" si="179"/>
        <v>89301091</v>
      </c>
      <c r="F818" t="str">
        <f>"2202280597"</f>
        <v>2202280597</v>
      </c>
      <c r="G818" s="1">
        <v>44622</v>
      </c>
      <c r="H818" t="str">
        <f>"93121"</f>
        <v>93121</v>
      </c>
      <c r="I818">
        <v>1</v>
      </c>
      <c r="J818">
        <v>125</v>
      </c>
      <c r="K818">
        <v>0</v>
      </c>
      <c r="L818">
        <v>153.75</v>
      </c>
    </row>
    <row r="819" spans="1:12" x14ac:dyDescent="0.25">
      <c r="A819" t="str">
        <f t="shared" si="163"/>
        <v>89301000</v>
      </c>
      <c r="B819" t="str">
        <f t="shared" si="177"/>
        <v>72100000</v>
      </c>
      <c r="C819" t="str">
        <f t="shared" si="178"/>
        <v>72100659</v>
      </c>
      <c r="D819" t="str">
        <f t="shared" si="176"/>
        <v>801</v>
      </c>
      <c r="E819" t="str">
        <f t="shared" si="179"/>
        <v>89301091</v>
      </c>
      <c r="F819" t="str">
        <f>"2202280597"</f>
        <v>2202280597</v>
      </c>
      <c r="G819" s="1">
        <v>44622</v>
      </c>
      <c r="H819" t="str">
        <f>"93124"</f>
        <v>93124</v>
      </c>
      <c r="I819">
        <v>1</v>
      </c>
      <c r="J819">
        <v>173</v>
      </c>
      <c r="K819">
        <v>0</v>
      </c>
      <c r="L819">
        <v>212.79</v>
      </c>
    </row>
    <row r="820" spans="1:12" x14ac:dyDescent="0.25">
      <c r="A820" t="str">
        <f t="shared" si="163"/>
        <v>89301000</v>
      </c>
      <c r="B820" t="str">
        <f t="shared" si="177"/>
        <v>72100000</v>
      </c>
      <c r="C820" t="str">
        <f t="shared" si="178"/>
        <v>72100659</v>
      </c>
      <c r="D820" t="str">
        <f t="shared" si="176"/>
        <v>801</v>
      </c>
      <c r="E820" t="str">
        <f t="shared" si="179"/>
        <v>89301091</v>
      </c>
      <c r="F820" t="str">
        <f>"2202280597"</f>
        <v>2202280597</v>
      </c>
      <c r="G820" s="1">
        <v>44622</v>
      </c>
      <c r="H820" t="str">
        <f>"93281"</f>
        <v>93281</v>
      </c>
      <c r="I820">
        <v>1</v>
      </c>
      <c r="J820">
        <v>134</v>
      </c>
      <c r="K820">
        <v>0</v>
      </c>
      <c r="L820">
        <v>164.82</v>
      </c>
    </row>
    <row r="821" spans="1:12" x14ac:dyDescent="0.25">
      <c r="A821" t="str">
        <f t="shared" si="163"/>
        <v>89301000</v>
      </c>
      <c r="B821" t="str">
        <f t="shared" si="177"/>
        <v>72100000</v>
      </c>
      <c r="C821" t="str">
        <f t="shared" si="178"/>
        <v>72100659</v>
      </c>
      <c r="D821" t="str">
        <f t="shared" si="176"/>
        <v>801</v>
      </c>
      <c r="E821" t="str">
        <f t="shared" si="179"/>
        <v>89301091</v>
      </c>
      <c r="F821" t="str">
        <f>"2202280630"</f>
        <v>2202280630</v>
      </c>
      <c r="G821" s="1">
        <v>44622</v>
      </c>
      <c r="H821" t="str">
        <f>"93121"</f>
        <v>93121</v>
      </c>
      <c r="I821">
        <v>1</v>
      </c>
      <c r="J821">
        <v>125</v>
      </c>
      <c r="K821">
        <v>0</v>
      </c>
      <c r="L821">
        <v>153.75</v>
      </c>
    </row>
    <row r="822" spans="1:12" x14ac:dyDescent="0.25">
      <c r="A822" t="str">
        <f t="shared" si="163"/>
        <v>89301000</v>
      </c>
      <c r="B822" t="str">
        <f t="shared" si="177"/>
        <v>72100000</v>
      </c>
      <c r="C822" t="str">
        <f t="shared" si="178"/>
        <v>72100659</v>
      </c>
      <c r="D822" t="str">
        <f t="shared" si="176"/>
        <v>801</v>
      </c>
      <c r="E822" t="str">
        <f t="shared" si="179"/>
        <v>89301091</v>
      </c>
      <c r="F822" t="str">
        <f>"2202280630"</f>
        <v>2202280630</v>
      </c>
      <c r="G822" s="1">
        <v>44622</v>
      </c>
      <c r="H822" t="str">
        <f>"93124"</f>
        <v>93124</v>
      </c>
      <c r="I822">
        <v>1</v>
      </c>
      <c r="J822">
        <v>173</v>
      </c>
      <c r="K822">
        <v>0</v>
      </c>
      <c r="L822">
        <v>212.79</v>
      </c>
    </row>
    <row r="823" spans="1:12" x14ac:dyDescent="0.25">
      <c r="A823" t="str">
        <f t="shared" si="163"/>
        <v>89301000</v>
      </c>
      <c r="B823" t="str">
        <f t="shared" si="177"/>
        <v>72100000</v>
      </c>
      <c r="C823" t="str">
        <f t="shared" si="178"/>
        <v>72100659</v>
      </c>
      <c r="D823" t="str">
        <f t="shared" si="176"/>
        <v>801</v>
      </c>
      <c r="E823" t="str">
        <f t="shared" si="179"/>
        <v>89301091</v>
      </c>
      <c r="F823" t="str">
        <f>"2202280630"</f>
        <v>2202280630</v>
      </c>
      <c r="G823" s="1">
        <v>44622</v>
      </c>
      <c r="H823" t="str">
        <f>"93281"</f>
        <v>93281</v>
      </c>
      <c r="I823">
        <v>1</v>
      </c>
      <c r="J823">
        <v>134</v>
      </c>
      <c r="K823">
        <v>0</v>
      </c>
      <c r="L823">
        <v>164.82</v>
      </c>
    </row>
    <row r="824" spans="1:12" x14ac:dyDescent="0.25">
      <c r="A824" t="str">
        <f t="shared" si="163"/>
        <v>89301000</v>
      </c>
      <c r="B824" t="str">
        <f t="shared" si="177"/>
        <v>72100000</v>
      </c>
      <c r="C824" t="str">
        <f t="shared" si="178"/>
        <v>72100659</v>
      </c>
      <c r="D824" t="str">
        <f t="shared" si="176"/>
        <v>801</v>
      </c>
      <c r="E824" t="str">
        <f t="shared" si="179"/>
        <v>89301091</v>
      </c>
      <c r="F824" t="str">
        <f>"2203020699"</f>
        <v>2203020699</v>
      </c>
      <c r="G824" s="1">
        <v>44624</v>
      </c>
      <c r="H824" t="str">
        <f>"93121"</f>
        <v>93121</v>
      </c>
      <c r="I824">
        <v>1</v>
      </c>
      <c r="J824">
        <v>125</v>
      </c>
      <c r="K824">
        <v>0</v>
      </c>
      <c r="L824">
        <v>153.75</v>
      </c>
    </row>
    <row r="825" spans="1:12" x14ac:dyDescent="0.25">
      <c r="A825" t="str">
        <f t="shared" si="163"/>
        <v>89301000</v>
      </c>
      <c r="B825" t="str">
        <f t="shared" si="177"/>
        <v>72100000</v>
      </c>
      <c r="C825" t="str">
        <f t="shared" si="178"/>
        <v>72100659</v>
      </c>
      <c r="D825" t="str">
        <f t="shared" si="176"/>
        <v>801</v>
      </c>
      <c r="E825" t="str">
        <f t="shared" si="179"/>
        <v>89301091</v>
      </c>
      <c r="F825" t="str">
        <f>"2203020699"</f>
        <v>2203020699</v>
      </c>
      <c r="G825" s="1">
        <v>44624</v>
      </c>
      <c r="H825" t="str">
        <f>"93124"</f>
        <v>93124</v>
      </c>
      <c r="I825">
        <v>1</v>
      </c>
      <c r="J825">
        <v>173</v>
      </c>
      <c r="K825">
        <v>0</v>
      </c>
      <c r="L825">
        <v>212.79</v>
      </c>
    </row>
    <row r="826" spans="1:12" x14ac:dyDescent="0.25">
      <c r="A826" t="str">
        <f t="shared" si="163"/>
        <v>89301000</v>
      </c>
      <c r="B826" t="str">
        <f t="shared" si="177"/>
        <v>72100000</v>
      </c>
      <c r="C826" t="str">
        <f t="shared" si="178"/>
        <v>72100659</v>
      </c>
      <c r="D826" t="str">
        <f t="shared" si="176"/>
        <v>801</v>
      </c>
      <c r="E826" t="str">
        <f t="shared" si="179"/>
        <v>89301091</v>
      </c>
      <c r="F826" t="str">
        <f>"2203020699"</f>
        <v>2203020699</v>
      </c>
      <c r="G826" s="1">
        <v>44624</v>
      </c>
      <c r="H826" t="str">
        <f>"93281"</f>
        <v>93281</v>
      </c>
      <c r="I826">
        <v>1</v>
      </c>
      <c r="J826">
        <v>134</v>
      </c>
      <c r="K826">
        <v>0</v>
      </c>
      <c r="L826">
        <v>164.82</v>
      </c>
    </row>
    <row r="827" spans="1:12" x14ac:dyDescent="0.25">
      <c r="A827" t="str">
        <f t="shared" si="163"/>
        <v>89301000</v>
      </c>
      <c r="B827" t="str">
        <f t="shared" si="177"/>
        <v>72100000</v>
      </c>
      <c r="C827" t="str">
        <f t="shared" si="178"/>
        <v>72100659</v>
      </c>
      <c r="D827" t="str">
        <f t="shared" si="176"/>
        <v>801</v>
      </c>
      <c r="E827" t="str">
        <f t="shared" si="179"/>
        <v>89301091</v>
      </c>
      <c r="F827" t="str">
        <f>"2203030632"</f>
        <v>2203030632</v>
      </c>
      <c r="G827" s="1">
        <v>44625</v>
      </c>
      <c r="H827" t="str">
        <f>"93121"</f>
        <v>93121</v>
      </c>
      <c r="I827">
        <v>1</v>
      </c>
      <c r="J827">
        <v>125</v>
      </c>
      <c r="K827">
        <v>0</v>
      </c>
      <c r="L827">
        <v>153.75</v>
      </c>
    </row>
    <row r="828" spans="1:12" x14ac:dyDescent="0.25">
      <c r="A828" t="str">
        <f t="shared" si="163"/>
        <v>89301000</v>
      </c>
      <c r="B828" t="str">
        <f t="shared" si="177"/>
        <v>72100000</v>
      </c>
      <c r="C828" t="str">
        <f t="shared" si="178"/>
        <v>72100659</v>
      </c>
      <c r="D828" t="str">
        <f t="shared" si="176"/>
        <v>801</v>
      </c>
      <c r="E828" t="str">
        <f t="shared" si="179"/>
        <v>89301091</v>
      </c>
      <c r="F828" t="str">
        <f>"2203030632"</f>
        <v>2203030632</v>
      </c>
      <c r="G828" s="1">
        <v>44625</v>
      </c>
      <c r="H828" t="str">
        <f>"93124"</f>
        <v>93124</v>
      </c>
      <c r="I828">
        <v>1</v>
      </c>
      <c r="J828">
        <v>173</v>
      </c>
      <c r="K828">
        <v>0</v>
      </c>
      <c r="L828">
        <v>212.79</v>
      </c>
    </row>
    <row r="829" spans="1:12" x14ac:dyDescent="0.25">
      <c r="A829" t="str">
        <f t="shared" si="163"/>
        <v>89301000</v>
      </c>
      <c r="B829" t="str">
        <f t="shared" si="177"/>
        <v>72100000</v>
      </c>
      <c r="C829" t="str">
        <f t="shared" si="178"/>
        <v>72100659</v>
      </c>
      <c r="D829" t="str">
        <f t="shared" si="176"/>
        <v>801</v>
      </c>
      <c r="E829" t="str">
        <f t="shared" si="179"/>
        <v>89301091</v>
      </c>
      <c r="F829" t="str">
        <f>"2203030632"</f>
        <v>2203030632</v>
      </c>
      <c r="G829" s="1">
        <v>44625</v>
      </c>
      <c r="H829" t="str">
        <f>"93281"</f>
        <v>93281</v>
      </c>
      <c r="I829">
        <v>1</v>
      </c>
      <c r="J829">
        <v>134</v>
      </c>
      <c r="K829">
        <v>0</v>
      </c>
      <c r="L829">
        <v>164.82</v>
      </c>
    </row>
    <row r="830" spans="1:12" x14ac:dyDescent="0.25">
      <c r="A830" t="str">
        <f t="shared" si="163"/>
        <v>89301000</v>
      </c>
      <c r="B830" t="str">
        <f t="shared" si="177"/>
        <v>72100000</v>
      </c>
      <c r="C830" t="str">
        <f t="shared" si="178"/>
        <v>72100659</v>
      </c>
      <c r="D830" t="str">
        <f t="shared" si="176"/>
        <v>801</v>
      </c>
      <c r="E830" t="str">
        <f t="shared" si="179"/>
        <v>89301091</v>
      </c>
      <c r="F830" t="str">
        <f>"2252280569"</f>
        <v>2252280569</v>
      </c>
      <c r="G830" s="1">
        <v>44622</v>
      </c>
      <c r="H830" t="str">
        <f>"93121"</f>
        <v>93121</v>
      </c>
      <c r="I830">
        <v>1</v>
      </c>
      <c r="J830">
        <v>125</v>
      </c>
      <c r="K830">
        <v>0</v>
      </c>
      <c r="L830">
        <v>153.75</v>
      </c>
    </row>
    <row r="831" spans="1:12" x14ac:dyDescent="0.25">
      <c r="A831" t="str">
        <f t="shared" si="163"/>
        <v>89301000</v>
      </c>
      <c r="B831" t="str">
        <f t="shared" si="177"/>
        <v>72100000</v>
      </c>
      <c r="C831" t="str">
        <f t="shared" si="178"/>
        <v>72100659</v>
      </c>
      <c r="D831" t="str">
        <f t="shared" si="176"/>
        <v>801</v>
      </c>
      <c r="E831" t="str">
        <f t="shared" si="179"/>
        <v>89301091</v>
      </c>
      <c r="F831" t="str">
        <f>"2252280569"</f>
        <v>2252280569</v>
      </c>
      <c r="G831" s="1">
        <v>44622</v>
      </c>
      <c r="H831" t="str">
        <f>"93124"</f>
        <v>93124</v>
      </c>
      <c r="I831">
        <v>1</v>
      </c>
      <c r="J831">
        <v>173</v>
      </c>
      <c r="K831">
        <v>0</v>
      </c>
      <c r="L831">
        <v>212.79</v>
      </c>
    </row>
    <row r="832" spans="1:12" x14ac:dyDescent="0.25">
      <c r="A832" t="str">
        <f t="shared" si="163"/>
        <v>89301000</v>
      </c>
      <c r="B832" t="str">
        <f t="shared" si="177"/>
        <v>72100000</v>
      </c>
      <c r="C832" t="str">
        <f t="shared" si="178"/>
        <v>72100659</v>
      </c>
      <c r="D832" t="str">
        <f t="shared" si="176"/>
        <v>801</v>
      </c>
      <c r="E832" t="str">
        <f t="shared" si="179"/>
        <v>89301091</v>
      </c>
      <c r="F832" t="str">
        <f>"2252280569"</f>
        <v>2252280569</v>
      </c>
      <c r="G832" s="1">
        <v>44622</v>
      </c>
      <c r="H832" t="str">
        <f>"93281"</f>
        <v>93281</v>
      </c>
      <c r="I832">
        <v>1</v>
      </c>
      <c r="J832">
        <v>134</v>
      </c>
      <c r="K832">
        <v>0</v>
      </c>
      <c r="L832">
        <v>164.82</v>
      </c>
    </row>
    <row r="833" spans="1:12" x14ac:dyDescent="0.25">
      <c r="A833" t="str">
        <f t="shared" si="163"/>
        <v>89301000</v>
      </c>
      <c r="B833" t="str">
        <f t="shared" si="177"/>
        <v>72100000</v>
      </c>
      <c r="C833" t="str">
        <f t="shared" si="178"/>
        <v>72100659</v>
      </c>
      <c r="D833" t="str">
        <f t="shared" si="176"/>
        <v>801</v>
      </c>
      <c r="E833" t="str">
        <f t="shared" si="179"/>
        <v>89301091</v>
      </c>
      <c r="F833" t="str">
        <f>"2253030593"</f>
        <v>2253030593</v>
      </c>
      <c r="G833" s="1">
        <v>44625</v>
      </c>
      <c r="H833" t="str">
        <f>"93121"</f>
        <v>93121</v>
      </c>
      <c r="I833">
        <v>1</v>
      </c>
      <c r="J833">
        <v>125</v>
      </c>
      <c r="K833">
        <v>0</v>
      </c>
      <c r="L833">
        <v>153.75</v>
      </c>
    </row>
    <row r="834" spans="1:12" x14ac:dyDescent="0.25">
      <c r="A834" t="str">
        <f t="shared" ref="A834:A897" si="180">"89301000"</f>
        <v>89301000</v>
      </c>
      <c r="B834" t="str">
        <f t="shared" si="177"/>
        <v>72100000</v>
      </c>
      <c r="C834" t="str">
        <f t="shared" si="178"/>
        <v>72100659</v>
      </c>
      <c r="D834" t="str">
        <f t="shared" si="176"/>
        <v>801</v>
      </c>
      <c r="E834" t="str">
        <f t="shared" si="179"/>
        <v>89301091</v>
      </c>
      <c r="F834" t="str">
        <f>"2253030593"</f>
        <v>2253030593</v>
      </c>
      <c r="G834" s="1">
        <v>44625</v>
      </c>
      <c r="H834" t="str">
        <f>"93124"</f>
        <v>93124</v>
      </c>
      <c r="I834">
        <v>1</v>
      </c>
      <c r="J834">
        <v>173</v>
      </c>
      <c r="K834">
        <v>0</v>
      </c>
      <c r="L834">
        <v>212.79</v>
      </c>
    </row>
    <row r="835" spans="1:12" x14ac:dyDescent="0.25">
      <c r="A835" t="str">
        <f t="shared" si="180"/>
        <v>89301000</v>
      </c>
      <c r="B835" t="str">
        <f t="shared" si="177"/>
        <v>72100000</v>
      </c>
      <c r="C835" t="str">
        <f t="shared" si="178"/>
        <v>72100659</v>
      </c>
      <c r="D835" t="str">
        <f t="shared" si="176"/>
        <v>801</v>
      </c>
      <c r="E835" t="str">
        <f t="shared" si="179"/>
        <v>89301091</v>
      </c>
      <c r="F835" t="str">
        <f>"2253030593"</f>
        <v>2253030593</v>
      </c>
      <c r="G835" s="1">
        <v>44625</v>
      </c>
      <c r="H835" t="str">
        <f>"93281"</f>
        <v>93281</v>
      </c>
      <c r="I835">
        <v>1</v>
      </c>
      <c r="J835">
        <v>134</v>
      </c>
      <c r="K835">
        <v>0</v>
      </c>
      <c r="L835">
        <v>164.82</v>
      </c>
    </row>
    <row r="836" spans="1:12" x14ac:dyDescent="0.25">
      <c r="A836" t="str">
        <f t="shared" si="180"/>
        <v>89301000</v>
      </c>
      <c r="B836" t="str">
        <f t="shared" si="177"/>
        <v>72100000</v>
      </c>
      <c r="C836" t="str">
        <f t="shared" si="178"/>
        <v>72100659</v>
      </c>
      <c r="D836" t="str">
        <f t="shared" si="176"/>
        <v>801</v>
      </c>
      <c r="E836" t="str">
        <f t="shared" si="179"/>
        <v>89301091</v>
      </c>
      <c r="F836" t="str">
        <f>"2253030604"</f>
        <v>2253030604</v>
      </c>
      <c r="G836" s="1">
        <v>44625</v>
      </c>
      <c r="H836" t="str">
        <f>"93121"</f>
        <v>93121</v>
      </c>
      <c r="I836">
        <v>1</v>
      </c>
      <c r="J836">
        <v>125</v>
      </c>
      <c r="K836">
        <v>0</v>
      </c>
      <c r="L836">
        <v>153.75</v>
      </c>
    </row>
    <row r="837" spans="1:12" x14ac:dyDescent="0.25">
      <c r="A837" t="str">
        <f t="shared" si="180"/>
        <v>89301000</v>
      </c>
      <c r="B837" t="str">
        <f t="shared" si="177"/>
        <v>72100000</v>
      </c>
      <c r="C837" t="str">
        <f t="shared" si="178"/>
        <v>72100659</v>
      </c>
      <c r="D837" t="str">
        <f t="shared" si="176"/>
        <v>801</v>
      </c>
      <c r="E837" t="str">
        <f t="shared" si="179"/>
        <v>89301091</v>
      </c>
      <c r="F837" t="str">
        <f>"2253030604"</f>
        <v>2253030604</v>
      </c>
      <c r="G837" s="1">
        <v>44625</v>
      </c>
      <c r="H837" t="str">
        <f>"93124"</f>
        <v>93124</v>
      </c>
      <c r="I837">
        <v>1</v>
      </c>
      <c r="J837">
        <v>173</v>
      </c>
      <c r="K837">
        <v>0</v>
      </c>
      <c r="L837">
        <v>212.79</v>
      </c>
    </row>
    <row r="838" spans="1:12" x14ac:dyDescent="0.25">
      <c r="A838" t="str">
        <f t="shared" si="180"/>
        <v>89301000</v>
      </c>
      <c r="B838" t="str">
        <f t="shared" si="177"/>
        <v>72100000</v>
      </c>
      <c r="C838" t="str">
        <f t="shared" si="178"/>
        <v>72100659</v>
      </c>
      <c r="D838" t="str">
        <f t="shared" si="176"/>
        <v>801</v>
      </c>
      <c r="E838" t="str">
        <f t="shared" si="179"/>
        <v>89301091</v>
      </c>
      <c r="F838" t="str">
        <f>"2253030604"</f>
        <v>2253030604</v>
      </c>
      <c r="G838" s="1">
        <v>44625</v>
      </c>
      <c r="H838" t="str">
        <f>"93281"</f>
        <v>93281</v>
      </c>
      <c r="I838">
        <v>1</v>
      </c>
      <c r="J838">
        <v>134</v>
      </c>
      <c r="K838">
        <v>0</v>
      </c>
      <c r="L838">
        <v>164.82</v>
      </c>
    </row>
    <row r="839" spans="1:12" x14ac:dyDescent="0.25">
      <c r="A839" t="str">
        <f t="shared" si="180"/>
        <v>89301000</v>
      </c>
      <c r="B839" t="str">
        <f t="shared" si="177"/>
        <v>72100000</v>
      </c>
      <c r="C839" t="str">
        <f t="shared" si="178"/>
        <v>72100659</v>
      </c>
      <c r="D839" t="str">
        <f t="shared" si="176"/>
        <v>801</v>
      </c>
      <c r="E839" t="str">
        <f t="shared" si="179"/>
        <v>89301091</v>
      </c>
      <c r="F839" t="str">
        <f>"8159174848"</f>
        <v>8159174848</v>
      </c>
      <c r="G839" s="1">
        <v>44626</v>
      </c>
      <c r="H839" t="str">
        <f>"93121"</f>
        <v>93121</v>
      </c>
      <c r="I839">
        <v>1</v>
      </c>
      <c r="J839">
        <v>125</v>
      </c>
      <c r="K839">
        <v>0</v>
      </c>
      <c r="L839">
        <v>153.75</v>
      </c>
    </row>
    <row r="840" spans="1:12" x14ac:dyDescent="0.25">
      <c r="A840" t="str">
        <f t="shared" si="180"/>
        <v>89301000</v>
      </c>
      <c r="B840" t="str">
        <f t="shared" si="177"/>
        <v>72100000</v>
      </c>
      <c r="C840" t="str">
        <f t="shared" si="178"/>
        <v>72100659</v>
      </c>
      <c r="D840" t="str">
        <f t="shared" si="176"/>
        <v>801</v>
      </c>
      <c r="E840" t="str">
        <f t="shared" si="179"/>
        <v>89301091</v>
      </c>
      <c r="F840" t="str">
        <f>"8159174848"</f>
        <v>8159174848</v>
      </c>
      <c r="G840" s="1">
        <v>44626</v>
      </c>
      <c r="H840" t="str">
        <f>"93124"</f>
        <v>93124</v>
      </c>
      <c r="I840">
        <v>1</v>
      </c>
      <c r="J840">
        <v>173</v>
      </c>
      <c r="K840">
        <v>0</v>
      </c>
      <c r="L840">
        <v>212.79</v>
      </c>
    </row>
    <row r="841" spans="1:12" x14ac:dyDescent="0.25">
      <c r="A841" t="str">
        <f t="shared" si="180"/>
        <v>89301000</v>
      </c>
      <c r="B841" t="str">
        <f t="shared" si="177"/>
        <v>72100000</v>
      </c>
      <c r="C841" t="str">
        <f t="shared" si="178"/>
        <v>72100659</v>
      </c>
      <c r="D841" t="str">
        <f t="shared" ref="D841:D872" si="181">"801"</f>
        <v>801</v>
      </c>
      <c r="E841" t="str">
        <f t="shared" si="179"/>
        <v>89301091</v>
      </c>
      <c r="F841" t="str">
        <f>"8159174848"</f>
        <v>8159174848</v>
      </c>
      <c r="G841" s="1">
        <v>44626</v>
      </c>
      <c r="H841" t="str">
        <f>"93281"</f>
        <v>93281</v>
      </c>
      <c r="I841">
        <v>1</v>
      </c>
      <c r="J841">
        <v>134</v>
      </c>
      <c r="K841">
        <v>0</v>
      </c>
      <c r="L841">
        <v>164.82</v>
      </c>
    </row>
    <row r="842" spans="1:12" x14ac:dyDescent="0.25">
      <c r="A842" t="str">
        <f t="shared" si="180"/>
        <v>89301000</v>
      </c>
      <c r="B842" t="str">
        <f t="shared" si="177"/>
        <v>72100000</v>
      </c>
      <c r="C842" t="str">
        <f t="shared" ref="C842:C873" si="182">"72100659"</f>
        <v>72100659</v>
      </c>
      <c r="D842" t="str">
        <f t="shared" si="181"/>
        <v>801</v>
      </c>
      <c r="E842" t="str">
        <f t="shared" si="179"/>
        <v>89301091</v>
      </c>
      <c r="F842" t="str">
        <f>"8251044472"</f>
        <v>8251044472</v>
      </c>
      <c r="G842" s="1">
        <v>44626</v>
      </c>
      <c r="H842" t="str">
        <f>"93121"</f>
        <v>93121</v>
      </c>
      <c r="I842">
        <v>1</v>
      </c>
      <c r="J842">
        <v>125</v>
      </c>
      <c r="K842">
        <v>0</v>
      </c>
      <c r="L842">
        <v>153.75</v>
      </c>
    </row>
    <row r="843" spans="1:12" x14ac:dyDescent="0.25">
      <c r="A843" t="str">
        <f t="shared" si="180"/>
        <v>89301000</v>
      </c>
      <c r="B843" t="str">
        <f t="shared" si="177"/>
        <v>72100000</v>
      </c>
      <c r="C843" t="str">
        <f t="shared" si="182"/>
        <v>72100659</v>
      </c>
      <c r="D843" t="str">
        <f t="shared" si="181"/>
        <v>801</v>
      </c>
      <c r="E843" t="str">
        <f t="shared" si="179"/>
        <v>89301091</v>
      </c>
      <c r="F843" t="str">
        <f>"8251044472"</f>
        <v>8251044472</v>
      </c>
      <c r="G843" s="1">
        <v>44626</v>
      </c>
      <c r="H843" t="str">
        <f>"93124"</f>
        <v>93124</v>
      </c>
      <c r="I843">
        <v>1</v>
      </c>
      <c r="J843">
        <v>173</v>
      </c>
      <c r="K843">
        <v>0</v>
      </c>
      <c r="L843">
        <v>212.79</v>
      </c>
    </row>
    <row r="844" spans="1:12" x14ac:dyDescent="0.25">
      <c r="A844" t="str">
        <f t="shared" si="180"/>
        <v>89301000</v>
      </c>
      <c r="B844" t="str">
        <f t="shared" si="177"/>
        <v>72100000</v>
      </c>
      <c r="C844" t="str">
        <f t="shared" si="182"/>
        <v>72100659</v>
      </c>
      <c r="D844" t="str">
        <f t="shared" si="181"/>
        <v>801</v>
      </c>
      <c r="E844" t="str">
        <f t="shared" ref="E844:E875" si="183">"89301091"</f>
        <v>89301091</v>
      </c>
      <c r="F844" t="str">
        <f>"8251044472"</f>
        <v>8251044472</v>
      </c>
      <c r="G844" s="1">
        <v>44626</v>
      </c>
      <c r="H844" t="str">
        <f>"93281"</f>
        <v>93281</v>
      </c>
      <c r="I844">
        <v>1</v>
      </c>
      <c r="J844">
        <v>134</v>
      </c>
      <c r="K844">
        <v>0</v>
      </c>
      <c r="L844">
        <v>164.82</v>
      </c>
    </row>
    <row r="845" spans="1:12" x14ac:dyDescent="0.25">
      <c r="A845" t="str">
        <f t="shared" si="180"/>
        <v>89301000</v>
      </c>
      <c r="B845" t="str">
        <f t="shared" si="177"/>
        <v>72100000</v>
      </c>
      <c r="C845" t="str">
        <f t="shared" si="182"/>
        <v>72100659</v>
      </c>
      <c r="D845" t="str">
        <f t="shared" si="181"/>
        <v>801</v>
      </c>
      <c r="E845" t="str">
        <f t="shared" si="183"/>
        <v>89301091</v>
      </c>
      <c r="F845" t="str">
        <f>"2203010612"</f>
        <v>2203010612</v>
      </c>
      <c r="G845" s="1">
        <v>44623</v>
      </c>
      <c r="H845" t="str">
        <f>"93121"</f>
        <v>93121</v>
      </c>
      <c r="I845">
        <v>1</v>
      </c>
      <c r="J845">
        <v>125</v>
      </c>
      <c r="K845">
        <v>0</v>
      </c>
      <c r="L845">
        <v>153.75</v>
      </c>
    </row>
    <row r="846" spans="1:12" x14ac:dyDescent="0.25">
      <c r="A846" t="str">
        <f t="shared" si="180"/>
        <v>89301000</v>
      </c>
      <c r="B846" t="str">
        <f t="shared" si="177"/>
        <v>72100000</v>
      </c>
      <c r="C846" t="str">
        <f t="shared" si="182"/>
        <v>72100659</v>
      </c>
      <c r="D846" t="str">
        <f t="shared" si="181"/>
        <v>801</v>
      </c>
      <c r="E846" t="str">
        <f t="shared" si="183"/>
        <v>89301091</v>
      </c>
      <c r="F846" t="str">
        <f>"2203010612"</f>
        <v>2203010612</v>
      </c>
      <c r="G846" s="1">
        <v>44623</v>
      </c>
      <c r="H846" t="str">
        <f>"93124"</f>
        <v>93124</v>
      </c>
      <c r="I846">
        <v>1</v>
      </c>
      <c r="J846">
        <v>173</v>
      </c>
      <c r="K846">
        <v>0</v>
      </c>
      <c r="L846">
        <v>212.79</v>
      </c>
    </row>
    <row r="847" spans="1:12" x14ac:dyDescent="0.25">
      <c r="A847" t="str">
        <f t="shared" si="180"/>
        <v>89301000</v>
      </c>
      <c r="B847" t="str">
        <f t="shared" si="177"/>
        <v>72100000</v>
      </c>
      <c r="C847" t="str">
        <f t="shared" si="182"/>
        <v>72100659</v>
      </c>
      <c r="D847" t="str">
        <f t="shared" si="181"/>
        <v>801</v>
      </c>
      <c r="E847" t="str">
        <f t="shared" si="183"/>
        <v>89301091</v>
      </c>
      <c r="F847" t="str">
        <f>"2203010612"</f>
        <v>2203010612</v>
      </c>
      <c r="G847" s="1">
        <v>44623</v>
      </c>
      <c r="H847" t="str">
        <f>"93281"</f>
        <v>93281</v>
      </c>
      <c r="I847">
        <v>1</v>
      </c>
      <c r="J847">
        <v>134</v>
      </c>
      <c r="K847">
        <v>0</v>
      </c>
      <c r="L847">
        <v>164.82</v>
      </c>
    </row>
    <row r="848" spans="1:12" x14ac:dyDescent="0.25">
      <c r="A848" t="str">
        <f t="shared" si="180"/>
        <v>89301000</v>
      </c>
      <c r="B848" t="str">
        <f t="shared" si="177"/>
        <v>72100000</v>
      </c>
      <c r="C848" t="str">
        <f t="shared" si="182"/>
        <v>72100659</v>
      </c>
      <c r="D848" t="str">
        <f t="shared" si="181"/>
        <v>801</v>
      </c>
      <c r="E848" t="str">
        <f t="shared" si="183"/>
        <v>89301091</v>
      </c>
      <c r="F848" t="str">
        <f>"2203010634"</f>
        <v>2203010634</v>
      </c>
      <c r="G848" s="1">
        <v>44623</v>
      </c>
      <c r="H848" t="str">
        <f>"93121"</f>
        <v>93121</v>
      </c>
      <c r="I848">
        <v>1</v>
      </c>
      <c r="J848">
        <v>125</v>
      </c>
      <c r="K848">
        <v>0</v>
      </c>
      <c r="L848">
        <v>153.75</v>
      </c>
    </row>
    <row r="849" spans="1:12" x14ac:dyDescent="0.25">
      <c r="A849" t="str">
        <f t="shared" si="180"/>
        <v>89301000</v>
      </c>
      <c r="B849" t="str">
        <f t="shared" si="177"/>
        <v>72100000</v>
      </c>
      <c r="C849" t="str">
        <f t="shared" si="182"/>
        <v>72100659</v>
      </c>
      <c r="D849" t="str">
        <f t="shared" si="181"/>
        <v>801</v>
      </c>
      <c r="E849" t="str">
        <f t="shared" si="183"/>
        <v>89301091</v>
      </c>
      <c r="F849" t="str">
        <f>"2203010634"</f>
        <v>2203010634</v>
      </c>
      <c r="G849" s="1">
        <v>44623</v>
      </c>
      <c r="H849" t="str">
        <f>"93124"</f>
        <v>93124</v>
      </c>
      <c r="I849">
        <v>1</v>
      </c>
      <c r="J849">
        <v>173</v>
      </c>
      <c r="K849">
        <v>0</v>
      </c>
      <c r="L849">
        <v>212.79</v>
      </c>
    </row>
    <row r="850" spans="1:12" x14ac:dyDescent="0.25">
      <c r="A850" t="str">
        <f t="shared" si="180"/>
        <v>89301000</v>
      </c>
      <c r="B850" t="str">
        <f t="shared" si="177"/>
        <v>72100000</v>
      </c>
      <c r="C850" t="str">
        <f t="shared" si="182"/>
        <v>72100659</v>
      </c>
      <c r="D850" t="str">
        <f t="shared" si="181"/>
        <v>801</v>
      </c>
      <c r="E850" t="str">
        <f t="shared" si="183"/>
        <v>89301091</v>
      </c>
      <c r="F850" t="str">
        <f>"2203010634"</f>
        <v>2203010634</v>
      </c>
      <c r="G850" s="1">
        <v>44623</v>
      </c>
      <c r="H850" t="str">
        <f>"93281"</f>
        <v>93281</v>
      </c>
      <c r="I850">
        <v>1</v>
      </c>
      <c r="J850">
        <v>134</v>
      </c>
      <c r="K850">
        <v>0</v>
      </c>
      <c r="L850">
        <v>164.82</v>
      </c>
    </row>
    <row r="851" spans="1:12" x14ac:dyDescent="0.25">
      <c r="A851" t="str">
        <f t="shared" si="180"/>
        <v>89301000</v>
      </c>
      <c r="B851" t="str">
        <f t="shared" si="177"/>
        <v>72100000</v>
      </c>
      <c r="C851" t="str">
        <f t="shared" si="182"/>
        <v>72100659</v>
      </c>
      <c r="D851" t="str">
        <f t="shared" si="181"/>
        <v>801</v>
      </c>
      <c r="E851" t="str">
        <f t="shared" si="183"/>
        <v>89301091</v>
      </c>
      <c r="F851" t="str">
        <f>"2203010645"</f>
        <v>2203010645</v>
      </c>
      <c r="G851" s="1">
        <v>44623</v>
      </c>
      <c r="H851" t="str">
        <f>"93121"</f>
        <v>93121</v>
      </c>
      <c r="I851">
        <v>1</v>
      </c>
      <c r="J851">
        <v>125</v>
      </c>
      <c r="K851">
        <v>0</v>
      </c>
      <c r="L851">
        <v>153.75</v>
      </c>
    </row>
    <row r="852" spans="1:12" x14ac:dyDescent="0.25">
      <c r="A852" t="str">
        <f t="shared" si="180"/>
        <v>89301000</v>
      </c>
      <c r="B852" t="str">
        <f t="shared" si="177"/>
        <v>72100000</v>
      </c>
      <c r="C852" t="str">
        <f t="shared" si="182"/>
        <v>72100659</v>
      </c>
      <c r="D852" t="str">
        <f t="shared" si="181"/>
        <v>801</v>
      </c>
      <c r="E852" t="str">
        <f t="shared" si="183"/>
        <v>89301091</v>
      </c>
      <c r="F852" t="str">
        <f>"2203010645"</f>
        <v>2203010645</v>
      </c>
      <c r="G852" s="1">
        <v>44623</v>
      </c>
      <c r="H852" t="str">
        <f>"93124"</f>
        <v>93124</v>
      </c>
      <c r="I852">
        <v>1</v>
      </c>
      <c r="J852">
        <v>173</v>
      </c>
      <c r="K852">
        <v>0</v>
      </c>
      <c r="L852">
        <v>212.79</v>
      </c>
    </row>
    <row r="853" spans="1:12" x14ac:dyDescent="0.25">
      <c r="A853" t="str">
        <f t="shared" si="180"/>
        <v>89301000</v>
      </c>
      <c r="B853" t="str">
        <f t="shared" si="177"/>
        <v>72100000</v>
      </c>
      <c r="C853" t="str">
        <f t="shared" si="182"/>
        <v>72100659</v>
      </c>
      <c r="D853" t="str">
        <f t="shared" si="181"/>
        <v>801</v>
      </c>
      <c r="E853" t="str">
        <f t="shared" si="183"/>
        <v>89301091</v>
      </c>
      <c r="F853" t="str">
        <f>"2203010645"</f>
        <v>2203010645</v>
      </c>
      <c r="G853" s="1">
        <v>44623</v>
      </c>
      <c r="H853" t="str">
        <f>"93281"</f>
        <v>93281</v>
      </c>
      <c r="I853">
        <v>1</v>
      </c>
      <c r="J853">
        <v>134</v>
      </c>
      <c r="K853">
        <v>0</v>
      </c>
      <c r="L853">
        <v>164.82</v>
      </c>
    </row>
    <row r="854" spans="1:12" x14ac:dyDescent="0.25">
      <c r="A854" t="str">
        <f t="shared" si="180"/>
        <v>89301000</v>
      </c>
      <c r="B854" t="str">
        <f t="shared" si="177"/>
        <v>72100000</v>
      </c>
      <c r="C854" t="str">
        <f t="shared" si="182"/>
        <v>72100659</v>
      </c>
      <c r="D854" t="str">
        <f t="shared" si="181"/>
        <v>801</v>
      </c>
      <c r="E854" t="str">
        <f t="shared" si="183"/>
        <v>89301091</v>
      </c>
      <c r="F854" t="str">
        <f>"2253010529"</f>
        <v>2253010529</v>
      </c>
      <c r="G854" s="1">
        <v>44623</v>
      </c>
      <c r="H854" t="str">
        <f>"93121"</f>
        <v>93121</v>
      </c>
      <c r="I854">
        <v>1</v>
      </c>
      <c r="J854">
        <v>125</v>
      </c>
      <c r="K854">
        <v>0</v>
      </c>
      <c r="L854">
        <v>153.75</v>
      </c>
    </row>
    <row r="855" spans="1:12" x14ac:dyDescent="0.25">
      <c r="A855" t="str">
        <f t="shared" si="180"/>
        <v>89301000</v>
      </c>
      <c r="B855" t="str">
        <f t="shared" si="177"/>
        <v>72100000</v>
      </c>
      <c r="C855" t="str">
        <f t="shared" si="182"/>
        <v>72100659</v>
      </c>
      <c r="D855" t="str">
        <f t="shared" si="181"/>
        <v>801</v>
      </c>
      <c r="E855" t="str">
        <f t="shared" si="183"/>
        <v>89301091</v>
      </c>
      <c r="F855" t="str">
        <f>"2253010529"</f>
        <v>2253010529</v>
      </c>
      <c r="G855" s="1">
        <v>44623</v>
      </c>
      <c r="H855" t="str">
        <f>"93124"</f>
        <v>93124</v>
      </c>
      <c r="I855">
        <v>1</v>
      </c>
      <c r="J855">
        <v>173</v>
      </c>
      <c r="K855">
        <v>0</v>
      </c>
      <c r="L855">
        <v>212.79</v>
      </c>
    </row>
    <row r="856" spans="1:12" x14ac:dyDescent="0.25">
      <c r="A856" t="str">
        <f t="shared" si="180"/>
        <v>89301000</v>
      </c>
      <c r="B856" t="str">
        <f t="shared" si="177"/>
        <v>72100000</v>
      </c>
      <c r="C856" t="str">
        <f t="shared" si="182"/>
        <v>72100659</v>
      </c>
      <c r="D856" t="str">
        <f t="shared" si="181"/>
        <v>801</v>
      </c>
      <c r="E856" t="str">
        <f t="shared" si="183"/>
        <v>89301091</v>
      </c>
      <c r="F856" t="str">
        <f>"2253010529"</f>
        <v>2253010529</v>
      </c>
      <c r="G856" s="1">
        <v>44623</v>
      </c>
      <c r="H856" t="str">
        <f>"93281"</f>
        <v>93281</v>
      </c>
      <c r="I856">
        <v>1</v>
      </c>
      <c r="J856">
        <v>134</v>
      </c>
      <c r="K856">
        <v>0</v>
      </c>
      <c r="L856">
        <v>164.82</v>
      </c>
    </row>
    <row r="857" spans="1:12" x14ac:dyDescent="0.25">
      <c r="A857" t="str">
        <f t="shared" si="180"/>
        <v>89301000</v>
      </c>
      <c r="B857" t="str">
        <f t="shared" si="177"/>
        <v>72100000</v>
      </c>
      <c r="C857" t="str">
        <f t="shared" si="182"/>
        <v>72100659</v>
      </c>
      <c r="D857" t="str">
        <f t="shared" si="181"/>
        <v>801</v>
      </c>
      <c r="E857" t="str">
        <f t="shared" si="183"/>
        <v>89301091</v>
      </c>
      <c r="F857" t="str">
        <f>"2253050360"</f>
        <v>2253050360</v>
      </c>
      <c r="G857" s="1">
        <v>44627</v>
      </c>
      <c r="H857" t="str">
        <f>"93121"</f>
        <v>93121</v>
      </c>
      <c r="I857">
        <v>1</v>
      </c>
      <c r="J857">
        <v>125</v>
      </c>
      <c r="K857">
        <v>0</v>
      </c>
      <c r="L857">
        <v>153.75</v>
      </c>
    </row>
    <row r="858" spans="1:12" x14ac:dyDescent="0.25">
      <c r="A858" t="str">
        <f t="shared" si="180"/>
        <v>89301000</v>
      </c>
      <c r="B858" t="str">
        <f t="shared" si="177"/>
        <v>72100000</v>
      </c>
      <c r="C858" t="str">
        <f t="shared" si="182"/>
        <v>72100659</v>
      </c>
      <c r="D858" t="str">
        <f t="shared" si="181"/>
        <v>801</v>
      </c>
      <c r="E858" t="str">
        <f t="shared" si="183"/>
        <v>89301091</v>
      </c>
      <c r="F858" t="str">
        <f>"2253050360"</f>
        <v>2253050360</v>
      </c>
      <c r="G858" s="1">
        <v>44627</v>
      </c>
      <c r="H858" t="str">
        <f>"93124"</f>
        <v>93124</v>
      </c>
      <c r="I858">
        <v>1</v>
      </c>
      <c r="J858">
        <v>173</v>
      </c>
      <c r="K858">
        <v>0</v>
      </c>
      <c r="L858">
        <v>212.79</v>
      </c>
    </row>
    <row r="859" spans="1:12" x14ac:dyDescent="0.25">
      <c r="A859" t="str">
        <f t="shared" si="180"/>
        <v>89301000</v>
      </c>
      <c r="B859" t="str">
        <f t="shared" si="177"/>
        <v>72100000</v>
      </c>
      <c r="C859" t="str">
        <f t="shared" si="182"/>
        <v>72100659</v>
      </c>
      <c r="D859" t="str">
        <f t="shared" si="181"/>
        <v>801</v>
      </c>
      <c r="E859" t="str">
        <f t="shared" si="183"/>
        <v>89301091</v>
      </c>
      <c r="F859" t="str">
        <f>"2253050360"</f>
        <v>2253050360</v>
      </c>
      <c r="G859" s="1">
        <v>44627</v>
      </c>
      <c r="H859" t="str">
        <f>"93281"</f>
        <v>93281</v>
      </c>
      <c r="I859">
        <v>1</v>
      </c>
      <c r="J859">
        <v>134</v>
      </c>
      <c r="K859">
        <v>0</v>
      </c>
      <c r="L859">
        <v>164.82</v>
      </c>
    </row>
    <row r="860" spans="1:12" x14ac:dyDescent="0.25">
      <c r="A860" t="str">
        <f t="shared" si="180"/>
        <v>89301000</v>
      </c>
      <c r="B860" t="str">
        <f t="shared" si="177"/>
        <v>72100000</v>
      </c>
      <c r="C860" t="str">
        <f t="shared" si="182"/>
        <v>72100659</v>
      </c>
      <c r="D860" t="str">
        <f t="shared" si="181"/>
        <v>801</v>
      </c>
      <c r="E860" t="str">
        <f t="shared" si="183"/>
        <v>89301091</v>
      </c>
      <c r="F860" t="str">
        <f>"2253050371"</f>
        <v>2253050371</v>
      </c>
      <c r="G860" s="1">
        <v>44627</v>
      </c>
      <c r="H860" t="str">
        <f>"93121"</f>
        <v>93121</v>
      </c>
      <c r="I860">
        <v>1</v>
      </c>
      <c r="J860">
        <v>125</v>
      </c>
      <c r="K860">
        <v>0</v>
      </c>
      <c r="L860">
        <v>153.75</v>
      </c>
    </row>
    <row r="861" spans="1:12" x14ac:dyDescent="0.25">
      <c r="A861" t="str">
        <f t="shared" si="180"/>
        <v>89301000</v>
      </c>
      <c r="B861" t="str">
        <f t="shared" si="177"/>
        <v>72100000</v>
      </c>
      <c r="C861" t="str">
        <f t="shared" si="182"/>
        <v>72100659</v>
      </c>
      <c r="D861" t="str">
        <f t="shared" si="181"/>
        <v>801</v>
      </c>
      <c r="E861" t="str">
        <f t="shared" si="183"/>
        <v>89301091</v>
      </c>
      <c r="F861" t="str">
        <f>"2253050371"</f>
        <v>2253050371</v>
      </c>
      <c r="G861" s="1">
        <v>44627</v>
      </c>
      <c r="H861" t="str">
        <f>"93124"</f>
        <v>93124</v>
      </c>
      <c r="I861">
        <v>1</v>
      </c>
      <c r="J861">
        <v>173</v>
      </c>
      <c r="K861">
        <v>0</v>
      </c>
      <c r="L861">
        <v>212.79</v>
      </c>
    </row>
    <row r="862" spans="1:12" x14ac:dyDescent="0.25">
      <c r="A862" t="str">
        <f t="shared" si="180"/>
        <v>89301000</v>
      </c>
      <c r="B862" t="str">
        <f t="shared" si="177"/>
        <v>72100000</v>
      </c>
      <c r="C862" t="str">
        <f t="shared" si="182"/>
        <v>72100659</v>
      </c>
      <c r="D862" t="str">
        <f t="shared" si="181"/>
        <v>801</v>
      </c>
      <c r="E862" t="str">
        <f t="shared" si="183"/>
        <v>89301091</v>
      </c>
      <c r="F862" t="str">
        <f>"2253050371"</f>
        <v>2253050371</v>
      </c>
      <c r="G862" s="1">
        <v>44627</v>
      </c>
      <c r="H862" t="str">
        <f>"93281"</f>
        <v>93281</v>
      </c>
      <c r="I862">
        <v>1</v>
      </c>
      <c r="J862">
        <v>134</v>
      </c>
      <c r="K862">
        <v>0</v>
      </c>
      <c r="L862">
        <v>164.82</v>
      </c>
    </row>
    <row r="863" spans="1:12" x14ac:dyDescent="0.25">
      <c r="A863" t="str">
        <f t="shared" si="180"/>
        <v>89301000</v>
      </c>
      <c r="B863" t="str">
        <f t="shared" si="177"/>
        <v>72100000</v>
      </c>
      <c r="C863" t="str">
        <f t="shared" si="182"/>
        <v>72100659</v>
      </c>
      <c r="D863" t="str">
        <f t="shared" si="181"/>
        <v>801</v>
      </c>
      <c r="E863" t="str">
        <f t="shared" si="183"/>
        <v>89301091</v>
      </c>
      <c r="F863" t="str">
        <f>"2253050393"</f>
        <v>2253050393</v>
      </c>
      <c r="G863" s="1">
        <v>44627</v>
      </c>
      <c r="H863" t="str">
        <f>"93121"</f>
        <v>93121</v>
      </c>
      <c r="I863">
        <v>1</v>
      </c>
      <c r="J863">
        <v>125</v>
      </c>
      <c r="K863">
        <v>0</v>
      </c>
      <c r="L863">
        <v>153.75</v>
      </c>
    </row>
    <row r="864" spans="1:12" x14ac:dyDescent="0.25">
      <c r="A864" t="str">
        <f t="shared" si="180"/>
        <v>89301000</v>
      </c>
      <c r="B864" t="str">
        <f t="shared" si="177"/>
        <v>72100000</v>
      </c>
      <c r="C864" t="str">
        <f t="shared" si="182"/>
        <v>72100659</v>
      </c>
      <c r="D864" t="str">
        <f t="shared" si="181"/>
        <v>801</v>
      </c>
      <c r="E864" t="str">
        <f t="shared" si="183"/>
        <v>89301091</v>
      </c>
      <c r="F864" t="str">
        <f>"2253050393"</f>
        <v>2253050393</v>
      </c>
      <c r="G864" s="1">
        <v>44627</v>
      </c>
      <c r="H864" t="str">
        <f>"93124"</f>
        <v>93124</v>
      </c>
      <c r="I864">
        <v>1</v>
      </c>
      <c r="J864">
        <v>173</v>
      </c>
      <c r="K864">
        <v>0</v>
      </c>
      <c r="L864">
        <v>212.79</v>
      </c>
    </row>
    <row r="865" spans="1:12" x14ac:dyDescent="0.25">
      <c r="A865" t="str">
        <f t="shared" si="180"/>
        <v>89301000</v>
      </c>
      <c r="B865" t="str">
        <f t="shared" si="177"/>
        <v>72100000</v>
      </c>
      <c r="C865" t="str">
        <f t="shared" si="182"/>
        <v>72100659</v>
      </c>
      <c r="D865" t="str">
        <f t="shared" si="181"/>
        <v>801</v>
      </c>
      <c r="E865" t="str">
        <f t="shared" si="183"/>
        <v>89301091</v>
      </c>
      <c r="F865" t="str">
        <f>"2253050393"</f>
        <v>2253050393</v>
      </c>
      <c r="G865" s="1">
        <v>44627</v>
      </c>
      <c r="H865" t="str">
        <f>"93281"</f>
        <v>93281</v>
      </c>
      <c r="I865">
        <v>1</v>
      </c>
      <c r="J865">
        <v>134</v>
      </c>
      <c r="K865">
        <v>0</v>
      </c>
      <c r="L865">
        <v>164.82</v>
      </c>
    </row>
    <row r="866" spans="1:12" x14ac:dyDescent="0.25">
      <c r="A866" t="str">
        <f t="shared" si="180"/>
        <v>89301000</v>
      </c>
      <c r="B866" t="str">
        <f t="shared" si="177"/>
        <v>72100000</v>
      </c>
      <c r="C866" t="str">
        <f t="shared" si="182"/>
        <v>72100659</v>
      </c>
      <c r="D866" t="str">
        <f t="shared" si="181"/>
        <v>801</v>
      </c>
      <c r="E866" t="str">
        <f t="shared" si="183"/>
        <v>89301091</v>
      </c>
      <c r="F866" t="str">
        <f>"2253060348"</f>
        <v>2253060348</v>
      </c>
      <c r="G866" s="1">
        <v>44628</v>
      </c>
      <c r="H866" t="str">
        <f>"93121"</f>
        <v>93121</v>
      </c>
      <c r="I866">
        <v>1</v>
      </c>
      <c r="J866">
        <v>125</v>
      </c>
      <c r="K866">
        <v>0</v>
      </c>
      <c r="L866">
        <v>153.75</v>
      </c>
    </row>
    <row r="867" spans="1:12" x14ac:dyDescent="0.25">
      <c r="A867" t="str">
        <f t="shared" si="180"/>
        <v>89301000</v>
      </c>
      <c r="B867" t="str">
        <f t="shared" si="177"/>
        <v>72100000</v>
      </c>
      <c r="C867" t="str">
        <f t="shared" si="182"/>
        <v>72100659</v>
      </c>
      <c r="D867" t="str">
        <f t="shared" si="181"/>
        <v>801</v>
      </c>
      <c r="E867" t="str">
        <f t="shared" si="183"/>
        <v>89301091</v>
      </c>
      <c r="F867" t="str">
        <f>"2253060348"</f>
        <v>2253060348</v>
      </c>
      <c r="G867" s="1">
        <v>44628</v>
      </c>
      <c r="H867" t="str">
        <f>"93124"</f>
        <v>93124</v>
      </c>
      <c r="I867">
        <v>1</v>
      </c>
      <c r="J867">
        <v>173</v>
      </c>
      <c r="K867">
        <v>0</v>
      </c>
      <c r="L867">
        <v>212.79</v>
      </c>
    </row>
    <row r="868" spans="1:12" x14ac:dyDescent="0.25">
      <c r="A868" t="str">
        <f t="shared" si="180"/>
        <v>89301000</v>
      </c>
      <c r="B868" t="str">
        <f t="shared" si="177"/>
        <v>72100000</v>
      </c>
      <c r="C868" t="str">
        <f t="shared" si="182"/>
        <v>72100659</v>
      </c>
      <c r="D868" t="str">
        <f t="shared" si="181"/>
        <v>801</v>
      </c>
      <c r="E868" t="str">
        <f t="shared" si="183"/>
        <v>89301091</v>
      </c>
      <c r="F868" t="str">
        <f>"2253060348"</f>
        <v>2253060348</v>
      </c>
      <c r="G868" s="1">
        <v>44628</v>
      </c>
      <c r="H868" t="str">
        <f>"93281"</f>
        <v>93281</v>
      </c>
      <c r="I868">
        <v>1</v>
      </c>
      <c r="J868">
        <v>134</v>
      </c>
      <c r="K868">
        <v>0</v>
      </c>
      <c r="L868">
        <v>164.82</v>
      </c>
    </row>
    <row r="869" spans="1:12" x14ac:dyDescent="0.25">
      <c r="A869" t="str">
        <f t="shared" si="180"/>
        <v>89301000</v>
      </c>
      <c r="B869" t="str">
        <f t="shared" si="177"/>
        <v>72100000</v>
      </c>
      <c r="C869" t="str">
        <f t="shared" si="182"/>
        <v>72100659</v>
      </c>
      <c r="D869" t="str">
        <f t="shared" si="181"/>
        <v>801</v>
      </c>
      <c r="E869" t="str">
        <f t="shared" si="183"/>
        <v>89301091</v>
      </c>
      <c r="F869" t="str">
        <f>"2253060359"</f>
        <v>2253060359</v>
      </c>
      <c r="G869" s="1">
        <v>44628</v>
      </c>
      <c r="H869" t="str">
        <f>"93121"</f>
        <v>93121</v>
      </c>
      <c r="I869">
        <v>1</v>
      </c>
      <c r="J869">
        <v>125</v>
      </c>
      <c r="K869">
        <v>0</v>
      </c>
      <c r="L869">
        <v>153.75</v>
      </c>
    </row>
    <row r="870" spans="1:12" x14ac:dyDescent="0.25">
      <c r="A870" t="str">
        <f t="shared" si="180"/>
        <v>89301000</v>
      </c>
      <c r="B870" t="str">
        <f t="shared" si="177"/>
        <v>72100000</v>
      </c>
      <c r="C870" t="str">
        <f t="shared" si="182"/>
        <v>72100659</v>
      </c>
      <c r="D870" t="str">
        <f t="shared" si="181"/>
        <v>801</v>
      </c>
      <c r="E870" t="str">
        <f t="shared" si="183"/>
        <v>89301091</v>
      </c>
      <c r="F870" t="str">
        <f>"2253060359"</f>
        <v>2253060359</v>
      </c>
      <c r="G870" s="1">
        <v>44628</v>
      </c>
      <c r="H870" t="str">
        <f>"93124"</f>
        <v>93124</v>
      </c>
      <c r="I870">
        <v>1</v>
      </c>
      <c r="J870">
        <v>173</v>
      </c>
      <c r="K870">
        <v>0</v>
      </c>
      <c r="L870">
        <v>212.79</v>
      </c>
    </row>
    <row r="871" spans="1:12" x14ac:dyDescent="0.25">
      <c r="A871" t="str">
        <f t="shared" si="180"/>
        <v>89301000</v>
      </c>
      <c r="B871" t="str">
        <f t="shared" si="177"/>
        <v>72100000</v>
      </c>
      <c r="C871" t="str">
        <f t="shared" si="182"/>
        <v>72100659</v>
      </c>
      <c r="D871" t="str">
        <f t="shared" si="181"/>
        <v>801</v>
      </c>
      <c r="E871" t="str">
        <f t="shared" si="183"/>
        <v>89301091</v>
      </c>
      <c r="F871" t="str">
        <f>"2253060359"</f>
        <v>2253060359</v>
      </c>
      <c r="G871" s="1">
        <v>44628</v>
      </c>
      <c r="H871" t="str">
        <f>"93281"</f>
        <v>93281</v>
      </c>
      <c r="I871">
        <v>1</v>
      </c>
      <c r="J871">
        <v>134</v>
      </c>
      <c r="K871">
        <v>0</v>
      </c>
      <c r="L871">
        <v>164.82</v>
      </c>
    </row>
    <row r="872" spans="1:12" x14ac:dyDescent="0.25">
      <c r="A872" t="str">
        <f t="shared" si="180"/>
        <v>89301000</v>
      </c>
      <c r="B872" t="str">
        <f t="shared" si="177"/>
        <v>72100000</v>
      </c>
      <c r="C872" t="str">
        <f t="shared" si="182"/>
        <v>72100659</v>
      </c>
      <c r="D872" t="str">
        <f t="shared" si="181"/>
        <v>801</v>
      </c>
      <c r="E872" t="str">
        <f t="shared" si="183"/>
        <v>89301091</v>
      </c>
      <c r="F872" t="str">
        <f>"2203080605"</f>
        <v>2203080605</v>
      </c>
      <c r="G872" s="1">
        <v>44630</v>
      </c>
      <c r="H872" t="str">
        <f>"93121"</f>
        <v>93121</v>
      </c>
      <c r="I872">
        <v>1</v>
      </c>
      <c r="J872">
        <v>125</v>
      </c>
      <c r="K872">
        <v>0</v>
      </c>
      <c r="L872">
        <v>153.75</v>
      </c>
    </row>
    <row r="873" spans="1:12" x14ac:dyDescent="0.25">
      <c r="A873" t="str">
        <f t="shared" si="180"/>
        <v>89301000</v>
      </c>
      <c r="B873" t="str">
        <f t="shared" si="177"/>
        <v>72100000</v>
      </c>
      <c r="C873" t="str">
        <f t="shared" si="182"/>
        <v>72100659</v>
      </c>
      <c r="D873" t="str">
        <f t="shared" ref="D873:D904" si="184">"801"</f>
        <v>801</v>
      </c>
      <c r="E873" t="str">
        <f t="shared" si="183"/>
        <v>89301091</v>
      </c>
      <c r="F873" t="str">
        <f>"2203080605"</f>
        <v>2203080605</v>
      </c>
      <c r="G873" s="1">
        <v>44630</v>
      </c>
      <c r="H873" t="str">
        <f>"93124"</f>
        <v>93124</v>
      </c>
      <c r="I873">
        <v>1</v>
      </c>
      <c r="J873">
        <v>173</v>
      </c>
      <c r="K873">
        <v>0</v>
      </c>
      <c r="L873">
        <v>212.79</v>
      </c>
    </row>
    <row r="874" spans="1:12" x14ac:dyDescent="0.25">
      <c r="A874" t="str">
        <f t="shared" si="180"/>
        <v>89301000</v>
      </c>
      <c r="B874" t="str">
        <f t="shared" ref="B874:B937" si="185">"72100000"</f>
        <v>72100000</v>
      </c>
      <c r="C874" t="str">
        <f t="shared" ref="C874:C905" si="186">"72100659"</f>
        <v>72100659</v>
      </c>
      <c r="D874" t="str">
        <f t="shared" si="184"/>
        <v>801</v>
      </c>
      <c r="E874" t="str">
        <f t="shared" si="183"/>
        <v>89301091</v>
      </c>
      <c r="F874" t="str">
        <f>"2203080605"</f>
        <v>2203080605</v>
      </c>
      <c r="G874" s="1">
        <v>44630</v>
      </c>
      <c r="H874" t="str">
        <f>"93281"</f>
        <v>93281</v>
      </c>
      <c r="I874">
        <v>1</v>
      </c>
      <c r="J874">
        <v>134</v>
      </c>
      <c r="K874">
        <v>0</v>
      </c>
      <c r="L874">
        <v>164.82</v>
      </c>
    </row>
    <row r="875" spans="1:12" x14ac:dyDescent="0.25">
      <c r="A875" t="str">
        <f t="shared" si="180"/>
        <v>89301000</v>
      </c>
      <c r="B875" t="str">
        <f t="shared" si="185"/>
        <v>72100000</v>
      </c>
      <c r="C875" t="str">
        <f t="shared" si="186"/>
        <v>72100659</v>
      </c>
      <c r="D875" t="str">
        <f t="shared" si="184"/>
        <v>801</v>
      </c>
      <c r="E875" t="str">
        <f t="shared" si="183"/>
        <v>89301091</v>
      </c>
      <c r="F875" t="str">
        <f>"2203080638"</f>
        <v>2203080638</v>
      </c>
      <c r="G875" s="1">
        <v>44631</v>
      </c>
      <c r="H875" t="str">
        <f>"93121"</f>
        <v>93121</v>
      </c>
      <c r="I875">
        <v>1</v>
      </c>
      <c r="J875">
        <v>125</v>
      </c>
      <c r="K875">
        <v>0</v>
      </c>
      <c r="L875">
        <v>153.75</v>
      </c>
    </row>
    <row r="876" spans="1:12" x14ac:dyDescent="0.25">
      <c r="A876" t="str">
        <f t="shared" si="180"/>
        <v>89301000</v>
      </c>
      <c r="B876" t="str">
        <f t="shared" si="185"/>
        <v>72100000</v>
      </c>
      <c r="C876" t="str">
        <f t="shared" si="186"/>
        <v>72100659</v>
      </c>
      <c r="D876" t="str">
        <f t="shared" si="184"/>
        <v>801</v>
      </c>
      <c r="E876" t="str">
        <f t="shared" ref="E876:E895" si="187">"89301091"</f>
        <v>89301091</v>
      </c>
      <c r="F876" t="str">
        <f>"2203080638"</f>
        <v>2203080638</v>
      </c>
      <c r="G876" s="1">
        <v>44631</v>
      </c>
      <c r="H876" t="str">
        <f>"93124"</f>
        <v>93124</v>
      </c>
      <c r="I876">
        <v>1</v>
      </c>
      <c r="J876">
        <v>173</v>
      </c>
      <c r="K876">
        <v>0</v>
      </c>
      <c r="L876">
        <v>212.79</v>
      </c>
    </row>
    <row r="877" spans="1:12" x14ac:dyDescent="0.25">
      <c r="A877" t="str">
        <f t="shared" si="180"/>
        <v>89301000</v>
      </c>
      <c r="B877" t="str">
        <f t="shared" si="185"/>
        <v>72100000</v>
      </c>
      <c r="C877" t="str">
        <f t="shared" si="186"/>
        <v>72100659</v>
      </c>
      <c r="D877" t="str">
        <f t="shared" si="184"/>
        <v>801</v>
      </c>
      <c r="E877" t="str">
        <f t="shared" si="187"/>
        <v>89301091</v>
      </c>
      <c r="F877" t="str">
        <f>"2203080638"</f>
        <v>2203080638</v>
      </c>
      <c r="G877" s="1">
        <v>44631</v>
      </c>
      <c r="H877" t="str">
        <f>"93281"</f>
        <v>93281</v>
      </c>
      <c r="I877">
        <v>1</v>
      </c>
      <c r="J877">
        <v>134</v>
      </c>
      <c r="K877">
        <v>0</v>
      </c>
      <c r="L877">
        <v>164.82</v>
      </c>
    </row>
    <row r="878" spans="1:12" x14ac:dyDescent="0.25">
      <c r="A878" t="str">
        <f t="shared" si="180"/>
        <v>89301000</v>
      </c>
      <c r="B878" t="str">
        <f t="shared" si="185"/>
        <v>72100000</v>
      </c>
      <c r="C878" t="str">
        <f t="shared" si="186"/>
        <v>72100659</v>
      </c>
      <c r="D878" t="str">
        <f t="shared" si="184"/>
        <v>801</v>
      </c>
      <c r="E878" t="str">
        <f t="shared" si="187"/>
        <v>89301091</v>
      </c>
      <c r="F878" t="str">
        <f>"2203080649"</f>
        <v>2203080649</v>
      </c>
      <c r="G878" s="1">
        <v>44631</v>
      </c>
      <c r="H878" t="str">
        <f>"93121"</f>
        <v>93121</v>
      </c>
      <c r="I878">
        <v>1</v>
      </c>
      <c r="J878">
        <v>125</v>
      </c>
      <c r="K878">
        <v>0</v>
      </c>
      <c r="L878">
        <v>153.75</v>
      </c>
    </row>
    <row r="879" spans="1:12" x14ac:dyDescent="0.25">
      <c r="A879" t="str">
        <f t="shared" si="180"/>
        <v>89301000</v>
      </c>
      <c r="B879" t="str">
        <f t="shared" si="185"/>
        <v>72100000</v>
      </c>
      <c r="C879" t="str">
        <f t="shared" si="186"/>
        <v>72100659</v>
      </c>
      <c r="D879" t="str">
        <f t="shared" si="184"/>
        <v>801</v>
      </c>
      <c r="E879" t="str">
        <f t="shared" si="187"/>
        <v>89301091</v>
      </c>
      <c r="F879" t="str">
        <f>"2203080649"</f>
        <v>2203080649</v>
      </c>
      <c r="G879" s="1">
        <v>44631</v>
      </c>
      <c r="H879" t="str">
        <f>"93124"</f>
        <v>93124</v>
      </c>
      <c r="I879">
        <v>1</v>
      </c>
      <c r="J879">
        <v>173</v>
      </c>
      <c r="K879">
        <v>0</v>
      </c>
      <c r="L879">
        <v>212.79</v>
      </c>
    </row>
    <row r="880" spans="1:12" x14ac:dyDescent="0.25">
      <c r="A880" t="str">
        <f t="shared" si="180"/>
        <v>89301000</v>
      </c>
      <c r="B880" t="str">
        <f t="shared" si="185"/>
        <v>72100000</v>
      </c>
      <c r="C880" t="str">
        <f t="shared" si="186"/>
        <v>72100659</v>
      </c>
      <c r="D880" t="str">
        <f t="shared" si="184"/>
        <v>801</v>
      </c>
      <c r="E880" t="str">
        <f t="shared" si="187"/>
        <v>89301091</v>
      </c>
      <c r="F880" t="str">
        <f>"2203080649"</f>
        <v>2203080649</v>
      </c>
      <c r="G880" s="1">
        <v>44631</v>
      </c>
      <c r="H880" t="str">
        <f>"93281"</f>
        <v>93281</v>
      </c>
      <c r="I880">
        <v>1</v>
      </c>
      <c r="J880">
        <v>134</v>
      </c>
      <c r="K880">
        <v>0</v>
      </c>
      <c r="L880">
        <v>164.82</v>
      </c>
    </row>
    <row r="881" spans="1:12" x14ac:dyDescent="0.25">
      <c r="A881" t="str">
        <f t="shared" si="180"/>
        <v>89301000</v>
      </c>
      <c r="B881" t="str">
        <f t="shared" si="185"/>
        <v>72100000</v>
      </c>
      <c r="C881" t="str">
        <f t="shared" si="186"/>
        <v>72100659</v>
      </c>
      <c r="D881" t="str">
        <f t="shared" si="184"/>
        <v>801</v>
      </c>
      <c r="E881" t="str">
        <f t="shared" si="187"/>
        <v>89301091</v>
      </c>
      <c r="F881" t="str">
        <f>"2253080665"</f>
        <v>2253080665</v>
      </c>
      <c r="G881" s="1">
        <v>44630</v>
      </c>
      <c r="H881" t="str">
        <f>"93121"</f>
        <v>93121</v>
      </c>
      <c r="I881">
        <v>1</v>
      </c>
      <c r="J881">
        <v>125</v>
      </c>
      <c r="K881">
        <v>0</v>
      </c>
      <c r="L881">
        <v>153.75</v>
      </c>
    </row>
    <row r="882" spans="1:12" x14ac:dyDescent="0.25">
      <c r="A882" t="str">
        <f t="shared" si="180"/>
        <v>89301000</v>
      </c>
      <c r="B882" t="str">
        <f t="shared" si="185"/>
        <v>72100000</v>
      </c>
      <c r="C882" t="str">
        <f t="shared" si="186"/>
        <v>72100659</v>
      </c>
      <c r="D882" t="str">
        <f t="shared" si="184"/>
        <v>801</v>
      </c>
      <c r="E882" t="str">
        <f t="shared" si="187"/>
        <v>89301091</v>
      </c>
      <c r="F882" t="str">
        <f>"2253080665"</f>
        <v>2253080665</v>
      </c>
      <c r="G882" s="1">
        <v>44630</v>
      </c>
      <c r="H882" t="str">
        <f>"93124"</f>
        <v>93124</v>
      </c>
      <c r="I882">
        <v>1</v>
      </c>
      <c r="J882">
        <v>173</v>
      </c>
      <c r="K882">
        <v>0</v>
      </c>
      <c r="L882">
        <v>212.79</v>
      </c>
    </row>
    <row r="883" spans="1:12" x14ac:dyDescent="0.25">
      <c r="A883" t="str">
        <f t="shared" si="180"/>
        <v>89301000</v>
      </c>
      <c r="B883" t="str">
        <f t="shared" si="185"/>
        <v>72100000</v>
      </c>
      <c r="C883" t="str">
        <f t="shared" si="186"/>
        <v>72100659</v>
      </c>
      <c r="D883" t="str">
        <f t="shared" si="184"/>
        <v>801</v>
      </c>
      <c r="E883" t="str">
        <f t="shared" si="187"/>
        <v>89301091</v>
      </c>
      <c r="F883" t="str">
        <f>"2253080665"</f>
        <v>2253080665</v>
      </c>
      <c r="G883" s="1">
        <v>44630</v>
      </c>
      <c r="H883" t="str">
        <f>"93281"</f>
        <v>93281</v>
      </c>
      <c r="I883">
        <v>1</v>
      </c>
      <c r="J883">
        <v>134</v>
      </c>
      <c r="K883">
        <v>0</v>
      </c>
      <c r="L883">
        <v>164.82</v>
      </c>
    </row>
    <row r="884" spans="1:12" x14ac:dyDescent="0.25">
      <c r="A884" t="str">
        <f t="shared" si="180"/>
        <v>89301000</v>
      </c>
      <c r="B884" t="str">
        <f t="shared" si="185"/>
        <v>72100000</v>
      </c>
      <c r="C884" t="str">
        <f t="shared" si="186"/>
        <v>72100659</v>
      </c>
      <c r="D884" t="str">
        <f t="shared" si="184"/>
        <v>801</v>
      </c>
      <c r="E884" t="str">
        <f t="shared" si="187"/>
        <v>89301091</v>
      </c>
      <c r="F884" t="str">
        <f>"2203070100"</f>
        <v>2203070100</v>
      </c>
      <c r="G884" s="1">
        <v>44629</v>
      </c>
      <c r="H884" t="str">
        <f>"93121"</f>
        <v>93121</v>
      </c>
      <c r="I884">
        <v>1</v>
      </c>
      <c r="J884">
        <v>125</v>
      </c>
      <c r="K884">
        <v>0</v>
      </c>
      <c r="L884">
        <v>153.75</v>
      </c>
    </row>
    <row r="885" spans="1:12" x14ac:dyDescent="0.25">
      <c r="A885" t="str">
        <f t="shared" si="180"/>
        <v>89301000</v>
      </c>
      <c r="B885" t="str">
        <f t="shared" si="185"/>
        <v>72100000</v>
      </c>
      <c r="C885" t="str">
        <f t="shared" si="186"/>
        <v>72100659</v>
      </c>
      <c r="D885" t="str">
        <f t="shared" si="184"/>
        <v>801</v>
      </c>
      <c r="E885" t="str">
        <f t="shared" si="187"/>
        <v>89301091</v>
      </c>
      <c r="F885" t="str">
        <f>"2203070100"</f>
        <v>2203070100</v>
      </c>
      <c r="G885" s="1">
        <v>44629</v>
      </c>
      <c r="H885" t="str">
        <f>"93124"</f>
        <v>93124</v>
      </c>
      <c r="I885">
        <v>1</v>
      </c>
      <c r="J885">
        <v>173</v>
      </c>
      <c r="K885">
        <v>0</v>
      </c>
      <c r="L885">
        <v>212.79</v>
      </c>
    </row>
    <row r="886" spans="1:12" x14ac:dyDescent="0.25">
      <c r="A886" t="str">
        <f t="shared" si="180"/>
        <v>89301000</v>
      </c>
      <c r="B886" t="str">
        <f t="shared" si="185"/>
        <v>72100000</v>
      </c>
      <c r="C886" t="str">
        <f t="shared" si="186"/>
        <v>72100659</v>
      </c>
      <c r="D886" t="str">
        <f t="shared" si="184"/>
        <v>801</v>
      </c>
      <c r="E886" t="str">
        <f t="shared" si="187"/>
        <v>89301091</v>
      </c>
      <c r="F886" t="str">
        <f>"2203070100"</f>
        <v>2203070100</v>
      </c>
      <c r="G886" s="1">
        <v>44629</v>
      </c>
      <c r="H886" t="str">
        <f>"93281"</f>
        <v>93281</v>
      </c>
      <c r="I886">
        <v>1</v>
      </c>
      <c r="J886">
        <v>134</v>
      </c>
      <c r="K886">
        <v>0</v>
      </c>
      <c r="L886">
        <v>164.82</v>
      </c>
    </row>
    <row r="887" spans="1:12" x14ac:dyDescent="0.25">
      <c r="A887" t="str">
        <f t="shared" si="180"/>
        <v>89301000</v>
      </c>
      <c r="B887" t="str">
        <f t="shared" si="185"/>
        <v>72100000</v>
      </c>
      <c r="C887" t="str">
        <f t="shared" si="186"/>
        <v>72100659</v>
      </c>
      <c r="D887" t="str">
        <f t="shared" si="184"/>
        <v>801</v>
      </c>
      <c r="E887" t="str">
        <f t="shared" si="187"/>
        <v>89301091</v>
      </c>
      <c r="F887" t="str">
        <f>"2203090637"</f>
        <v>2203090637</v>
      </c>
      <c r="G887" s="1">
        <v>44631</v>
      </c>
      <c r="H887" t="str">
        <f>"93121"</f>
        <v>93121</v>
      </c>
      <c r="I887">
        <v>1</v>
      </c>
      <c r="J887">
        <v>125</v>
      </c>
      <c r="K887">
        <v>0</v>
      </c>
      <c r="L887">
        <v>153.75</v>
      </c>
    </row>
    <row r="888" spans="1:12" x14ac:dyDescent="0.25">
      <c r="A888" t="str">
        <f t="shared" si="180"/>
        <v>89301000</v>
      </c>
      <c r="B888" t="str">
        <f t="shared" si="185"/>
        <v>72100000</v>
      </c>
      <c r="C888" t="str">
        <f t="shared" si="186"/>
        <v>72100659</v>
      </c>
      <c r="D888" t="str">
        <f t="shared" si="184"/>
        <v>801</v>
      </c>
      <c r="E888" t="str">
        <f t="shared" si="187"/>
        <v>89301091</v>
      </c>
      <c r="F888" t="str">
        <f>"2203090637"</f>
        <v>2203090637</v>
      </c>
      <c r="G888" s="1">
        <v>44631</v>
      </c>
      <c r="H888" t="str">
        <f>"93124"</f>
        <v>93124</v>
      </c>
      <c r="I888">
        <v>1</v>
      </c>
      <c r="J888">
        <v>173</v>
      </c>
      <c r="K888">
        <v>0</v>
      </c>
      <c r="L888">
        <v>212.79</v>
      </c>
    </row>
    <row r="889" spans="1:12" x14ac:dyDescent="0.25">
      <c r="A889" t="str">
        <f t="shared" si="180"/>
        <v>89301000</v>
      </c>
      <c r="B889" t="str">
        <f t="shared" si="185"/>
        <v>72100000</v>
      </c>
      <c r="C889" t="str">
        <f t="shared" si="186"/>
        <v>72100659</v>
      </c>
      <c r="D889" t="str">
        <f t="shared" si="184"/>
        <v>801</v>
      </c>
      <c r="E889" t="str">
        <f t="shared" si="187"/>
        <v>89301091</v>
      </c>
      <c r="F889" t="str">
        <f>"2203090637"</f>
        <v>2203090637</v>
      </c>
      <c r="G889" s="1">
        <v>44631</v>
      </c>
      <c r="H889" t="str">
        <f>"93281"</f>
        <v>93281</v>
      </c>
      <c r="I889">
        <v>1</v>
      </c>
      <c r="J889">
        <v>134</v>
      </c>
      <c r="K889">
        <v>0</v>
      </c>
      <c r="L889">
        <v>164.82</v>
      </c>
    </row>
    <row r="890" spans="1:12" x14ac:dyDescent="0.25">
      <c r="A890" t="str">
        <f t="shared" si="180"/>
        <v>89301000</v>
      </c>
      <c r="B890" t="str">
        <f t="shared" si="185"/>
        <v>72100000</v>
      </c>
      <c r="C890" t="str">
        <f t="shared" si="186"/>
        <v>72100659</v>
      </c>
      <c r="D890" t="str">
        <f t="shared" si="184"/>
        <v>801</v>
      </c>
      <c r="E890" t="str">
        <f t="shared" si="187"/>
        <v>89301091</v>
      </c>
      <c r="F890" t="str">
        <f>"2203090670"</f>
        <v>2203090670</v>
      </c>
      <c r="G890" s="1">
        <v>44631</v>
      </c>
      <c r="H890" t="str">
        <f>"93121"</f>
        <v>93121</v>
      </c>
      <c r="I890">
        <v>1</v>
      </c>
      <c r="J890">
        <v>125</v>
      </c>
      <c r="K890">
        <v>0</v>
      </c>
      <c r="L890">
        <v>153.75</v>
      </c>
    </row>
    <row r="891" spans="1:12" x14ac:dyDescent="0.25">
      <c r="A891" t="str">
        <f t="shared" si="180"/>
        <v>89301000</v>
      </c>
      <c r="B891" t="str">
        <f t="shared" si="185"/>
        <v>72100000</v>
      </c>
      <c r="C891" t="str">
        <f t="shared" si="186"/>
        <v>72100659</v>
      </c>
      <c r="D891" t="str">
        <f t="shared" si="184"/>
        <v>801</v>
      </c>
      <c r="E891" t="str">
        <f t="shared" si="187"/>
        <v>89301091</v>
      </c>
      <c r="F891" t="str">
        <f>"2203090670"</f>
        <v>2203090670</v>
      </c>
      <c r="G891" s="1">
        <v>44631</v>
      </c>
      <c r="H891" t="str">
        <f>"93124"</f>
        <v>93124</v>
      </c>
      <c r="I891">
        <v>1</v>
      </c>
      <c r="J891">
        <v>173</v>
      </c>
      <c r="K891">
        <v>0</v>
      </c>
      <c r="L891">
        <v>212.79</v>
      </c>
    </row>
    <row r="892" spans="1:12" x14ac:dyDescent="0.25">
      <c r="A892" t="str">
        <f t="shared" si="180"/>
        <v>89301000</v>
      </c>
      <c r="B892" t="str">
        <f t="shared" si="185"/>
        <v>72100000</v>
      </c>
      <c r="C892" t="str">
        <f t="shared" si="186"/>
        <v>72100659</v>
      </c>
      <c r="D892" t="str">
        <f t="shared" si="184"/>
        <v>801</v>
      </c>
      <c r="E892" t="str">
        <f t="shared" si="187"/>
        <v>89301091</v>
      </c>
      <c r="F892" t="str">
        <f>"2203090670"</f>
        <v>2203090670</v>
      </c>
      <c r="G892" s="1">
        <v>44631</v>
      </c>
      <c r="H892" t="str">
        <f>"93281"</f>
        <v>93281</v>
      </c>
      <c r="I892">
        <v>1</v>
      </c>
      <c r="J892">
        <v>134</v>
      </c>
      <c r="K892">
        <v>0</v>
      </c>
      <c r="L892">
        <v>164.82</v>
      </c>
    </row>
    <row r="893" spans="1:12" x14ac:dyDescent="0.25">
      <c r="A893" t="str">
        <f t="shared" si="180"/>
        <v>89301000</v>
      </c>
      <c r="B893" t="str">
        <f t="shared" si="185"/>
        <v>72100000</v>
      </c>
      <c r="C893" t="str">
        <f t="shared" si="186"/>
        <v>72100659</v>
      </c>
      <c r="D893" t="str">
        <f t="shared" si="184"/>
        <v>801</v>
      </c>
      <c r="E893" t="str">
        <f t="shared" si="187"/>
        <v>89301091</v>
      </c>
      <c r="F893" t="str">
        <f>"2203100581"</f>
        <v>2203100581</v>
      </c>
      <c r="G893" s="1">
        <v>44634</v>
      </c>
      <c r="H893" t="str">
        <f>"93121"</f>
        <v>93121</v>
      </c>
      <c r="I893">
        <v>1</v>
      </c>
      <c r="J893">
        <v>125</v>
      </c>
      <c r="K893">
        <v>0</v>
      </c>
      <c r="L893">
        <v>153.75</v>
      </c>
    </row>
    <row r="894" spans="1:12" x14ac:dyDescent="0.25">
      <c r="A894" t="str">
        <f t="shared" si="180"/>
        <v>89301000</v>
      </c>
      <c r="B894" t="str">
        <f t="shared" si="185"/>
        <v>72100000</v>
      </c>
      <c r="C894" t="str">
        <f t="shared" si="186"/>
        <v>72100659</v>
      </c>
      <c r="D894" t="str">
        <f t="shared" si="184"/>
        <v>801</v>
      </c>
      <c r="E894" t="str">
        <f t="shared" si="187"/>
        <v>89301091</v>
      </c>
      <c r="F894" t="str">
        <f>"2203100581"</f>
        <v>2203100581</v>
      </c>
      <c r="G894" s="1">
        <v>44634</v>
      </c>
      <c r="H894" t="str">
        <f>"93124"</f>
        <v>93124</v>
      </c>
      <c r="I894">
        <v>1</v>
      </c>
      <c r="J894">
        <v>173</v>
      </c>
      <c r="K894">
        <v>0</v>
      </c>
      <c r="L894">
        <v>212.79</v>
      </c>
    </row>
    <row r="895" spans="1:12" x14ac:dyDescent="0.25">
      <c r="A895" t="str">
        <f t="shared" si="180"/>
        <v>89301000</v>
      </c>
      <c r="B895" t="str">
        <f t="shared" si="185"/>
        <v>72100000</v>
      </c>
      <c r="C895" t="str">
        <f t="shared" si="186"/>
        <v>72100659</v>
      </c>
      <c r="D895" t="str">
        <f t="shared" si="184"/>
        <v>801</v>
      </c>
      <c r="E895" t="str">
        <f t="shared" si="187"/>
        <v>89301091</v>
      </c>
      <c r="F895" t="str">
        <f>"2203100581"</f>
        <v>2203100581</v>
      </c>
      <c r="G895" s="1">
        <v>44634</v>
      </c>
      <c r="H895" t="str">
        <f>"93281"</f>
        <v>93281</v>
      </c>
      <c r="I895">
        <v>1</v>
      </c>
      <c r="J895">
        <v>134</v>
      </c>
      <c r="K895">
        <v>0</v>
      </c>
      <c r="L895">
        <v>164.82</v>
      </c>
    </row>
    <row r="896" spans="1:12" x14ac:dyDescent="0.25">
      <c r="A896" t="str">
        <f t="shared" si="180"/>
        <v>89301000</v>
      </c>
      <c r="B896" t="str">
        <f t="shared" si="185"/>
        <v>72100000</v>
      </c>
      <c r="C896" t="str">
        <f t="shared" si="186"/>
        <v>72100659</v>
      </c>
      <c r="D896" t="str">
        <f t="shared" si="184"/>
        <v>801</v>
      </c>
      <c r="E896" t="str">
        <f>"89301093"</f>
        <v>89301093</v>
      </c>
      <c r="F896" t="str">
        <f>"2252270097"</f>
        <v>2252270097</v>
      </c>
      <c r="G896" s="1">
        <v>44631</v>
      </c>
      <c r="H896" t="str">
        <f>"93121"</f>
        <v>93121</v>
      </c>
      <c r="I896">
        <v>1</v>
      </c>
      <c r="J896">
        <v>125</v>
      </c>
      <c r="K896">
        <v>0</v>
      </c>
      <c r="L896">
        <v>153.75</v>
      </c>
    </row>
    <row r="897" spans="1:12" x14ac:dyDescent="0.25">
      <c r="A897" t="str">
        <f t="shared" si="180"/>
        <v>89301000</v>
      </c>
      <c r="B897" t="str">
        <f t="shared" si="185"/>
        <v>72100000</v>
      </c>
      <c r="C897" t="str">
        <f t="shared" si="186"/>
        <v>72100659</v>
      </c>
      <c r="D897" t="str">
        <f t="shared" si="184"/>
        <v>801</v>
      </c>
      <c r="E897" t="str">
        <f>"89301093"</f>
        <v>89301093</v>
      </c>
      <c r="F897" t="str">
        <f>"2252270097"</f>
        <v>2252270097</v>
      </c>
      <c r="G897" s="1">
        <v>44631</v>
      </c>
      <c r="H897" t="str">
        <f>"93124"</f>
        <v>93124</v>
      </c>
      <c r="I897">
        <v>1</v>
      </c>
      <c r="J897">
        <v>173</v>
      </c>
      <c r="K897">
        <v>0</v>
      </c>
      <c r="L897">
        <v>212.79</v>
      </c>
    </row>
    <row r="898" spans="1:12" x14ac:dyDescent="0.25">
      <c r="A898" t="str">
        <f t="shared" ref="A898:A961" si="188">"89301000"</f>
        <v>89301000</v>
      </c>
      <c r="B898" t="str">
        <f t="shared" si="185"/>
        <v>72100000</v>
      </c>
      <c r="C898" t="str">
        <f t="shared" si="186"/>
        <v>72100659</v>
      </c>
      <c r="D898" t="str">
        <f t="shared" si="184"/>
        <v>801</v>
      </c>
      <c r="E898" t="str">
        <f>"89301093"</f>
        <v>89301093</v>
      </c>
      <c r="F898" t="str">
        <f>"2252270097"</f>
        <v>2252270097</v>
      </c>
      <c r="G898" s="1">
        <v>44631</v>
      </c>
      <c r="H898" t="str">
        <f>"93281"</f>
        <v>93281</v>
      </c>
      <c r="I898">
        <v>1</v>
      </c>
      <c r="J898">
        <v>134</v>
      </c>
      <c r="K898">
        <v>0</v>
      </c>
      <c r="L898">
        <v>164.82</v>
      </c>
    </row>
    <row r="899" spans="1:12" x14ac:dyDescent="0.25">
      <c r="A899" t="str">
        <f t="shared" si="188"/>
        <v>89301000</v>
      </c>
      <c r="B899" t="str">
        <f t="shared" si="185"/>
        <v>72100000</v>
      </c>
      <c r="C899" t="str">
        <f t="shared" si="186"/>
        <v>72100659</v>
      </c>
      <c r="D899" t="str">
        <f t="shared" si="184"/>
        <v>801</v>
      </c>
      <c r="E899" t="str">
        <f t="shared" ref="E899:E916" si="189">"89301091"</f>
        <v>89301091</v>
      </c>
      <c r="F899" t="str">
        <f>"2253070105"</f>
        <v>2253070105</v>
      </c>
      <c r="G899" s="1">
        <v>44629</v>
      </c>
      <c r="H899" t="str">
        <f>"93121"</f>
        <v>93121</v>
      </c>
      <c r="I899">
        <v>1</v>
      </c>
      <c r="J899">
        <v>125</v>
      </c>
      <c r="K899">
        <v>0</v>
      </c>
      <c r="L899">
        <v>153.75</v>
      </c>
    </row>
    <row r="900" spans="1:12" x14ac:dyDescent="0.25">
      <c r="A900" t="str">
        <f t="shared" si="188"/>
        <v>89301000</v>
      </c>
      <c r="B900" t="str">
        <f t="shared" si="185"/>
        <v>72100000</v>
      </c>
      <c r="C900" t="str">
        <f t="shared" si="186"/>
        <v>72100659</v>
      </c>
      <c r="D900" t="str">
        <f t="shared" si="184"/>
        <v>801</v>
      </c>
      <c r="E900" t="str">
        <f t="shared" si="189"/>
        <v>89301091</v>
      </c>
      <c r="F900" t="str">
        <f>"2253070105"</f>
        <v>2253070105</v>
      </c>
      <c r="G900" s="1">
        <v>44629</v>
      </c>
      <c r="H900" t="str">
        <f>"93124"</f>
        <v>93124</v>
      </c>
      <c r="I900">
        <v>1</v>
      </c>
      <c r="J900">
        <v>173</v>
      </c>
      <c r="K900">
        <v>0</v>
      </c>
      <c r="L900">
        <v>212.79</v>
      </c>
    </row>
    <row r="901" spans="1:12" x14ac:dyDescent="0.25">
      <c r="A901" t="str">
        <f t="shared" si="188"/>
        <v>89301000</v>
      </c>
      <c r="B901" t="str">
        <f t="shared" si="185"/>
        <v>72100000</v>
      </c>
      <c r="C901" t="str">
        <f t="shared" si="186"/>
        <v>72100659</v>
      </c>
      <c r="D901" t="str">
        <f t="shared" si="184"/>
        <v>801</v>
      </c>
      <c r="E901" t="str">
        <f t="shared" si="189"/>
        <v>89301091</v>
      </c>
      <c r="F901" t="str">
        <f>"2253070105"</f>
        <v>2253070105</v>
      </c>
      <c r="G901" s="1">
        <v>44629</v>
      </c>
      <c r="H901" t="str">
        <f>"93281"</f>
        <v>93281</v>
      </c>
      <c r="I901">
        <v>1</v>
      </c>
      <c r="J901">
        <v>134</v>
      </c>
      <c r="K901">
        <v>0</v>
      </c>
      <c r="L901">
        <v>164.82</v>
      </c>
    </row>
    <row r="902" spans="1:12" x14ac:dyDescent="0.25">
      <c r="A902" t="str">
        <f t="shared" si="188"/>
        <v>89301000</v>
      </c>
      <c r="B902" t="str">
        <f t="shared" si="185"/>
        <v>72100000</v>
      </c>
      <c r="C902" t="str">
        <f t="shared" si="186"/>
        <v>72100659</v>
      </c>
      <c r="D902" t="str">
        <f t="shared" si="184"/>
        <v>801</v>
      </c>
      <c r="E902" t="str">
        <f t="shared" si="189"/>
        <v>89301091</v>
      </c>
      <c r="F902" t="str">
        <f>"2253090048"</f>
        <v>2253090048</v>
      </c>
      <c r="G902" s="1">
        <v>44631</v>
      </c>
      <c r="H902" t="str">
        <f>"93121"</f>
        <v>93121</v>
      </c>
      <c r="I902">
        <v>1</v>
      </c>
      <c r="J902">
        <v>125</v>
      </c>
      <c r="K902">
        <v>0</v>
      </c>
      <c r="L902">
        <v>153.75</v>
      </c>
    </row>
    <row r="903" spans="1:12" x14ac:dyDescent="0.25">
      <c r="A903" t="str">
        <f t="shared" si="188"/>
        <v>89301000</v>
      </c>
      <c r="B903" t="str">
        <f t="shared" si="185"/>
        <v>72100000</v>
      </c>
      <c r="C903" t="str">
        <f t="shared" si="186"/>
        <v>72100659</v>
      </c>
      <c r="D903" t="str">
        <f t="shared" si="184"/>
        <v>801</v>
      </c>
      <c r="E903" t="str">
        <f t="shared" si="189"/>
        <v>89301091</v>
      </c>
      <c r="F903" t="str">
        <f>"2253090048"</f>
        <v>2253090048</v>
      </c>
      <c r="G903" s="1">
        <v>44631</v>
      </c>
      <c r="H903" t="str">
        <f>"93124"</f>
        <v>93124</v>
      </c>
      <c r="I903">
        <v>1</v>
      </c>
      <c r="J903">
        <v>173</v>
      </c>
      <c r="K903">
        <v>0</v>
      </c>
      <c r="L903">
        <v>212.79</v>
      </c>
    </row>
    <row r="904" spans="1:12" x14ac:dyDescent="0.25">
      <c r="A904" t="str">
        <f t="shared" si="188"/>
        <v>89301000</v>
      </c>
      <c r="B904" t="str">
        <f t="shared" si="185"/>
        <v>72100000</v>
      </c>
      <c r="C904" t="str">
        <f t="shared" si="186"/>
        <v>72100659</v>
      </c>
      <c r="D904" t="str">
        <f t="shared" si="184"/>
        <v>801</v>
      </c>
      <c r="E904" t="str">
        <f t="shared" si="189"/>
        <v>89301091</v>
      </c>
      <c r="F904" t="str">
        <f>"2253090048"</f>
        <v>2253090048</v>
      </c>
      <c r="G904" s="1">
        <v>44631</v>
      </c>
      <c r="H904" t="str">
        <f>"93281"</f>
        <v>93281</v>
      </c>
      <c r="I904">
        <v>1</v>
      </c>
      <c r="J904">
        <v>134</v>
      </c>
      <c r="K904">
        <v>0</v>
      </c>
      <c r="L904">
        <v>164.82</v>
      </c>
    </row>
    <row r="905" spans="1:12" x14ac:dyDescent="0.25">
      <c r="A905" t="str">
        <f t="shared" si="188"/>
        <v>89301000</v>
      </c>
      <c r="B905" t="str">
        <f t="shared" si="185"/>
        <v>72100000</v>
      </c>
      <c r="C905" t="str">
        <f t="shared" si="186"/>
        <v>72100659</v>
      </c>
      <c r="D905" t="str">
        <f t="shared" ref="D905:D928" si="190">"801"</f>
        <v>801</v>
      </c>
      <c r="E905" t="str">
        <f t="shared" si="189"/>
        <v>89301091</v>
      </c>
      <c r="F905" t="str">
        <f>"2253090059"</f>
        <v>2253090059</v>
      </c>
      <c r="G905" s="1">
        <v>44631</v>
      </c>
      <c r="H905" t="str">
        <f>"93121"</f>
        <v>93121</v>
      </c>
      <c r="I905">
        <v>1</v>
      </c>
      <c r="J905">
        <v>125</v>
      </c>
      <c r="K905">
        <v>0</v>
      </c>
      <c r="L905">
        <v>153.75</v>
      </c>
    </row>
    <row r="906" spans="1:12" x14ac:dyDescent="0.25">
      <c r="A906" t="str">
        <f t="shared" si="188"/>
        <v>89301000</v>
      </c>
      <c r="B906" t="str">
        <f t="shared" si="185"/>
        <v>72100000</v>
      </c>
      <c r="C906" t="str">
        <f t="shared" ref="C906:C928" si="191">"72100659"</f>
        <v>72100659</v>
      </c>
      <c r="D906" t="str">
        <f t="shared" si="190"/>
        <v>801</v>
      </c>
      <c r="E906" t="str">
        <f t="shared" si="189"/>
        <v>89301091</v>
      </c>
      <c r="F906" t="str">
        <f>"2253090059"</f>
        <v>2253090059</v>
      </c>
      <c r="G906" s="1">
        <v>44631</v>
      </c>
      <c r="H906" t="str">
        <f>"93124"</f>
        <v>93124</v>
      </c>
      <c r="I906">
        <v>1</v>
      </c>
      <c r="J906">
        <v>173</v>
      </c>
      <c r="K906">
        <v>0</v>
      </c>
      <c r="L906">
        <v>212.79</v>
      </c>
    </row>
    <row r="907" spans="1:12" x14ac:dyDescent="0.25">
      <c r="A907" t="str">
        <f t="shared" si="188"/>
        <v>89301000</v>
      </c>
      <c r="B907" t="str">
        <f t="shared" si="185"/>
        <v>72100000</v>
      </c>
      <c r="C907" t="str">
        <f t="shared" si="191"/>
        <v>72100659</v>
      </c>
      <c r="D907" t="str">
        <f t="shared" si="190"/>
        <v>801</v>
      </c>
      <c r="E907" t="str">
        <f t="shared" si="189"/>
        <v>89301091</v>
      </c>
      <c r="F907" t="str">
        <f>"2253090059"</f>
        <v>2253090059</v>
      </c>
      <c r="G907" s="1">
        <v>44631</v>
      </c>
      <c r="H907" t="str">
        <f>"93281"</f>
        <v>93281</v>
      </c>
      <c r="I907">
        <v>1</v>
      </c>
      <c r="J907">
        <v>134</v>
      </c>
      <c r="K907">
        <v>0</v>
      </c>
      <c r="L907">
        <v>164.82</v>
      </c>
    </row>
    <row r="908" spans="1:12" x14ac:dyDescent="0.25">
      <c r="A908" t="str">
        <f t="shared" si="188"/>
        <v>89301000</v>
      </c>
      <c r="B908" t="str">
        <f t="shared" si="185"/>
        <v>72100000</v>
      </c>
      <c r="C908" t="str">
        <f t="shared" si="191"/>
        <v>72100659</v>
      </c>
      <c r="D908" t="str">
        <f t="shared" si="190"/>
        <v>801</v>
      </c>
      <c r="E908" t="str">
        <f t="shared" si="189"/>
        <v>89301091</v>
      </c>
      <c r="F908" t="str">
        <f>"2253100663"</f>
        <v>2253100663</v>
      </c>
      <c r="G908" s="1">
        <v>44632</v>
      </c>
      <c r="H908" t="str">
        <f>"93121"</f>
        <v>93121</v>
      </c>
      <c r="I908">
        <v>1</v>
      </c>
      <c r="J908">
        <v>125</v>
      </c>
      <c r="K908">
        <v>0</v>
      </c>
      <c r="L908">
        <v>153.75</v>
      </c>
    </row>
    <row r="909" spans="1:12" x14ac:dyDescent="0.25">
      <c r="A909" t="str">
        <f t="shared" si="188"/>
        <v>89301000</v>
      </c>
      <c r="B909" t="str">
        <f t="shared" si="185"/>
        <v>72100000</v>
      </c>
      <c r="C909" t="str">
        <f t="shared" si="191"/>
        <v>72100659</v>
      </c>
      <c r="D909" t="str">
        <f t="shared" si="190"/>
        <v>801</v>
      </c>
      <c r="E909" t="str">
        <f t="shared" si="189"/>
        <v>89301091</v>
      </c>
      <c r="F909" t="str">
        <f>"2253100663"</f>
        <v>2253100663</v>
      </c>
      <c r="G909" s="1">
        <v>44632</v>
      </c>
      <c r="H909" t="str">
        <f>"93124"</f>
        <v>93124</v>
      </c>
      <c r="I909">
        <v>1</v>
      </c>
      <c r="J909">
        <v>173</v>
      </c>
      <c r="K909">
        <v>0</v>
      </c>
      <c r="L909">
        <v>212.79</v>
      </c>
    </row>
    <row r="910" spans="1:12" x14ac:dyDescent="0.25">
      <c r="A910" t="str">
        <f t="shared" si="188"/>
        <v>89301000</v>
      </c>
      <c r="B910" t="str">
        <f t="shared" si="185"/>
        <v>72100000</v>
      </c>
      <c r="C910" t="str">
        <f t="shared" si="191"/>
        <v>72100659</v>
      </c>
      <c r="D910" t="str">
        <f t="shared" si="190"/>
        <v>801</v>
      </c>
      <c r="E910" t="str">
        <f t="shared" si="189"/>
        <v>89301091</v>
      </c>
      <c r="F910" t="str">
        <f>"2253100663"</f>
        <v>2253100663</v>
      </c>
      <c r="G910" s="1">
        <v>44632</v>
      </c>
      <c r="H910" t="str">
        <f>"93281"</f>
        <v>93281</v>
      </c>
      <c r="I910">
        <v>1</v>
      </c>
      <c r="J910">
        <v>134</v>
      </c>
      <c r="K910">
        <v>0</v>
      </c>
      <c r="L910">
        <v>164.82</v>
      </c>
    </row>
    <row r="911" spans="1:12" x14ac:dyDescent="0.25">
      <c r="A911" t="str">
        <f t="shared" si="188"/>
        <v>89301000</v>
      </c>
      <c r="B911" t="str">
        <f t="shared" si="185"/>
        <v>72100000</v>
      </c>
      <c r="C911" t="str">
        <f t="shared" si="191"/>
        <v>72100659</v>
      </c>
      <c r="D911" t="str">
        <f t="shared" si="190"/>
        <v>801</v>
      </c>
      <c r="E911" t="str">
        <f t="shared" si="189"/>
        <v>89301091</v>
      </c>
      <c r="F911" t="str">
        <f>"2253110123"</f>
        <v>2253110123</v>
      </c>
      <c r="G911" s="1">
        <v>44633</v>
      </c>
      <c r="H911" t="str">
        <f>"93121"</f>
        <v>93121</v>
      </c>
      <c r="I911">
        <v>1</v>
      </c>
      <c r="J911">
        <v>125</v>
      </c>
      <c r="K911">
        <v>0</v>
      </c>
      <c r="L911">
        <v>153.75</v>
      </c>
    </row>
    <row r="912" spans="1:12" x14ac:dyDescent="0.25">
      <c r="A912" t="str">
        <f t="shared" si="188"/>
        <v>89301000</v>
      </c>
      <c r="B912" t="str">
        <f t="shared" si="185"/>
        <v>72100000</v>
      </c>
      <c r="C912" t="str">
        <f t="shared" si="191"/>
        <v>72100659</v>
      </c>
      <c r="D912" t="str">
        <f t="shared" si="190"/>
        <v>801</v>
      </c>
      <c r="E912" t="str">
        <f t="shared" si="189"/>
        <v>89301091</v>
      </c>
      <c r="F912" t="str">
        <f>"2253110123"</f>
        <v>2253110123</v>
      </c>
      <c r="G912" s="1">
        <v>44633</v>
      </c>
      <c r="H912" t="str">
        <f>"93124"</f>
        <v>93124</v>
      </c>
      <c r="I912">
        <v>1</v>
      </c>
      <c r="J912">
        <v>173</v>
      </c>
      <c r="K912">
        <v>0</v>
      </c>
      <c r="L912">
        <v>212.79</v>
      </c>
    </row>
    <row r="913" spans="1:12" x14ac:dyDescent="0.25">
      <c r="A913" t="str">
        <f t="shared" si="188"/>
        <v>89301000</v>
      </c>
      <c r="B913" t="str">
        <f t="shared" si="185"/>
        <v>72100000</v>
      </c>
      <c r="C913" t="str">
        <f t="shared" si="191"/>
        <v>72100659</v>
      </c>
      <c r="D913" t="str">
        <f t="shared" si="190"/>
        <v>801</v>
      </c>
      <c r="E913" t="str">
        <f t="shared" si="189"/>
        <v>89301091</v>
      </c>
      <c r="F913" t="str">
        <f>"2253110123"</f>
        <v>2253110123</v>
      </c>
      <c r="G913" s="1">
        <v>44633</v>
      </c>
      <c r="H913" t="str">
        <f>"93281"</f>
        <v>93281</v>
      </c>
      <c r="I913">
        <v>1</v>
      </c>
      <c r="J913">
        <v>134</v>
      </c>
      <c r="K913">
        <v>0</v>
      </c>
      <c r="L913">
        <v>164.82</v>
      </c>
    </row>
    <row r="914" spans="1:12" x14ac:dyDescent="0.25">
      <c r="A914" t="str">
        <f t="shared" si="188"/>
        <v>89301000</v>
      </c>
      <c r="B914" t="str">
        <f t="shared" si="185"/>
        <v>72100000</v>
      </c>
      <c r="C914" t="str">
        <f t="shared" si="191"/>
        <v>72100659</v>
      </c>
      <c r="D914" t="str">
        <f t="shared" si="190"/>
        <v>801</v>
      </c>
      <c r="E914" t="str">
        <f t="shared" si="189"/>
        <v>89301091</v>
      </c>
      <c r="F914" t="str">
        <f>"9957224860"</f>
        <v>9957224860</v>
      </c>
      <c r="G914" s="1">
        <v>44633</v>
      </c>
      <c r="H914" t="str">
        <f>"93121"</f>
        <v>93121</v>
      </c>
      <c r="I914">
        <v>1</v>
      </c>
      <c r="J914">
        <v>125</v>
      </c>
      <c r="K914">
        <v>0</v>
      </c>
      <c r="L914">
        <v>153.75</v>
      </c>
    </row>
    <row r="915" spans="1:12" x14ac:dyDescent="0.25">
      <c r="A915" t="str">
        <f t="shared" si="188"/>
        <v>89301000</v>
      </c>
      <c r="B915" t="str">
        <f t="shared" si="185"/>
        <v>72100000</v>
      </c>
      <c r="C915" t="str">
        <f t="shared" si="191"/>
        <v>72100659</v>
      </c>
      <c r="D915" t="str">
        <f t="shared" si="190"/>
        <v>801</v>
      </c>
      <c r="E915" t="str">
        <f t="shared" si="189"/>
        <v>89301091</v>
      </c>
      <c r="F915" t="str">
        <f>"9957224860"</f>
        <v>9957224860</v>
      </c>
      <c r="G915" s="1">
        <v>44633</v>
      </c>
      <c r="H915" t="str">
        <f>"93124"</f>
        <v>93124</v>
      </c>
      <c r="I915">
        <v>1</v>
      </c>
      <c r="J915">
        <v>173</v>
      </c>
      <c r="K915">
        <v>0</v>
      </c>
      <c r="L915">
        <v>212.79</v>
      </c>
    </row>
    <row r="916" spans="1:12" x14ac:dyDescent="0.25">
      <c r="A916" t="str">
        <f t="shared" si="188"/>
        <v>89301000</v>
      </c>
      <c r="B916" t="str">
        <f t="shared" si="185"/>
        <v>72100000</v>
      </c>
      <c r="C916" t="str">
        <f t="shared" si="191"/>
        <v>72100659</v>
      </c>
      <c r="D916" t="str">
        <f t="shared" si="190"/>
        <v>801</v>
      </c>
      <c r="E916" t="str">
        <f t="shared" si="189"/>
        <v>89301091</v>
      </c>
      <c r="F916" t="str">
        <f>"9957224860"</f>
        <v>9957224860</v>
      </c>
      <c r="G916" s="1">
        <v>44633</v>
      </c>
      <c r="H916" t="str">
        <f>"93281"</f>
        <v>93281</v>
      </c>
      <c r="I916">
        <v>1</v>
      </c>
      <c r="J916">
        <v>134</v>
      </c>
      <c r="K916">
        <v>0</v>
      </c>
      <c r="L916">
        <v>164.82</v>
      </c>
    </row>
    <row r="917" spans="1:12" x14ac:dyDescent="0.25">
      <c r="A917" t="str">
        <f t="shared" si="188"/>
        <v>89301000</v>
      </c>
      <c r="B917" t="str">
        <f t="shared" si="185"/>
        <v>72100000</v>
      </c>
      <c r="C917" t="str">
        <f t="shared" si="191"/>
        <v>72100659</v>
      </c>
      <c r="D917" t="str">
        <f t="shared" si="190"/>
        <v>801</v>
      </c>
      <c r="E917" t="str">
        <f t="shared" ref="E917:E922" si="192">"89301093"</f>
        <v>89301093</v>
      </c>
      <c r="F917" t="str">
        <f>"2253120353"</f>
        <v>2253120353</v>
      </c>
      <c r="G917" s="1">
        <v>44635</v>
      </c>
      <c r="H917" t="str">
        <f>"93121"</f>
        <v>93121</v>
      </c>
      <c r="I917">
        <v>1</v>
      </c>
      <c r="J917">
        <v>125</v>
      </c>
      <c r="K917">
        <v>0</v>
      </c>
      <c r="L917">
        <v>153.75</v>
      </c>
    </row>
    <row r="918" spans="1:12" x14ac:dyDescent="0.25">
      <c r="A918" t="str">
        <f t="shared" si="188"/>
        <v>89301000</v>
      </c>
      <c r="B918" t="str">
        <f t="shared" si="185"/>
        <v>72100000</v>
      </c>
      <c r="C918" t="str">
        <f t="shared" si="191"/>
        <v>72100659</v>
      </c>
      <c r="D918" t="str">
        <f t="shared" si="190"/>
        <v>801</v>
      </c>
      <c r="E918" t="str">
        <f t="shared" si="192"/>
        <v>89301093</v>
      </c>
      <c r="F918" t="str">
        <f>"2253120353"</f>
        <v>2253120353</v>
      </c>
      <c r="G918" s="1">
        <v>44635</v>
      </c>
      <c r="H918" t="str">
        <f>"93124"</f>
        <v>93124</v>
      </c>
      <c r="I918">
        <v>1</v>
      </c>
      <c r="J918">
        <v>173</v>
      </c>
      <c r="K918">
        <v>0</v>
      </c>
      <c r="L918">
        <v>212.79</v>
      </c>
    </row>
    <row r="919" spans="1:12" x14ac:dyDescent="0.25">
      <c r="A919" t="str">
        <f t="shared" si="188"/>
        <v>89301000</v>
      </c>
      <c r="B919" t="str">
        <f t="shared" si="185"/>
        <v>72100000</v>
      </c>
      <c r="C919" t="str">
        <f t="shared" si="191"/>
        <v>72100659</v>
      </c>
      <c r="D919" t="str">
        <f t="shared" si="190"/>
        <v>801</v>
      </c>
      <c r="E919" t="str">
        <f t="shared" si="192"/>
        <v>89301093</v>
      </c>
      <c r="F919" t="str">
        <f>"2253120353"</f>
        <v>2253120353</v>
      </c>
      <c r="G919" s="1">
        <v>44635</v>
      </c>
      <c r="H919" t="str">
        <f>"93281"</f>
        <v>93281</v>
      </c>
      <c r="I919">
        <v>1</v>
      </c>
      <c r="J919">
        <v>134</v>
      </c>
      <c r="K919">
        <v>0</v>
      </c>
      <c r="L919">
        <v>164.82</v>
      </c>
    </row>
    <row r="920" spans="1:12" x14ac:dyDescent="0.25">
      <c r="A920" t="str">
        <f t="shared" si="188"/>
        <v>89301000</v>
      </c>
      <c r="B920" t="str">
        <f t="shared" si="185"/>
        <v>72100000</v>
      </c>
      <c r="C920" t="str">
        <f t="shared" si="191"/>
        <v>72100659</v>
      </c>
      <c r="D920" t="str">
        <f t="shared" si="190"/>
        <v>801</v>
      </c>
      <c r="E920" t="str">
        <f t="shared" si="192"/>
        <v>89301093</v>
      </c>
      <c r="F920" t="str">
        <f>"2253120364"</f>
        <v>2253120364</v>
      </c>
      <c r="G920" s="1">
        <v>44635</v>
      </c>
      <c r="H920" t="str">
        <f>"93121"</f>
        <v>93121</v>
      </c>
      <c r="I920">
        <v>1</v>
      </c>
      <c r="J920">
        <v>125</v>
      </c>
      <c r="K920">
        <v>0</v>
      </c>
      <c r="L920">
        <v>153.75</v>
      </c>
    </row>
    <row r="921" spans="1:12" x14ac:dyDescent="0.25">
      <c r="A921" t="str">
        <f t="shared" si="188"/>
        <v>89301000</v>
      </c>
      <c r="B921" t="str">
        <f t="shared" si="185"/>
        <v>72100000</v>
      </c>
      <c r="C921" t="str">
        <f t="shared" si="191"/>
        <v>72100659</v>
      </c>
      <c r="D921" t="str">
        <f t="shared" si="190"/>
        <v>801</v>
      </c>
      <c r="E921" t="str">
        <f t="shared" si="192"/>
        <v>89301093</v>
      </c>
      <c r="F921" t="str">
        <f>"2253120364"</f>
        <v>2253120364</v>
      </c>
      <c r="G921" s="1">
        <v>44635</v>
      </c>
      <c r="H921" t="str">
        <f>"93124"</f>
        <v>93124</v>
      </c>
      <c r="I921">
        <v>1</v>
      </c>
      <c r="J921">
        <v>173</v>
      </c>
      <c r="K921">
        <v>0</v>
      </c>
      <c r="L921">
        <v>212.79</v>
      </c>
    </row>
    <row r="922" spans="1:12" x14ac:dyDescent="0.25">
      <c r="A922" t="str">
        <f t="shared" si="188"/>
        <v>89301000</v>
      </c>
      <c r="B922" t="str">
        <f t="shared" si="185"/>
        <v>72100000</v>
      </c>
      <c r="C922" t="str">
        <f t="shared" si="191"/>
        <v>72100659</v>
      </c>
      <c r="D922" t="str">
        <f t="shared" si="190"/>
        <v>801</v>
      </c>
      <c r="E922" t="str">
        <f t="shared" si="192"/>
        <v>89301093</v>
      </c>
      <c r="F922" t="str">
        <f>"2253120364"</f>
        <v>2253120364</v>
      </c>
      <c r="G922" s="1">
        <v>44635</v>
      </c>
      <c r="H922" t="str">
        <f>"93281"</f>
        <v>93281</v>
      </c>
      <c r="I922">
        <v>1</v>
      </c>
      <c r="J922">
        <v>134</v>
      </c>
      <c r="K922">
        <v>0</v>
      </c>
      <c r="L922">
        <v>164.82</v>
      </c>
    </row>
    <row r="923" spans="1:12" x14ac:dyDescent="0.25">
      <c r="A923" t="str">
        <f t="shared" si="188"/>
        <v>89301000</v>
      </c>
      <c r="B923" t="str">
        <f t="shared" si="185"/>
        <v>72100000</v>
      </c>
      <c r="C923" t="str">
        <f t="shared" si="191"/>
        <v>72100659</v>
      </c>
      <c r="D923" t="str">
        <f t="shared" si="190"/>
        <v>801</v>
      </c>
      <c r="E923" t="str">
        <f t="shared" ref="E923:E954" si="193">"89301091"</f>
        <v>89301091</v>
      </c>
      <c r="F923" t="str">
        <f>"2253120386"</f>
        <v>2253120386</v>
      </c>
      <c r="G923" s="1">
        <v>44634</v>
      </c>
      <c r="H923" t="str">
        <f>"93121"</f>
        <v>93121</v>
      </c>
      <c r="I923">
        <v>1</v>
      </c>
      <c r="J923">
        <v>125</v>
      </c>
      <c r="K923">
        <v>0</v>
      </c>
      <c r="L923">
        <v>153.75</v>
      </c>
    </row>
    <row r="924" spans="1:12" x14ac:dyDescent="0.25">
      <c r="A924" t="str">
        <f t="shared" si="188"/>
        <v>89301000</v>
      </c>
      <c r="B924" t="str">
        <f t="shared" si="185"/>
        <v>72100000</v>
      </c>
      <c r="C924" t="str">
        <f t="shared" si="191"/>
        <v>72100659</v>
      </c>
      <c r="D924" t="str">
        <f t="shared" si="190"/>
        <v>801</v>
      </c>
      <c r="E924" t="str">
        <f t="shared" si="193"/>
        <v>89301091</v>
      </c>
      <c r="F924" t="str">
        <f>"2253120386"</f>
        <v>2253120386</v>
      </c>
      <c r="G924" s="1">
        <v>44634</v>
      </c>
      <c r="H924" t="str">
        <f>"93124"</f>
        <v>93124</v>
      </c>
      <c r="I924">
        <v>1</v>
      </c>
      <c r="J924">
        <v>173</v>
      </c>
      <c r="K924">
        <v>0</v>
      </c>
      <c r="L924">
        <v>212.79</v>
      </c>
    </row>
    <row r="925" spans="1:12" x14ac:dyDescent="0.25">
      <c r="A925" t="str">
        <f t="shared" si="188"/>
        <v>89301000</v>
      </c>
      <c r="B925" t="str">
        <f t="shared" si="185"/>
        <v>72100000</v>
      </c>
      <c r="C925" t="str">
        <f t="shared" si="191"/>
        <v>72100659</v>
      </c>
      <c r="D925" t="str">
        <f t="shared" si="190"/>
        <v>801</v>
      </c>
      <c r="E925" t="str">
        <f t="shared" si="193"/>
        <v>89301091</v>
      </c>
      <c r="F925" t="str">
        <f>"2253120386"</f>
        <v>2253120386</v>
      </c>
      <c r="G925" s="1">
        <v>44634</v>
      </c>
      <c r="H925" t="str">
        <f>"93281"</f>
        <v>93281</v>
      </c>
      <c r="I925">
        <v>1</v>
      </c>
      <c r="J925">
        <v>134</v>
      </c>
      <c r="K925">
        <v>0</v>
      </c>
      <c r="L925">
        <v>164.82</v>
      </c>
    </row>
    <row r="926" spans="1:12" x14ac:dyDescent="0.25">
      <c r="A926" t="str">
        <f t="shared" si="188"/>
        <v>89301000</v>
      </c>
      <c r="B926" t="str">
        <f t="shared" si="185"/>
        <v>72100000</v>
      </c>
      <c r="C926" t="str">
        <f t="shared" si="191"/>
        <v>72100659</v>
      </c>
      <c r="D926" t="str">
        <f t="shared" si="190"/>
        <v>801</v>
      </c>
      <c r="E926" t="str">
        <f t="shared" si="193"/>
        <v>89301091</v>
      </c>
      <c r="F926" t="str">
        <f>"2253130341"</f>
        <v>2253130341</v>
      </c>
      <c r="G926" s="1">
        <v>44635</v>
      </c>
      <c r="H926" t="str">
        <f>"93121"</f>
        <v>93121</v>
      </c>
      <c r="I926">
        <v>1</v>
      </c>
      <c r="J926">
        <v>125</v>
      </c>
      <c r="K926">
        <v>0</v>
      </c>
      <c r="L926">
        <v>153.75</v>
      </c>
    </row>
    <row r="927" spans="1:12" x14ac:dyDescent="0.25">
      <c r="A927" t="str">
        <f t="shared" si="188"/>
        <v>89301000</v>
      </c>
      <c r="B927" t="str">
        <f t="shared" si="185"/>
        <v>72100000</v>
      </c>
      <c r="C927" t="str">
        <f t="shared" si="191"/>
        <v>72100659</v>
      </c>
      <c r="D927" t="str">
        <f t="shared" si="190"/>
        <v>801</v>
      </c>
      <c r="E927" t="str">
        <f t="shared" si="193"/>
        <v>89301091</v>
      </c>
      <c r="F927" t="str">
        <f>"2253130341"</f>
        <v>2253130341</v>
      </c>
      <c r="G927" s="1">
        <v>44635</v>
      </c>
      <c r="H927" t="str">
        <f>"93124"</f>
        <v>93124</v>
      </c>
      <c r="I927">
        <v>1</v>
      </c>
      <c r="J927">
        <v>173</v>
      </c>
      <c r="K927">
        <v>0</v>
      </c>
      <c r="L927">
        <v>212.79</v>
      </c>
    </row>
    <row r="928" spans="1:12" x14ac:dyDescent="0.25">
      <c r="A928" t="str">
        <f t="shared" si="188"/>
        <v>89301000</v>
      </c>
      <c r="B928" t="str">
        <f t="shared" si="185"/>
        <v>72100000</v>
      </c>
      <c r="C928" t="str">
        <f t="shared" si="191"/>
        <v>72100659</v>
      </c>
      <c r="D928" t="str">
        <f t="shared" si="190"/>
        <v>801</v>
      </c>
      <c r="E928" t="str">
        <f t="shared" si="193"/>
        <v>89301091</v>
      </c>
      <c r="F928" t="str">
        <f>"2253130341"</f>
        <v>2253130341</v>
      </c>
      <c r="G928" s="1">
        <v>44635</v>
      </c>
      <c r="H928" t="str">
        <f>"93281"</f>
        <v>93281</v>
      </c>
      <c r="I928">
        <v>1</v>
      </c>
      <c r="J928">
        <v>134</v>
      </c>
      <c r="K928">
        <v>0</v>
      </c>
      <c r="L928">
        <v>164.82</v>
      </c>
    </row>
    <row r="929" spans="1:12" x14ac:dyDescent="0.25">
      <c r="A929" t="str">
        <f t="shared" si="188"/>
        <v>89301000</v>
      </c>
      <c r="B929" t="str">
        <f t="shared" si="185"/>
        <v>72100000</v>
      </c>
      <c r="C929" t="str">
        <f>"72100632"</f>
        <v>72100632</v>
      </c>
      <c r="D929" t="str">
        <f>"816"</f>
        <v>816</v>
      </c>
      <c r="E929" t="str">
        <f t="shared" si="193"/>
        <v>89301091</v>
      </c>
      <c r="F929" t="str">
        <f>"2202240623"</f>
        <v>2202240623</v>
      </c>
      <c r="G929" s="1">
        <v>44624</v>
      </c>
      <c r="H929" t="str">
        <f>"94297"</f>
        <v>94297</v>
      </c>
      <c r="I929">
        <v>1</v>
      </c>
      <c r="J929">
        <v>298</v>
      </c>
      <c r="K929">
        <v>0</v>
      </c>
      <c r="L929">
        <v>366.54</v>
      </c>
    </row>
    <row r="930" spans="1:12" x14ac:dyDescent="0.25">
      <c r="A930" t="str">
        <f t="shared" si="188"/>
        <v>89301000</v>
      </c>
      <c r="B930" t="str">
        <f t="shared" si="185"/>
        <v>72100000</v>
      </c>
      <c r="C930" t="str">
        <f>"72100632"</f>
        <v>72100632</v>
      </c>
      <c r="D930" t="str">
        <f>"816"</f>
        <v>816</v>
      </c>
      <c r="E930" t="str">
        <f t="shared" si="193"/>
        <v>89301091</v>
      </c>
      <c r="F930" t="str">
        <f>"2253030593"</f>
        <v>2253030593</v>
      </c>
      <c r="G930" s="1">
        <v>44629</v>
      </c>
      <c r="H930" t="str">
        <f>"94297"</f>
        <v>94297</v>
      </c>
      <c r="I930">
        <v>1</v>
      </c>
      <c r="J930">
        <v>298</v>
      </c>
      <c r="K930">
        <v>0</v>
      </c>
      <c r="L930">
        <v>366.54</v>
      </c>
    </row>
    <row r="931" spans="1:12" x14ac:dyDescent="0.25">
      <c r="A931" t="str">
        <f t="shared" si="188"/>
        <v>89301000</v>
      </c>
      <c r="B931" t="str">
        <f t="shared" si="185"/>
        <v>72100000</v>
      </c>
      <c r="C931" t="str">
        <f>"72100632"</f>
        <v>72100632</v>
      </c>
      <c r="D931" t="str">
        <f>"816"</f>
        <v>816</v>
      </c>
      <c r="E931" t="str">
        <f t="shared" si="193"/>
        <v>89301091</v>
      </c>
      <c r="F931" t="str">
        <f>"2253030604"</f>
        <v>2253030604</v>
      </c>
      <c r="G931" s="1">
        <v>44629</v>
      </c>
      <c r="H931" t="str">
        <f>"94297"</f>
        <v>94297</v>
      </c>
      <c r="I931">
        <v>1</v>
      </c>
      <c r="J931">
        <v>298</v>
      </c>
      <c r="K931">
        <v>0</v>
      </c>
      <c r="L931">
        <v>366.54</v>
      </c>
    </row>
    <row r="932" spans="1:12" x14ac:dyDescent="0.25">
      <c r="A932" t="str">
        <f t="shared" si="188"/>
        <v>89301000</v>
      </c>
      <c r="B932" t="str">
        <f t="shared" si="185"/>
        <v>72100000</v>
      </c>
      <c r="C932" t="str">
        <f t="shared" ref="C932:C963" si="194">"72100659"</f>
        <v>72100659</v>
      </c>
      <c r="D932" t="str">
        <f t="shared" ref="D932:D963" si="195">"801"</f>
        <v>801</v>
      </c>
      <c r="E932" t="str">
        <f t="shared" si="193"/>
        <v>89301091</v>
      </c>
      <c r="F932" t="str">
        <f>"2203140115"</f>
        <v>2203140115</v>
      </c>
      <c r="G932" s="1">
        <v>44636</v>
      </c>
      <c r="H932" t="str">
        <f>"93121"</f>
        <v>93121</v>
      </c>
      <c r="I932">
        <v>1</v>
      </c>
      <c r="J932">
        <v>125</v>
      </c>
      <c r="K932">
        <v>0</v>
      </c>
      <c r="L932">
        <v>153.75</v>
      </c>
    </row>
    <row r="933" spans="1:12" x14ac:dyDescent="0.25">
      <c r="A933" t="str">
        <f t="shared" si="188"/>
        <v>89301000</v>
      </c>
      <c r="B933" t="str">
        <f t="shared" si="185"/>
        <v>72100000</v>
      </c>
      <c r="C933" t="str">
        <f t="shared" si="194"/>
        <v>72100659</v>
      </c>
      <c r="D933" t="str">
        <f t="shared" si="195"/>
        <v>801</v>
      </c>
      <c r="E933" t="str">
        <f t="shared" si="193"/>
        <v>89301091</v>
      </c>
      <c r="F933" t="str">
        <f>"2203140115"</f>
        <v>2203140115</v>
      </c>
      <c r="G933" s="1">
        <v>44636</v>
      </c>
      <c r="H933" t="str">
        <f>"93124"</f>
        <v>93124</v>
      </c>
      <c r="I933">
        <v>1</v>
      </c>
      <c r="J933">
        <v>173</v>
      </c>
      <c r="K933">
        <v>0</v>
      </c>
      <c r="L933">
        <v>212.79</v>
      </c>
    </row>
    <row r="934" spans="1:12" x14ac:dyDescent="0.25">
      <c r="A934" t="str">
        <f t="shared" si="188"/>
        <v>89301000</v>
      </c>
      <c r="B934" t="str">
        <f t="shared" si="185"/>
        <v>72100000</v>
      </c>
      <c r="C934" t="str">
        <f t="shared" si="194"/>
        <v>72100659</v>
      </c>
      <c r="D934" t="str">
        <f t="shared" si="195"/>
        <v>801</v>
      </c>
      <c r="E934" t="str">
        <f t="shared" si="193"/>
        <v>89301091</v>
      </c>
      <c r="F934" t="str">
        <f>"2203140115"</f>
        <v>2203140115</v>
      </c>
      <c r="G934" s="1">
        <v>44636</v>
      </c>
      <c r="H934" t="str">
        <f>"93281"</f>
        <v>93281</v>
      </c>
      <c r="I934">
        <v>1</v>
      </c>
      <c r="J934">
        <v>134</v>
      </c>
      <c r="K934">
        <v>0</v>
      </c>
      <c r="L934">
        <v>164.82</v>
      </c>
    </row>
    <row r="935" spans="1:12" x14ac:dyDescent="0.25">
      <c r="A935" t="str">
        <f t="shared" si="188"/>
        <v>89301000</v>
      </c>
      <c r="B935" t="str">
        <f t="shared" si="185"/>
        <v>72100000</v>
      </c>
      <c r="C935" t="str">
        <f t="shared" si="194"/>
        <v>72100659</v>
      </c>
      <c r="D935" t="str">
        <f t="shared" si="195"/>
        <v>801</v>
      </c>
      <c r="E935" t="str">
        <f t="shared" si="193"/>
        <v>89301091</v>
      </c>
      <c r="F935" t="str">
        <f>"2253140593"</f>
        <v>2253140593</v>
      </c>
      <c r="G935" s="1">
        <v>44636</v>
      </c>
      <c r="H935" t="str">
        <f>"93121"</f>
        <v>93121</v>
      </c>
      <c r="I935">
        <v>1</v>
      </c>
      <c r="J935">
        <v>125</v>
      </c>
      <c r="K935">
        <v>0</v>
      </c>
      <c r="L935">
        <v>153.75</v>
      </c>
    </row>
    <row r="936" spans="1:12" x14ac:dyDescent="0.25">
      <c r="A936" t="str">
        <f t="shared" si="188"/>
        <v>89301000</v>
      </c>
      <c r="B936" t="str">
        <f t="shared" si="185"/>
        <v>72100000</v>
      </c>
      <c r="C936" t="str">
        <f t="shared" si="194"/>
        <v>72100659</v>
      </c>
      <c r="D936" t="str">
        <f t="shared" si="195"/>
        <v>801</v>
      </c>
      <c r="E936" t="str">
        <f t="shared" si="193"/>
        <v>89301091</v>
      </c>
      <c r="F936" t="str">
        <f>"2253140593"</f>
        <v>2253140593</v>
      </c>
      <c r="G936" s="1">
        <v>44636</v>
      </c>
      <c r="H936" t="str">
        <f>"93124"</f>
        <v>93124</v>
      </c>
      <c r="I936">
        <v>1</v>
      </c>
      <c r="J936">
        <v>173</v>
      </c>
      <c r="K936">
        <v>0</v>
      </c>
      <c r="L936">
        <v>212.79</v>
      </c>
    </row>
    <row r="937" spans="1:12" x14ac:dyDescent="0.25">
      <c r="A937" t="str">
        <f t="shared" si="188"/>
        <v>89301000</v>
      </c>
      <c r="B937" t="str">
        <f t="shared" si="185"/>
        <v>72100000</v>
      </c>
      <c r="C937" t="str">
        <f t="shared" si="194"/>
        <v>72100659</v>
      </c>
      <c r="D937" t="str">
        <f t="shared" si="195"/>
        <v>801</v>
      </c>
      <c r="E937" t="str">
        <f t="shared" si="193"/>
        <v>89301091</v>
      </c>
      <c r="F937" t="str">
        <f>"2253140593"</f>
        <v>2253140593</v>
      </c>
      <c r="G937" s="1">
        <v>44636</v>
      </c>
      <c r="H937" t="str">
        <f>"93281"</f>
        <v>93281</v>
      </c>
      <c r="I937">
        <v>1</v>
      </c>
      <c r="J937">
        <v>134</v>
      </c>
      <c r="K937">
        <v>0</v>
      </c>
      <c r="L937">
        <v>164.82</v>
      </c>
    </row>
    <row r="938" spans="1:12" x14ac:dyDescent="0.25">
      <c r="A938" t="str">
        <f t="shared" si="188"/>
        <v>89301000</v>
      </c>
      <c r="B938" t="str">
        <f t="shared" ref="B938:B1001" si="196">"72100000"</f>
        <v>72100000</v>
      </c>
      <c r="C938" t="str">
        <f t="shared" si="194"/>
        <v>72100659</v>
      </c>
      <c r="D938" t="str">
        <f t="shared" si="195"/>
        <v>801</v>
      </c>
      <c r="E938" t="str">
        <f t="shared" si="193"/>
        <v>89301091</v>
      </c>
      <c r="F938" t="str">
        <f>"2203150400"</f>
        <v>2203150400</v>
      </c>
      <c r="G938" s="1">
        <v>44637</v>
      </c>
      <c r="H938" t="str">
        <f>"93121"</f>
        <v>93121</v>
      </c>
      <c r="I938">
        <v>1</v>
      </c>
      <c r="J938">
        <v>125</v>
      </c>
      <c r="K938">
        <v>0</v>
      </c>
      <c r="L938">
        <v>153.75</v>
      </c>
    </row>
    <row r="939" spans="1:12" x14ac:dyDescent="0.25">
      <c r="A939" t="str">
        <f t="shared" si="188"/>
        <v>89301000</v>
      </c>
      <c r="B939" t="str">
        <f t="shared" si="196"/>
        <v>72100000</v>
      </c>
      <c r="C939" t="str">
        <f t="shared" si="194"/>
        <v>72100659</v>
      </c>
      <c r="D939" t="str">
        <f t="shared" si="195"/>
        <v>801</v>
      </c>
      <c r="E939" t="str">
        <f t="shared" si="193"/>
        <v>89301091</v>
      </c>
      <c r="F939" t="str">
        <f>"2203150400"</f>
        <v>2203150400</v>
      </c>
      <c r="G939" s="1">
        <v>44637</v>
      </c>
      <c r="H939" t="str">
        <f>"93124"</f>
        <v>93124</v>
      </c>
      <c r="I939">
        <v>1</v>
      </c>
      <c r="J939">
        <v>173</v>
      </c>
      <c r="K939">
        <v>0</v>
      </c>
      <c r="L939">
        <v>212.79</v>
      </c>
    </row>
    <row r="940" spans="1:12" x14ac:dyDescent="0.25">
      <c r="A940" t="str">
        <f t="shared" si="188"/>
        <v>89301000</v>
      </c>
      <c r="B940" t="str">
        <f t="shared" si="196"/>
        <v>72100000</v>
      </c>
      <c r="C940" t="str">
        <f t="shared" si="194"/>
        <v>72100659</v>
      </c>
      <c r="D940" t="str">
        <f t="shared" si="195"/>
        <v>801</v>
      </c>
      <c r="E940" t="str">
        <f t="shared" si="193"/>
        <v>89301091</v>
      </c>
      <c r="F940" t="str">
        <f>"2203150400"</f>
        <v>2203150400</v>
      </c>
      <c r="G940" s="1">
        <v>44637</v>
      </c>
      <c r="H940" t="str">
        <f>"93281"</f>
        <v>93281</v>
      </c>
      <c r="I940">
        <v>1</v>
      </c>
      <c r="J940">
        <v>134</v>
      </c>
      <c r="K940">
        <v>0</v>
      </c>
      <c r="L940">
        <v>164.82</v>
      </c>
    </row>
    <row r="941" spans="1:12" x14ac:dyDescent="0.25">
      <c r="A941" t="str">
        <f t="shared" si="188"/>
        <v>89301000</v>
      </c>
      <c r="B941" t="str">
        <f t="shared" si="196"/>
        <v>72100000</v>
      </c>
      <c r="C941" t="str">
        <f t="shared" si="194"/>
        <v>72100659</v>
      </c>
      <c r="D941" t="str">
        <f t="shared" si="195"/>
        <v>801</v>
      </c>
      <c r="E941" t="str">
        <f t="shared" si="193"/>
        <v>89301091</v>
      </c>
      <c r="F941" t="str">
        <f>"2203150444"</f>
        <v>2203150444</v>
      </c>
      <c r="G941" s="1">
        <v>44637</v>
      </c>
      <c r="H941" t="str">
        <f>"93121"</f>
        <v>93121</v>
      </c>
      <c r="I941">
        <v>1</v>
      </c>
      <c r="J941">
        <v>125</v>
      </c>
      <c r="K941">
        <v>0</v>
      </c>
      <c r="L941">
        <v>153.75</v>
      </c>
    </row>
    <row r="942" spans="1:12" x14ac:dyDescent="0.25">
      <c r="A942" t="str">
        <f t="shared" si="188"/>
        <v>89301000</v>
      </c>
      <c r="B942" t="str">
        <f t="shared" si="196"/>
        <v>72100000</v>
      </c>
      <c r="C942" t="str">
        <f t="shared" si="194"/>
        <v>72100659</v>
      </c>
      <c r="D942" t="str">
        <f t="shared" si="195"/>
        <v>801</v>
      </c>
      <c r="E942" t="str">
        <f t="shared" si="193"/>
        <v>89301091</v>
      </c>
      <c r="F942" t="str">
        <f>"2203150444"</f>
        <v>2203150444</v>
      </c>
      <c r="G942" s="1">
        <v>44637</v>
      </c>
      <c r="H942" t="str">
        <f>"93124"</f>
        <v>93124</v>
      </c>
      <c r="I942">
        <v>1</v>
      </c>
      <c r="J942">
        <v>173</v>
      </c>
      <c r="K942">
        <v>0</v>
      </c>
      <c r="L942">
        <v>212.79</v>
      </c>
    </row>
    <row r="943" spans="1:12" x14ac:dyDescent="0.25">
      <c r="A943" t="str">
        <f t="shared" si="188"/>
        <v>89301000</v>
      </c>
      <c r="B943" t="str">
        <f t="shared" si="196"/>
        <v>72100000</v>
      </c>
      <c r="C943" t="str">
        <f t="shared" si="194"/>
        <v>72100659</v>
      </c>
      <c r="D943" t="str">
        <f t="shared" si="195"/>
        <v>801</v>
      </c>
      <c r="E943" t="str">
        <f t="shared" si="193"/>
        <v>89301091</v>
      </c>
      <c r="F943" t="str">
        <f>"2203150444"</f>
        <v>2203150444</v>
      </c>
      <c r="G943" s="1">
        <v>44637</v>
      </c>
      <c r="H943" t="str">
        <f>"93281"</f>
        <v>93281</v>
      </c>
      <c r="I943">
        <v>1</v>
      </c>
      <c r="J943">
        <v>134</v>
      </c>
      <c r="K943">
        <v>0</v>
      </c>
      <c r="L943">
        <v>164.82</v>
      </c>
    </row>
    <row r="944" spans="1:12" x14ac:dyDescent="0.25">
      <c r="A944" t="str">
        <f t="shared" si="188"/>
        <v>89301000</v>
      </c>
      <c r="B944" t="str">
        <f t="shared" si="196"/>
        <v>72100000</v>
      </c>
      <c r="C944" t="str">
        <f t="shared" si="194"/>
        <v>72100659</v>
      </c>
      <c r="D944" t="str">
        <f t="shared" si="195"/>
        <v>801</v>
      </c>
      <c r="E944" t="str">
        <f t="shared" si="193"/>
        <v>89301091</v>
      </c>
      <c r="F944" t="str">
        <f>"2253150064"</f>
        <v>2253150064</v>
      </c>
      <c r="G944" s="1">
        <v>44637</v>
      </c>
      <c r="H944" t="str">
        <f>"93121"</f>
        <v>93121</v>
      </c>
      <c r="I944">
        <v>1</v>
      </c>
      <c r="J944">
        <v>125</v>
      </c>
      <c r="K944">
        <v>0</v>
      </c>
      <c r="L944">
        <v>153.75</v>
      </c>
    </row>
    <row r="945" spans="1:12" x14ac:dyDescent="0.25">
      <c r="A945" t="str">
        <f t="shared" si="188"/>
        <v>89301000</v>
      </c>
      <c r="B945" t="str">
        <f t="shared" si="196"/>
        <v>72100000</v>
      </c>
      <c r="C945" t="str">
        <f t="shared" si="194"/>
        <v>72100659</v>
      </c>
      <c r="D945" t="str">
        <f t="shared" si="195"/>
        <v>801</v>
      </c>
      <c r="E945" t="str">
        <f t="shared" si="193"/>
        <v>89301091</v>
      </c>
      <c r="F945" t="str">
        <f>"2253150064"</f>
        <v>2253150064</v>
      </c>
      <c r="G945" s="1">
        <v>44637</v>
      </c>
      <c r="H945" t="str">
        <f>"93124"</f>
        <v>93124</v>
      </c>
      <c r="I945">
        <v>1</v>
      </c>
      <c r="J945">
        <v>173</v>
      </c>
      <c r="K945">
        <v>0</v>
      </c>
      <c r="L945">
        <v>212.79</v>
      </c>
    </row>
    <row r="946" spans="1:12" x14ac:dyDescent="0.25">
      <c r="A946" t="str">
        <f t="shared" si="188"/>
        <v>89301000</v>
      </c>
      <c r="B946" t="str">
        <f t="shared" si="196"/>
        <v>72100000</v>
      </c>
      <c r="C946" t="str">
        <f t="shared" si="194"/>
        <v>72100659</v>
      </c>
      <c r="D946" t="str">
        <f t="shared" si="195"/>
        <v>801</v>
      </c>
      <c r="E946" t="str">
        <f t="shared" si="193"/>
        <v>89301091</v>
      </c>
      <c r="F946" t="str">
        <f>"2253150064"</f>
        <v>2253150064</v>
      </c>
      <c r="G946" s="1">
        <v>44637</v>
      </c>
      <c r="H946" t="str">
        <f>"93281"</f>
        <v>93281</v>
      </c>
      <c r="I946">
        <v>1</v>
      </c>
      <c r="J946">
        <v>134</v>
      </c>
      <c r="K946">
        <v>0</v>
      </c>
      <c r="L946">
        <v>164.82</v>
      </c>
    </row>
    <row r="947" spans="1:12" x14ac:dyDescent="0.25">
      <c r="A947" t="str">
        <f t="shared" si="188"/>
        <v>89301000</v>
      </c>
      <c r="B947" t="str">
        <f t="shared" si="196"/>
        <v>72100000</v>
      </c>
      <c r="C947" t="str">
        <f t="shared" si="194"/>
        <v>72100659</v>
      </c>
      <c r="D947" t="str">
        <f t="shared" si="195"/>
        <v>801</v>
      </c>
      <c r="E947" t="str">
        <f t="shared" si="193"/>
        <v>89301091</v>
      </c>
      <c r="F947" t="str">
        <f>"2253150383"</f>
        <v>2253150383</v>
      </c>
      <c r="G947" s="1">
        <v>44637</v>
      </c>
      <c r="H947" t="str">
        <f>"93121"</f>
        <v>93121</v>
      </c>
      <c r="I947">
        <v>1</v>
      </c>
      <c r="J947">
        <v>125</v>
      </c>
      <c r="K947">
        <v>0</v>
      </c>
      <c r="L947">
        <v>153.75</v>
      </c>
    </row>
    <row r="948" spans="1:12" x14ac:dyDescent="0.25">
      <c r="A948" t="str">
        <f t="shared" si="188"/>
        <v>89301000</v>
      </c>
      <c r="B948" t="str">
        <f t="shared" si="196"/>
        <v>72100000</v>
      </c>
      <c r="C948" t="str">
        <f t="shared" si="194"/>
        <v>72100659</v>
      </c>
      <c r="D948" t="str">
        <f t="shared" si="195"/>
        <v>801</v>
      </c>
      <c r="E948" t="str">
        <f t="shared" si="193"/>
        <v>89301091</v>
      </c>
      <c r="F948" t="str">
        <f>"2253150383"</f>
        <v>2253150383</v>
      </c>
      <c r="G948" s="1">
        <v>44637</v>
      </c>
      <c r="H948" t="str">
        <f>"93124"</f>
        <v>93124</v>
      </c>
      <c r="I948">
        <v>1</v>
      </c>
      <c r="J948">
        <v>173</v>
      </c>
      <c r="K948">
        <v>0</v>
      </c>
      <c r="L948">
        <v>212.79</v>
      </c>
    </row>
    <row r="949" spans="1:12" x14ac:dyDescent="0.25">
      <c r="A949" t="str">
        <f t="shared" si="188"/>
        <v>89301000</v>
      </c>
      <c r="B949" t="str">
        <f t="shared" si="196"/>
        <v>72100000</v>
      </c>
      <c r="C949" t="str">
        <f t="shared" si="194"/>
        <v>72100659</v>
      </c>
      <c r="D949" t="str">
        <f t="shared" si="195"/>
        <v>801</v>
      </c>
      <c r="E949" t="str">
        <f t="shared" si="193"/>
        <v>89301091</v>
      </c>
      <c r="F949" t="str">
        <f>"2253150383"</f>
        <v>2253150383</v>
      </c>
      <c r="G949" s="1">
        <v>44637</v>
      </c>
      <c r="H949" t="str">
        <f>"93281"</f>
        <v>93281</v>
      </c>
      <c r="I949">
        <v>1</v>
      </c>
      <c r="J949">
        <v>134</v>
      </c>
      <c r="K949">
        <v>0</v>
      </c>
      <c r="L949">
        <v>164.82</v>
      </c>
    </row>
    <row r="950" spans="1:12" x14ac:dyDescent="0.25">
      <c r="A950" t="str">
        <f t="shared" si="188"/>
        <v>89301000</v>
      </c>
      <c r="B950" t="str">
        <f t="shared" si="196"/>
        <v>72100000</v>
      </c>
      <c r="C950" t="str">
        <f t="shared" si="194"/>
        <v>72100659</v>
      </c>
      <c r="D950" t="str">
        <f t="shared" si="195"/>
        <v>801</v>
      </c>
      <c r="E950" t="str">
        <f t="shared" si="193"/>
        <v>89301091</v>
      </c>
      <c r="F950" t="str">
        <f>"2253150394"</f>
        <v>2253150394</v>
      </c>
      <c r="G950" s="1">
        <v>44637</v>
      </c>
      <c r="H950" t="str">
        <f>"93121"</f>
        <v>93121</v>
      </c>
      <c r="I950">
        <v>1</v>
      </c>
      <c r="J950">
        <v>125</v>
      </c>
      <c r="K950">
        <v>0</v>
      </c>
      <c r="L950">
        <v>153.75</v>
      </c>
    </row>
    <row r="951" spans="1:12" x14ac:dyDescent="0.25">
      <c r="A951" t="str">
        <f t="shared" si="188"/>
        <v>89301000</v>
      </c>
      <c r="B951" t="str">
        <f t="shared" si="196"/>
        <v>72100000</v>
      </c>
      <c r="C951" t="str">
        <f t="shared" si="194"/>
        <v>72100659</v>
      </c>
      <c r="D951" t="str">
        <f t="shared" si="195"/>
        <v>801</v>
      </c>
      <c r="E951" t="str">
        <f t="shared" si="193"/>
        <v>89301091</v>
      </c>
      <c r="F951" t="str">
        <f>"2253150394"</f>
        <v>2253150394</v>
      </c>
      <c r="G951" s="1">
        <v>44637</v>
      </c>
      <c r="H951" t="str">
        <f>"93124"</f>
        <v>93124</v>
      </c>
      <c r="I951">
        <v>1</v>
      </c>
      <c r="J951">
        <v>173</v>
      </c>
      <c r="K951">
        <v>0</v>
      </c>
      <c r="L951">
        <v>212.79</v>
      </c>
    </row>
    <row r="952" spans="1:12" x14ac:dyDescent="0.25">
      <c r="A952" t="str">
        <f t="shared" si="188"/>
        <v>89301000</v>
      </c>
      <c r="B952" t="str">
        <f t="shared" si="196"/>
        <v>72100000</v>
      </c>
      <c r="C952" t="str">
        <f t="shared" si="194"/>
        <v>72100659</v>
      </c>
      <c r="D952" t="str">
        <f t="shared" si="195"/>
        <v>801</v>
      </c>
      <c r="E952" t="str">
        <f t="shared" si="193"/>
        <v>89301091</v>
      </c>
      <c r="F952" t="str">
        <f>"2253150394"</f>
        <v>2253150394</v>
      </c>
      <c r="G952" s="1">
        <v>44637</v>
      </c>
      <c r="H952" t="str">
        <f>"93281"</f>
        <v>93281</v>
      </c>
      <c r="I952">
        <v>1</v>
      </c>
      <c r="J952">
        <v>134</v>
      </c>
      <c r="K952">
        <v>0</v>
      </c>
      <c r="L952">
        <v>164.82</v>
      </c>
    </row>
    <row r="953" spans="1:12" x14ac:dyDescent="0.25">
      <c r="A953" t="str">
        <f t="shared" si="188"/>
        <v>89301000</v>
      </c>
      <c r="B953" t="str">
        <f t="shared" si="196"/>
        <v>72100000</v>
      </c>
      <c r="C953" t="str">
        <f t="shared" si="194"/>
        <v>72100659</v>
      </c>
      <c r="D953" t="str">
        <f t="shared" si="195"/>
        <v>801</v>
      </c>
      <c r="E953" t="str">
        <f t="shared" si="193"/>
        <v>89301091</v>
      </c>
      <c r="F953" t="str">
        <f>"2203160729"</f>
        <v>2203160729</v>
      </c>
      <c r="G953" s="1">
        <v>44638</v>
      </c>
      <c r="H953" t="str">
        <f>"93121"</f>
        <v>93121</v>
      </c>
      <c r="I953">
        <v>1</v>
      </c>
      <c r="J953">
        <v>125</v>
      </c>
      <c r="K953">
        <v>0</v>
      </c>
      <c r="L953">
        <v>153.75</v>
      </c>
    </row>
    <row r="954" spans="1:12" x14ac:dyDescent="0.25">
      <c r="A954" t="str">
        <f t="shared" si="188"/>
        <v>89301000</v>
      </c>
      <c r="B954" t="str">
        <f t="shared" si="196"/>
        <v>72100000</v>
      </c>
      <c r="C954" t="str">
        <f t="shared" si="194"/>
        <v>72100659</v>
      </c>
      <c r="D954" t="str">
        <f t="shared" si="195"/>
        <v>801</v>
      </c>
      <c r="E954" t="str">
        <f t="shared" si="193"/>
        <v>89301091</v>
      </c>
      <c r="F954" t="str">
        <f>"2203160729"</f>
        <v>2203160729</v>
      </c>
      <c r="G954" s="1">
        <v>44638</v>
      </c>
      <c r="H954" t="str">
        <f>"93124"</f>
        <v>93124</v>
      </c>
      <c r="I954">
        <v>1</v>
      </c>
      <c r="J954">
        <v>173</v>
      </c>
      <c r="K954">
        <v>0</v>
      </c>
      <c r="L954">
        <v>212.79</v>
      </c>
    </row>
    <row r="955" spans="1:12" x14ac:dyDescent="0.25">
      <c r="A955" t="str">
        <f t="shared" si="188"/>
        <v>89301000</v>
      </c>
      <c r="B955" t="str">
        <f t="shared" si="196"/>
        <v>72100000</v>
      </c>
      <c r="C955" t="str">
        <f t="shared" si="194"/>
        <v>72100659</v>
      </c>
      <c r="D955" t="str">
        <f t="shared" si="195"/>
        <v>801</v>
      </c>
      <c r="E955" t="str">
        <f t="shared" ref="E955:E986" si="197">"89301091"</f>
        <v>89301091</v>
      </c>
      <c r="F955" t="str">
        <f>"2203160729"</f>
        <v>2203160729</v>
      </c>
      <c r="G955" s="1">
        <v>44638</v>
      </c>
      <c r="H955" t="str">
        <f>"93281"</f>
        <v>93281</v>
      </c>
      <c r="I955">
        <v>1</v>
      </c>
      <c r="J955">
        <v>134</v>
      </c>
      <c r="K955">
        <v>0</v>
      </c>
      <c r="L955">
        <v>164.82</v>
      </c>
    </row>
    <row r="956" spans="1:12" x14ac:dyDescent="0.25">
      <c r="A956" t="str">
        <f t="shared" si="188"/>
        <v>89301000</v>
      </c>
      <c r="B956" t="str">
        <f t="shared" si="196"/>
        <v>72100000</v>
      </c>
      <c r="C956" t="str">
        <f t="shared" si="194"/>
        <v>72100659</v>
      </c>
      <c r="D956" t="str">
        <f t="shared" si="195"/>
        <v>801</v>
      </c>
      <c r="E956" t="str">
        <f t="shared" si="197"/>
        <v>89301091</v>
      </c>
      <c r="F956" t="str">
        <f>"2203160740"</f>
        <v>2203160740</v>
      </c>
      <c r="G956" s="1">
        <v>44638</v>
      </c>
      <c r="H956" t="str">
        <f>"93121"</f>
        <v>93121</v>
      </c>
      <c r="I956">
        <v>1</v>
      </c>
      <c r="J956">
        <v>125</v>
      </c>
      <c r="K956">
        <v>0</v>
      </c>
      <c r="L956">
        <v>153.75</v>
      </c>
    </row>
    <row r="957" spans="1:12" x14ac:dyDescent="0.25">
      <c r="A957" t="str">
        <f t="shared" si="188"/>
        <v>89301000</v>
      </c>
      <c r="B957" t="str">
        <f t="shared" si="196"/>
        <v>72100000</v>
      </c>
      <c r="C957" t="str">
        <f t="shared" si="194"/>
        <v>72100659</v>
      </c>
      <c r="D957" t="str">
        <f t="shared" si="195"/>
        <v>801</v>
      </c>
      <c r="E957" t="str">
        <f t="shared" si="197"/>
        <v>89301091</v>
      </c>
      <c r="F957" t="str">
        <f>"2203160740"</f>
        <v>2203160740</v>
      </c>
      <c r="G957" s="1">
        <v>44638</v>
      </c>
      <c r="H957" t="str">
        <f>"93124"</f>
        <v>93124</v>
      </c>
      <c r="I957">
        <v>1</v>
      </c>
      <c r="J957">
        <v>173</v>
      </c>
      <c r="K957">
        <v>0</v>
      </c>
      <c r="L957">
        <v>212.79</v>
      </c>
    </row>
    <row r="958" spans="1:12" x14ac:dyDescent="0.25">
      <c r="A958" t="str">
        <f t="shared" si="188"/>
        <v>89301000</v>
      </c>
      <c r="B958" t="str">
        <f t="shared" si="196"/>
        <v>72100000</v>
      </c>
      <c r="C958" t="str">
        <f t="shared" si="194"/>
        <v>72100659</v>
      </c>
      <c r="D958" t="str">
        <f t="shared" si="195"/>
        <v>801</v>
      </c>
      <c r="E958" t="str">
        <f t="shared" si="197"/>
        <v>89301091</v>
      </c>
      <c r="F958" t="str">
        <f>"2203160740"</f>
        <v>2203160740</v>
      </c>
      <c r="G958" s="1">
        <v>44638</v>
      </c>
      <c r="H958" t="str">
        <f>"93281"</f>
        <v>93281</v>
      </c>
      <c r="I958">
        <v>1</v>
      </c>
      <c r="J958">
        <v>134</v>
      </c>
      <c r="K958">
        <v>0</v>
      </c>
      <c r="L958">
        <v>164.82</v>
      </c>
    </row>
    <row r="959" spans="1:12" x14ac:dyDescent="0.25">
      <c r="A959" t="str">
        <f t="shared" si="188"/>
        <v>89301000</v>
      </c>
      <c r="B959" t="str">
        <f t="shared" si="196"/>
        <v>72100000</v>
      </c>
      <c r="C959" t="str">
        <f t="shared" si="194"/>
        <v>72100659</v>
      </c>
      <c r="D959" t="str">
        <f t="shared" si="195"/>
        <v>801</v>
      </c>
      <c r="E959" t="str">
        <f t="shared" si="197"/>
        <v>89301091</v>
      </c>
      <c r="F959" t="str">
        <f>"2203170640"</f>
        <v>2203170640</v>
      </c>
      <c r="G959" s="1">
        <v>44639</v>
      </c>
      <c r="H959" t="str">
        <f>"93121"</f>
        <v>93121</v>
      </c>
      <c r="I959">
        <v>1</v>
      </c>
      <c r="J959">
        <v>125</v>
      </c>
      <c r="K959">
        <v>0</v>
      </c>
      <c r="L959">
        <v>153.75</v>
      </c>
    </row>
    <row r="960" spans="1:12" x14ac:dyDescent="0.25">
      <c r="A960" t="str">
        <f t="shared" si="188"/>
        <v>89301000</v>
      </c>
      <c r="B960" t="str">
        <f t="shared" si="196"/>
        <v>72100000</v>
      </c>
      <c r="C960" t="str">
        <f t="shared" si="194"/>
        <v>72100659</v>
      </c>
      <c r="D960" t="str">
        <f t="shared" si="195"/>
        <v>801</v>
      </c>
      <c r="E960" t="str">
        <f t="shared" si="197"/>
        <v>89301091</v>
      </c>
      <c r="F960" t="str">
        <f>"2203170640"</f>
        <v>2203170640</v>
      </c>
      <c r="G960" s="1">
        <v>44639</v>
      </c>
      <c r="H960" t="str">
        <f>"93124"</f>
        <v>93124</v>
      </c>
      <c r="I960">
        <v>1</v>
      </c>
      <c r="J960">
        <v>173</v>
      </c>
      <c r="K960">
        <v>0</v>
      </c>
      <c r="L960">
        <v>212.79</v>
      </c>
    </row>
    <row r="961" spans="1:12" x14ac:dyDescent="0.25">
      <c r="A961" t="str">
        <f t="shared" si="188"/>
        <v>89301000</v>
      </c>
      <c r="B961" t="str">
        <f t="shared" si="196"/>
        <v>72100000</v>
      </c>
      <c r="C961" t="str">
        <f t="shared" si="194"/>
        <v>72100659</v>
      </c>
      <c r="D961" t="str">
        <f t="shared" si="195"/>
        <v>801</v>
      </c>
      <c r="E961" t="str">
        <f t="shared" si="197"/>
        <v>89301091</v>
      </c>
      <c r="F961" t="str">
        <f>"2203170640"</f>
        <v>2203170640</v>
      </c>
      <c r="G961" s="1">
        <v>44639</v>
      </c>
      <c r="H961" t="str">
        <f>"93281"</f>
        <v>93281</v>
      </c>
      <c r="I961">
        <v>1</v>
      </c>
      <c r="J961">
        <v>134</v>
      </c>
      <c r="K961">
        <v>0</v>
      </c>
      <c r="L961">
        <v>164.82</v>
      </c>
    </row>
    <row r="962" spans="1:12" x14ac:dyDescent="0.25">
      <c r="A962" t="str">
        <f t="shared" ref="A962:A1025" si="198">"89301000"</f>
        <v>89301000</v>
      </c>
      <c r="B962" t="str">
        <f t="shared" si="196"/>
        <v>72100000</v>
      </c>
      <c r="C962" t="str">
        <f t="shared" si="194"/>
        <v>72100659</v>
      </c>
      <c r="D962" t="str">
        <f t="shared" si="195"/>
        <v>801</v>
      </c>
      <c r="E962" t="str">
        <f t="shared" si="197"/>
        <v>89301091</v>
      </c>
      <c r="F962" t="str">
        <f>"2253170601"</f>
        <v>2253170601</v>
      </c>
      <c r="G962" s="1">
        <v>44639</v>
      </c>
      <c r="H962" t="str">
        <f>"93121"</f>
        <v>93121</v>
      </c>
      <c r="I962">
        <v>1</v>
      </c>
      <c r="J962">
        <v>125</v>
      </c>
      <c r="K962">
        <v>0</v>
      </c>
      <c r="L962">
        <v>153.75</v>
      </c>
    </row>
    <row r="963" spans="1:12" x14ac:dyDescent="0.25">
      <c r="A963" t="str">
        <f t="shared" si="198"/>
        <v>89301000</v>
      </c>
      <c r="B963" t="str">
        <f t="shared" si="196"/>
        <v>72100000</v>
      </c>
      <c r="C963" t="str">
        <f t="shared" si="194"/>
        <v>72100659</v>
      </c>
      <c r="D963" t="str">
        <f t="shared" si="195"/>
        <v>801</v>
      </c>
      <c r="E963" t="str">
        <f t="shared" si="197"/>
        <v>89301091</v>
      </c>
      <c r="F963" t="str">
        <f>"2253170601"</f>
        <v>2253170601</v>
      </c>
      <c r="G963" s="1">
        <v>44639</v>
      </c>
      <c r="H963" t="str">
        <f>"93124"</f>
        <v>93124</v>
      </c>
      <c r="I963">
        <v>1</v>
      </c>
      <c r="J963">
        <v>173</v>
      </c>
      <c r="K963">
        <v>0</v>
      </c>
      <c r="L963">
        <v>212.79</v>
      </c>
    </row>
    <row r="964" spans="1:12" x14ac:dyDescent="0.25">
      <c r="A964" t="str">
        <f t="shared" si="198"/>
        <v>89301000</v>
      </c>
      <c r="B964" t="str">
        <f t="shared" si="196"/>
        <v>72100000</v>
      </c>
      <c r="C964" t="str">
        <f t="shared" ref="C964:C995" si="199">"72100659"</f>
        <v>72100659</v>
      </c>
      <c r="D964" t="str">
        <f t="shared" ref="D964:D995" si="200">"801"</f>
        <v>801</v>
      </c>
      <c r="E964" t="str">
        <f t="shared" si="197"/>
        <v>89301091</v>
      </c>
      <c r="F964" t="str">
        <f>"2253170601"</f>
        <v>2253170601</v>
      </c>
      <c r="G964" s="1">
        <v>44639</v>
      </c>
      <c r="H964" t="str">
        <f>"93281"</f>
        <v>93281</v>
      </c>
      <c r="I964">
        <v>1</v>
      </c>
      <c r="J964">
        <v>134</v>
      </c>
      <c r="K964">
        <v>0</v>
      </c>
      <c r="L964">
        <v>164.82</v>
      </c>
    </row>
    <row r="965" spans="1:12" x14ac:dyDescent="0.25">
      <c r="A965" t="str">
        <f t="shared" si="198"/>
        <v>89301000</v>
      </c>
      <c r="B965" t="str">
        <f t="shared" si="196"/>
        <v>72100000</v>
      </c>
      <c r="C965" t="str">
        <f t="shared" si="199"/>
        <v>72100659</v>
      </c>
      <c r="D965" t="str">
        <f t="shared" si="200"/>
        <v>801</v>
      </c>
      <c r="E965" t="str">
        <f t="shared" si="197"/>
        <v>89301091</v>
      </c>
      <c r="F965" t="str">
        <f>"2253170634"</f>
        <v>2253170634</v>
      </c>
      <c r="G965" s="1">
        <v>44639</v>
      </c>
      <c r="H965" t="str">
        <f>"93121"</f>
        <v>93121</v>
      </c>
      <c r="I965">
        <v>1</v>
      </c>
      <c r="J965">
        <v>125</v>
      </c>
      <c r="K965">
        <v>0</v>
      </c>
      <c r="L965">
        <v>153.75</v>
      </c>
    </row>
    <row r="966" spans="1:12" x14ac:dyDescent="0.25">
      <c r="A966" t="str">
        <f t="shared" si="198"/>
        <v>89301000</v>
      </c>
      <c r="B966" t="str">
        <f t="shared" si="196"/>
        <v>72100000</v>
      </c>
      <c r="C966" t="str">
        <f t="shared" si="199"/>
        <v>72100659</v>
      </c>
      <c r="D966" t="str">
        <f t="shared" si="200"/>
        <v>801</v>
      </c>
      <c r="E966" t="str">
        <f t="shared" si="197"/>
        <v>89301091</v>
      </c>
      <c r="F966" t="str">
        <f>"2253170634"</f>
        <v>2253170634</v>
      </c>
      <c r="G966" s="1">
        <v>44639</v>
      </c>
      <c r="H966" t="str">
        <f>"93124"</f>
        <v>93124</v>
      </c>
      <c r="I966">
        <v>1</v>
      </c>
      <c r="J966">
        <v>173</v>
      </c>
      <c r="K966">
        <v>0</v>
      </c>
      <c r="L966">
        <v>212.79</v>
      </c>
    </row>
    <row r="967" spans="1:12" x14ac:dyDescent="0.25">
      <c r="A967" t="str">
        <f t="shared" si="198"/>
        <v>89301000</v>
      </c>
      <c r="B967" t="str">
        <f t="shared" si="196"/>
        <v>72100000</v>
      </c>
      <c r="C967" t="str">
        <f t="shared" si="199"/>
        <v>72100659</v>
      </c>
      <c r="D967" t="str">
        <f t="shared" si="200"/>
        <v>801</v>
      </c>
      <c r="E967" t="str">
        <f t="shared" si="197"/>
        <v>89301091</v>
      </c>
      <c r="F967" t="str">
        <f>"2253170634"</f>
        <v>2253170634</v>
      </c>
      <c r="G967" s="1">
        <v>44639</v>
      </c>
      <c r="H967" t="str">
        <f>"93281"</f>
        <v>93281</v>
      </c>
      <c r="I967">
        <v>1</v>
      </c>
      <c r="J967">
        <v>134</v>
      </c>
      <c r="K967">
        <v>0</v>
      </c>
      <c r="L967">
        <v>164.82</v>
      </c>
    </row>
    <row r="968" spans="1:12" x14ac:dyDescent="0.25">
      <c r="A968" t="str">
        <f t="shared" si="198"/>
        <v>89301000</v>
      </c>
      <c r="B968" t="str">
        <f t="shared" si="196"/>
        <v>72100000</v>
      </c>
      <c r="C968" t="str">
        <f t="shared" si="199"/>
        <v>72100659</v>
      </c>
      <c r="D968" t="str">
        <f t="shared" si="200"/>
        <v>801</v>
      </c>
      <c r="E968" t="str">
        <f t="shared" si="197"/>
        <v>89301091</v>
      </c>
      <c r="F968" t="str">
        <f>"8460125333"</f>
        <v>8460125333</v>
      </c>
      <c r="G968" s="1">
        <v>44640</v>
      </c>
      <c r="H968" t="str">
        <f>"93121"</f>
        <v>93121</v>
      </c>
      <c r="I968">
        <v>1</v>
      </c>
      <c r="J968">
        <v>125</v>
      </c>
      <c r="K968">
        <v>0</v>
      </c>
      <c r="L968">
        <v>153.75</v>
      </c>
    </row>
    <row r="969" spans="1:12" x14ac:dyDescent="0.25">
      <c r="A969" t="str">
        <f t="shared" si="198"/>
        <v>89301000</v>
      </c>
      <c r="B969" t="str">
        <f t="shared" si="196"/>
        <v>72100000</v>
      </c>
      <c r="C969" t="str">
        <f t="shared" si="199"/>
        <v>72100659</v>
      </c>
      <c r="D969" t="str">
        <f t="shared" si="200"/>
        <v>801</v>
      </c>
      <c r="E969" t="str">
        <f t="shared" si="197"/>
        <v>89301091</v>
      </c>
      <c r="F969" t="str">
        <f>"8460125333"</f>
        <v>8460125333</v>
      </c>
      <c r="G969" s="1">
        <v>44640</v>
      </c>
      <c r="H969" t="str">
        <f>"93124"</f>
        <v>93124</v>
      </c>
      <c r="I969">
        <v>1</v>
      </c>
      <c r="J969">
        <v>173</v>
      </c>
      <c r="K969">
        <v>0</v>
      </c>
      <c r="L969">
        <v>212.79</v>
      </c>
    </row>
    <row r="970" spans="1:12" x14ac:dyDescent="0.25">
      <c r="A970" t="str">
        <f t="shared" si="198"/>
        <v>89301000</v>
      </c>
      <c r="B970" t="str">
        <f t="shared" si="196"/>
        <v>72100000</v>
      </c>
      <c r="C970" t="str">
        <f t="shared" si="199"/>
        <v>72100659</v>
      </c>
      <c r="D970" t="str">
        <f t="shared" si="200"/>
        <v>801</v>
      </c>
      <c r="E970" t="str">
        <f t="shared" si="197"/>
        <v>89301091</v>
      </c>
      <c r="F970" t="str">
        <f>"8460125333"</f>
        <v>8460125333</v>
      </c>
      <c r="G970" s="1">
        <v>44640</v>
      </c>
      <c r="H970" t="str">
        <f>"93281"</f>
        <v>93281</v>
      </c>
      <c r="I970">
        <v>1</v>
      </c>
      <c r="J970">
        <v>134</v>
      </c>
      <c r="K970">
        <v>0</v>
      </c>
      <c r="L970">
        <v>164.82</v>
      </c>
    </row>
    <row r="971" spans="1:12" x14ac:dyDescent="0.25">
      <c r="A971" t="str">
        <f t="shared" si="198"/>
        <v>89301000</v>
      </c>
      <c r="B971" t="str">
        <f t="shared" si="196"/>
        <v>72100000</v>
      </c>
      <c r="C971" t="str">
        <f t="shared" si="199"/>
        <v>72100659</v>
      </c>
      <c r="D971" t="str">
        <f t="shared" si="200"/>
        <v>801</v>
      </c>
      <c r="E971" t="str">
        <f t="shared" si="197"/>
        <v>89301091</v>
      </c>
      <c r="F971" t="str">
        <f>"8761265788"</f>
        <v>8761265788</v>
      </c>
      <c r="G971" s="1">
        <v>44640</v>
      </c>
      <c r="H971" t="str">
        <f>"93121"</f>
        <v>93121</v>
      </c>
      <c r="I971">
        <v>1</v>
      </c>
      <c r="J971">
        <v>125</v>
      </c>
      <c r="K971">
        <v>0</v>
      </c>
      <c r="L971">
        <v>153.75</v>
      </c>
    </row>
    <row r="972" spans="1:12" x14ac:dyDescent="0.25">
      <c r="A972" t="str">
        <f t="shared" si="198"/>
        <v>89301000</v>
      </c>
      <c r="B972" t="str">
        <f t="shared" si="196"/>
        <v>72100000</v>
      </c>
      <c r="C972" t="str">
        <f t="shared" si="199"/>
        <v>72100659</v>
      </c>
      <c r="D972" t="str">
        <f t="shared" si="200"/>
        <v>801</v>
      </c>
      <c r="E972" t="str">
        <f t="shared" si="197"/>
        <v>89301091</v>
      </c>
      <c r="F972" t="str">
        <f>"8761265788"</f>
        <v>8761265788</v>
      </c>
      <c r="G972" s="1">
        <v>44640</v>
      </c>
      <c r="H972" t="str">
        <f>"93124"</f>
        <v>93124</v>
      </c>
      <c r="I972">
        <v>1</v>
      </c>
      <c r="J972">
        <v>173</v>
      </c>
      <c r="K972">
        <v>0</v>
      </c>
      <c r="L972">
        <v>212.79</v>
      </c>
    </row>
    <row r="973" spans="1:12" x14ac:dyDescent="0.25">
      <c r="A973" t="str">
        <f t="shared" si="198"/>
        <v>89301000</v>
      </c>
      <c r="B973" t="str">
        <f t="shared" si="196"/>
        <v>72100000</v>
      </c>
      <c r="C973" t="str">
        <f t="shared" si="199"/>
        <v>72100659</v>
      </c>
      <c r="D973" t="str">
        <f t="shared" si="200"/>
        <v>801</v>
      </c>
      <c r="E973" t="str">
        <f t="shared" si="197"/>
        <v>89301091</v>
      </c>
      <c r="F973" t="str">
        <f>"8761265788"</f>
        <v>8761265788</v>
      </c>
      <c r="G973" s="1">
        <v>44640</v>
      </c>
      <c r="H973" t="str">
        <f>"93281"</f>
        <v>93281</v>
      </c>
      <c r="I973">
        <v>1</v>
      </c>
      <c r="J973">
        <v>134</v>
      </c>
      <c r="K973">
        <v>0</v>
      </c>
      <c r="L973">
        <v>164.82</v>
      </c>
    </row>
    <row r="974" spans="1:12" x14ac:dyDescent="0.25">
      <c r="A974" t="str">
        <f t="shared" si="198"/>
        <v>89301000</v>
      </c>
      <c r="B974" t="str">
        <f t="shared" si="196"/>
        <v>72100000</v>
      </c>
      <c r="C974" t="str">
        <f t="shared" si="199"/>
        <v>72100659</v>
      </c>
      <c r="D974" t="str">
        <f t="shared" si="200"/>
        <v>801</v>
      </c>
      <c r="E974" t="str">
        <f t="shared" si="197"/>
        <v>89301091</v>
      </c>
      <c r="F974" t="str">
        <f>"9253255726"</f>
        <v>9253255726</v>
      </c>
      <c r="G974" s="1">
        <v>44640</v>
      </c>
      <c r="H974" t="str">
        <f>"93121"</f>
        <v>93121</v>
      </c>
      <c r="I974">
        <v>1</v>
      </c>
      <c r="J974">
        <v>125</v>
      </c>
      <c r="K974">
        <v>0</v>
      </c>
      <c r="L974">
        <v>153.75</v>
      </c>
    </row>
    <row r="975" spans="1:12" x14ac:dyDescent="0.25">
      <c r="A975" t="str">
        <f t="shared" si="198"/>
        <v>89301000</v>
      </c>
      <c r="B975" t="str">
        <f t="shared" si="196"/>
        <v>72100000</v>
      </c>
      <c r="C975" t="str">
        <f t="shared" si="199"/>
        <v>72100659</v>
      </c>
      <c r="D975" t="str">
        <f t="shared" si="200"/>
        <v>801</v>
      </c>
      <c r="E975" t="str">
        <f t="shared" si="197"/>
        <v>89301091</v>
      </c>
      <c r="F975" t="str">
        <f>"9253255726"</f>
        <v>9253255726</v>
      </c>
      <c r="G975" s="1">
        <v>44640</v>
      </c>
      <c r="H975" t="str">
        <f>"93124"</f>
        <v>93124</v>
      </c>
      <c r="I975">
        <v>1</v>
      </c>
      <c r="J975">
        <v>173</v>
      </c>
      <c r="K975">
        <v>0</v>
      </c>
      <c r="L975">
        <v>212.79</v>
      </c>
    </row>
    <row r="976" spans="1:12" x14ac:dyDescent="0.25">
      <c r="A976" t="str">
        <f t="shared" si="198"/>
        <v>89301000</v>
      </c>
      <c r="B976" t="str">
        <f t="shared" si="196"/>
        <v>72100000</v>
      </c>
      <c r="C976" t="str">
        <f t="shared" si="199"/>
        <v>72100659</v>
      </c>
      <c r="D976" t="str">
        <f t="shared" si="200"/>
        <v>801</v>
      </c>
      <c r="E976" t="str">
        <f t="shared" si="197"/>
        <v>89301091</v>
      </c>
      <c r="F976" t="str">
        <f>"9253255726"</f>
        <v>9253255726</v>
      </c>
      <c r="G976" s="1">
        <v>44640</v>
      </c>
      <c r="H976" t="str">
        <f>"93281"</f>
        <v>93281</v>
      </c>
      <c r="I976">
        <v>1</v>
      </c>
      <c r="J976">
        <v>134</v>
      </c>
      <c r="K976">
        <v>0</v>
      </c>
      <c r="L976">
        <v>164.82</v>
      </c>
    </row>
    <row r="977" spans="1:12" x14ac:dyDescent="0.25">
      <c r="A977" t="str">
        <f t="shared" si="198"/>
        <v>89301000</v>
      </c>
      <c r="B977" t="str">
        <f t="shared" si="196"/>
        <v>72100000</v>
      </c>
      <c r="C977" t="str">
        <f t="shared" si="199"/>
        <v>72100659</v>
      </c>
      <c r="D977" t="str">
        <f t="shared" si="200"/>
        <v>801</v>
      </c>
      <c r="E977" t="str">
        <f t="shared" si="197"/>
        <v>89301091</v>
      </c>
      <c r="F977" t="str">
        <f>"9853155708"</f>
        <v>9853155708</v>
      </c>
      <c r="G977" s="1">
        <v>44639</v>
      </c>
      <c r="H977" t="str">
        <f>"93121"</f>
        <v>93121</v>
      </c>
      <c r="I977">
        <v>1</v>
      </c>
      <c r="J977">
        <v>125</v>
      </c>
      <c r="K977">
        <v>0</v>
      </c>
      <c r="L977">
        <v>153.75</v>
      </c>
    </row>
    <row r="978" spans="1:12" x14ac:dyDescent="0.25">
      <c r="A978" t="str">
        <f t="shared" si="198"/>
        <v>89301000</v>
      </c>
      <c r="B978" t="str">
        <f t="shared" si="196"/>
        <v>72100000</v>
      </c>
      <c r="C978" t="str">
        <f t="shared" si="199"/>
        <v>72100659</v>
      </c>
      <c r="D978" t="str">
        <f t="shared" si="200"/>
        <v>801</v>
      </c>
      <c r="E978" t="str">
        <f t="shared" si="197"/>
        <v>89301091</v>
      </c>
      <c r="F978" t="str">
        <f>"9853155708"</f>
        <v>9853155708</v>
      </c>
      <c r="G978" s="1">
        <v>44639</v>
      </c>
      <c r="H978" t="str">
        <f>"93124"</f>
        <v>93124</v>
      </c>
      <c r="I978">
        <v>1</v>
      </c>
      <c r="J978">
        <v>173</v>
      </c>
      <c r="K978">
        <v>0</v>
      </c>
      <c r="L978">
        <v>212.79</v>
      </c>
    </row>
    <row r="979" spans="1:12" x14ac:dyDescent="0.25">
      <c r="A979" t="str">
        <f t="shared" si="198"/>
        <v>89301000</v>
      </c>
      <c r="B979" t="str">
        <f t="shared" si="196"/>
        <v>72100000</v>
      </c>
      <c r="C979" t="str">
        <f t="shared" si="199"/>
        <v>72100659</v>
      </c>
      <c r="D979" t="str">
        <f t="shared" si="200"/>
        <v>801</v>
      </c>
      <c r="E979" t="str">
        <f t="shared" si="197"/>
        <v>89301091</v>
      </c>
      <c r="F979" t="str">
        <f>"9853155708"</f>
        <v>9853155708</v>
      </c>
      <c r="G979" s="1">
        <v>44639</v>
      </c>
      <c r="H979" t="str">
        <f>"93281"</f>
        <v>93281</v>
      </c>
      <c r="I979">
        <v>1</v>
      </c>
      <c r="J979">
        <v>134</v>
      </c>
      <c r="K979">
        <v>0</v>
      </c>
      <c r="L979">
        <v>164.82</v>
      </c>
    </row>
    <row r="980" spans="1:12" x14ac:dyDescent="0.25">
      <c r="A980" t="str">
        <f t="shared" si="198"/>
        <v>89301000</v>
      </c>
      <c r="B980" t="str">
        <f t="shared" si="196"/>
        <v>72100000</v>
      </c>
      <c r="C980" t="str">
        <f t="shared" si="199"/>
        <v>72100659</v>
      </c>
      <c r="D980" t="str">
        <f t="shared" si="200"/>
        <v>801</v>
      </c>
      <c r="E980" t="str">
        <f t="shared" si="197"/>
        <v>89301091</v>
      </c>
      <c r="F980" t="str">
        <f>"9957305303"</f>
        <v>9957305303</v>
      </c>
      <c r="G980" s="1">
        <v>44640</v>
      </c>
      <c r="H980" t="str">
        <f>"93121"</f>
        <v>93121</v>
      </c>
      <c r="I980">
        <v>1</v>
      </c>
      <c r="J980">
        <v>125</v>
      </c>
      <c r="K980">
        <v>0</v>
      </c>
      <c r="L980">
        <v>153.75</v>
      </c>
    </row>
    <row r="981" spans="1:12" x14ac:dyDescent="0.25">
      <c r="A981" t="str">
        <f t="shared" si="198"/>
        <v>89301000</v>
      </c>
      <c r="B981" t="str">
        <f t="shared" si="196"/>
        <v>72100000</v>
      </c>
      <c r="C981" t="str">
        <f t="shared" si="199"/>
        <v>72100659</v>
      </c>
      <c r="D981" t="str">
        <f t="shared" si="200"/>
        <v>801</v>
      </c>
      <c r="E981" t="str">
        <f t="shared" si="197"/>
        <v>89301091</v>
      </c>
      <c r="F981" t="str">
        <f>"9957305303"</f>
        <v>9957305303</v>
      </c>
      <c r="G981" s="1">
        <v>44640</v>
      </c>
      <c r="H981" t="str">
        <f>"93124"</f>
        <v>93124</v>
      </c>
      <c r="I981">
        <v>1</v>
      </c>
      <c r="J981">
        <v>173</v>
      </c>
      <c r="K981">
        <v>0</v>
      </c>
      <c r="L981">
        <v>212.79</v>
      </c>
    </row>
    <row r="982" spans="1:12" x14ac:dyDescent="0.25">
      <c r="A982" t="str">
        <f t="shared" si="198"/>
        <v>89301000</v>
      </c>
      <c r="B982" t="str">
        <f t="shared" si="196"/>
        <v>72100000</v>
      </c>
      <c r="C982" t="str">
        <f t="shared" si="199"/>
        <v>72100659</v>
      </c>
      <c r="D982" t="str">
        <f t="shared" si="200"/>
        <v>801</v>
      </c>
      <c r="E982" t="str">
        <f t="shared" si="197"/>
        <v>89301091</v>
      </c>
      <c r="F982" t="str">
        <f>"9957305303"</f>
        <v>9957305303</v>
      </c>
      <c r="G982" s="1">
        <v>44640</v>
      </c>
      <c r="H982" t="str">
        <f>"93281"</f>
        <v>93281</v>
      </c>
      <c r="I982">
        <v>1</v>
      </c>
      <c r="J982">
        <v>134</v>
      </c>
      <c r="K982">
        <v>0</v>
      </c>
      <c r="L982">
        <v>164.82</v>
      </c>
    </row>
    <row r="983" spans="1:12" x14ac:dyDescent="0.25">
      <c r="A983" t="str">
        <f t="shared" si="198"/>
        <v>89301000</v>
      </c>
      <c r="B983" t="str">
        <f t="shared" si="196"/>
        <v>72100000</v>
      </c>
      <c r="C983" t="str">
        <f t="shared" si="199"/>
        <v>72100659</v>
      </c>
      <c r="D983" t="str">
        <f t="shared" si="200"/>
        <v>801</v>
      </c>
      <c r="E983" t="str">
        <f t="shared" si="197"/>
        <v>89301091</v>
      </c>
      <c r="F983" t="str">
        <f>"2203190330"</f>
        <v>2203190330</v>
      </c>
      <c r="G983" s="1">
        <v>44641</v>
      </c>
      <c r="H983" t="str">
        <f>"93121"</f>
        <v>93121</v>
      </c>
      <c r="I983">
        <v>1</v>
      </c>
      <c r="J983">
        <v>125</v>
      </c>
      <c r="K983">
        <v>0</v>
      </c>
      <c r="L983">
        <v>153.75</v>
      </c>
    </row>
    <row r="984" spans="1:12" x14ac:dyDescent="0.25">
      <c r="A984" t="str">
        <f t="shared" si="198"/>
        <v>89301000</v>
      </c>
      <c r="B984" t="str">
        <f t="shared" si="196"/>
        <v>72100000</v>
      </c>
      <c r="C984" t="str">
        <f t="shared" si="199"/>
        <v>72100659</v>
      </c>
      <c r="D984" t="str">
        <f t="shared" si="200"/>
        <v>801</v>
      </c>
      <c r="E984" t="str">
        <f t="shared" si="197"/>
        <v>89301091</v>
      </c>
      <c r="F984" t="str">
        <f>"2203190330"</f>
        <v>2203190330</v>
      </c>
      <c r="G984" s="1">
        <v>44641</v>
      </c>
      <c r="H984" t="str">
        <f>"93124"</f>
        <v>93124</v>
      </c>
      <c r="I984">
        <v>1</v>
      </c>
      <c r="J984">
        <v>173</v>
      </c>
      <c r="K984">
        <v>0</v>
      </c>
      <c r="L984">
        <v>212.79</v>
      </c>
    </row>
    <row r="985" spans="1:12" x14ac:dyDescent="0.25">
      <c r="A985" t="str">
        <f t="shared" si="198"/>
        <v>89301000</v>
      </c>
      <c r="B985" t="str">
        <f t="shared" si="196"/>
        <v>72100000</v>
      </c>
      <c r="C985" t="str">
        <f t="shared" si="199"/>
        <v>72100659</v>
      </c>
      <c r="D985" t="str">
        <f t="shared" si="200"/>
        <v>801</v>
      </c>
      <c r="E985" t="str">
        <f t="shared" si="197"/>
        <v>89301091</v>
      </c>
      <c r="F985" t="str">
        <f>"2203190330"</f>
        <v>2203190330</v>
      </c>
      <c r="G985" s="1">
        <v>44641</v>
      </c>
      <c r="H985" t="str">
        <f>"93281"</f>
        <v>93281</v>
      </c>
      <c r="I985">
        <v>1</v>
      </c>
      <c r="J985">
        <v>134</v>
      </c>
      <c r="K985">
        <v>0</v>
      </c>
      <c r="L985">
        <v>164.82</v>
      </c>
    </row>
    <row r="986" spans="1:12" x14ac:dyDescent="0.25">
      <c r="A986" t="str">
        <f t="shared" si="198"/>
        <v>89301000</v>
      </c>
      <c r="B986" t="str">
        <f t="shared" si="196"/>
        <v>72100000</v>
      </c>
      <c r="C986" t="str">
        <f t="shared" si="199"/>
        <v>72100659</v>
      </c>
      <c r="D986" t="str">
        <f t="shared" si="200"/>
        <v>801</v>
      </c>
      <c r="E986" t="str">
        <f t="shared" si="197"/>
        <v>89301091</v>
      </c>
      <c r="F986" t="str">
        <f>"2203190341"</f>
        <v>2203190341</v>
      </c>
      <c r="G986" s="1">
        <v>44641</v>
      </c>
      <c r="H986" t="str">
        <f>"93121"</f>
        <v>93121</v>
      </c>
      <c r="I986">
        <v>1</v>
      </c>
      <c r="J986">
        <v>125</v>
      </c>
      <c r="K986">
        <v>0</v>
      </c>
      <c r="L986">
        <v>153.75</v>
      </c>
    </row>
    <row r="987" spans="1:12" x14ac:dyDescent="0.25">
      <c r="A987" t="str">
        <f t="shared" si="198"/>
        <v>89301000</v>
      </c>
      <c r="B987" t="str">
        <f t="shared" si="196"/>
        <v>72100000</v>
      </c>
      <c r="C987" t="str">
        <f t="shared" si="199"/>
        <v>72100659</v>
      </c>
      <c r="D987" t="str">
        <f t="shared" si="200"/>
        <v>801</v>
      </c>
      <c r="E987" t="str">
        <f t="shared" ref="E987:E1018" si="201">"89301091"</f>
        <v>89301091</v>
      </c>
      <c r="F987" t="str">
        <f>"2203190341"</f>
        <v>2203190341</v>
      </c>
      <c r="G987" s="1">
        <v>44641</v>
      </c>
      <c r="H987" t="str">
        <f>"93124"</f>
        <v>93124</v>
      </c>
      <c r="I987">
        <v>1</v>
      </c>
      <c r="J987">
        <v>173</v>
      </c>
      <c r="K987">
        <v>0</v>
      </c>
      <c r="L987">
        <v>212.79</v>
      </c>
    </row>
    <row r="988" spans="1:12" x14ac:dyDescent="0.25">
      <c r="A988" t="str">
        <f t="shared" si="198"/>
        <v>89301000</v>
      </c>
      <c r="B988" t="str">
        <f t="shared" si="196"/>
        <v>72100000</v>
      </c>
      <c r="C988" t="str">
        <f t="shared" si="199"/>
        <v>72100659</v>
      </c>
      <c r="D988" t="str">
        <f t="shared" si="200"/>
        <v>801</v>
      </c>
      <c r="E988" t="str">
        <f t="shared" si="201"/>
        <v>89301091</v>
      </c>
      <c r="F988" t="str">
        <f>"2203190341"</f>
        <v>2203190341</v>
      </c>
      <c r="G988" s="1">
        <v>44641</v>
      </c>
      <c r="H988" t="str">
        <f>"93281"</f>
        <v>93281</v>
      </c>
      <c r="I988">
        <v>1</v>
      </c>
      <c r="J988">
        <v>134</v>
      </c>
      <c r="K988">
        <v>0</v>
      </c>
      <c r="L988">
        <v>164.82</v>
      </c>
    </row>
    <row r="989" spans="1:12" x14ac:dyDescent="0.25">
      <c r="A989" t="str">
        <f t="shared" si="198"/>
        <v>89301000</v>
      </c>
      <c r="B989" t="str">
        <f t="shared" si="196"/>
        <v>72100000</v>
      </c>
      <c r="C989" t="str">
        <f t="shared" si="199"/>
        <v>72100659</v>
      </c>
      <c r="D989" t="str">
        <f t="shared" si="200"/>
        <v>801</v>
      </c>
      <c r="E989" t="str">
        <f t="shared" si="201"/>
        <v>89301091</v>
      </c>
      <c r="F989" t="str">
        <f>"2203210526"</f>
        <v>2203210526</v>
      </c>
      <c r="G989" s="1">
        <v>44643</v>
      </c>
      <c r="H989" t="str">
        <f>"93121"</f>
        <v>93121</v>
      </c>
      <c r="I989">
        <v>1</v>
      </c>
      <c r="J989">
        <v>125</v>
      </c>
      <c r="K989">
        <v>0</v>
      </c>
      <c r="L989">
        <v>153.75</v>
      </c>
    </row>
    <row r="990" spans="1:12" x14ac:dyDescent="0.25">
      <c r="A990" t="str">
        <f t="shared" si="198"/>
        <v>89301000</v>
      </c>
      <c r="B990" t="str">
        <f t="shared" si="196"/>
        <v>72100000</v>
      </c>
      <c r="C990" t="str">
        <f t="shared" si="199"/>
        <v>72100659</v>
      </c>
      <c r="D990" t="str">
        <f t="shared" si="200"/>
        <v>801</v>
      </c>
      <c r="E990" t="str">
        <f t="shared" si="201"/>
        <v>89301091</v>
      </c>
      <c r="F990" t="str">
        <f>"2203210526"</f>
        <v>2203210526</v>
      </c>
      <c r="G990" s="1">
        <v>44643</v>
      </c>
      <c r="H990" t="str">
        <f>"93124"</f>
        <v>93124</v>
      </c>
      <c r="I990">
        <v>1</v>
      </c>
      <c r="J990">
        <v>173</v>
      </c>
      <c r="K990">
        <v>0</v>
      </c>
      <c r="L990">
        <v>212.79</v>
      </c>
    </row>
    <row r="991" spans="1:12" x14ac:dyDescent="0.25">
      <c r="A991" t="str">
        <f t="shared" si="198"/>
        <v>89301000</v>
      </c>
      <c r="B991" t="str">
        <f t="shared" si="196"/>
        <v>72100000</v>
      </c>
      <c r="C991" t="str">
        <f t="shared" si="199"/>
        <v>72100659</v>
      </c>
      <c r="D991" t="str">
        <f t="shared" si="200"/>
        <v>801</v>
      </c>
      <c r="E991" t="str">
        <f t="shared" si="201"/>
        <v>89301091</v>
      </c>
      <c r="F991" t="str">
        <f>"2203210526"</f>
        <v>2203210526</v>
      </c>
      <c r="G991" s="1">
        <v>44643</v>
      </c>
      <c r="H991" t="str">
        <f>"93281"</f>
        <v>93281</v>
      </c>
      <c r="I991">
        <v>1</v>
      </c>
      <c r="J991">
        <v>134</v>
      </c>
      <c r="K991">
        <v>0</v>
      </c>
      <c r="L991">
        <v>164.82</v>
      </c>
    </row>
    <row r="992" spans="1:12" x14ac:dyDescent="0.25">
      <c r="A992" t="str">
        <f t="shared" si="198"/>
        <v>89301000</v>
      </c>
      <c r="B992" t="str">
        <f t="shared" si="196"/>
        <v>72100000</v>
      </c>
      <c r="C992" t="str">
        <f t="shared" si="199"/>
        <v>72100659</v>
      </c>
      <c r="D992" t="str">
        <f t="shared" si="200"/>
        <v>801</v>
      </c>
      <c r="E992" t="str">
        <f t="shared" si="201"/>
        <v>89301091</v>
      </c>
      <c r="F992" t="str">
        <f>"2253210729"</f>
        <v>2253210729</v>
      </c>
      <c r="G992" s="1">
        <v>44643</v>
      </c>
      <c r="H992" t="str">
        <f>"93121"</f>
        <v>93121</v>
      </c>
      <c r="I992">
        <v>1</v>
      </c>
      <c r="J992">
        <v>125</v>
      </c>
      <c r="K992">
        <v>0</v>
      </c>
      <c r="L992">
        <v>153.75</v>
      </c>
    </row>
    <row r="993" spans="1:12" x14ac:dyDescent="0.25">
      <c r="A993" t="str">
        <f t="shared" si="198"/>
        <v>89301000</v>
      </c>
      <c r="B993" t="str">
        <f t="shared" si="196"/>
        <v>72100000</v>
      </c>
      <c r="C993" t="str">
        <f t="shared" si="199"/>
        <v>72100659</v>
      </c>
      <c r="D993" t="str">
        <f t="shared" si="200"/>
        <v>801</v>
      </c>
      <c r="E993" t="str">
        <f t="shared" si="201"/>
        <v>89301091</v>
      </c>
      <c r="F993" t="str">
        <f>"2253210729"</f>
        <v>2253210729</v>
      </c>
      <c r="G993" s="1">
        <v>44643</v>
      </c>
      <c r="H993" t="str">
        <f>"93124"</f>
        <v>93124</v>
      </c>
      <c r="I993">
        <v>1</v>
      </c>
      <c r="J993">
        <v>173</v>
      </c>
      <c r="K993">
        <v>0</v>
      </c>
      <c r="L993">
        <v>212.79</v>
      </c>
    </row>
    <row r="994" spans="1:12" x14ac:dyDescent="0.25">
      <c r="A994" t="str">
        <f t="shared" si="198"/>
        <v>89301000</v>
      </c>
      <c r="B994" t="str">
        <f t="shared" si="196"/>
        <v>72100000</v>
      </c>
      <c r="C994" t="str">
        <f t="shared" si="199"/>
        <v>72100659</v>
      </c>
      <c r="D994" t="str">
        <f t="shared" si="200"/>
        <v>801</v>
      </c>
      <c r="E994" t="str">
        <f t="shared" si="201"/>
        <v>89301091</v>
      </c>
      <c r="F994" t="str">
        <f>"2253210729"</f>
        <v>2253210729</v>
      </c>
      <c r="G994" s="1">
        <v>44643</v>
      </c>
      <c r="H994" t="str">
        <f>"93281"</f>
        <v>93281</v>
      </c>
      <c r="I994">
        <v>1</v>
      </c>
      <c r="J994">
        <v>134</v>
      </c>
      <c r="K994">
        <v>0</v>
      </c>
      <c r="L994">
        <v>164.82</v>
      </c>
    </row>
    <row r="995" spans="1:12" x14ac:dyDescent="0.25">
      <c r="A995" t="str">
        <f t="shared" si="198"/>
        <v>89301000</v>
      </c>
      <c r="B995" t="str">
        <f t="shared" si="196"/>
        <v>72100000</v>
      </c>
      <c r="C995" t="str">
        <f t="shared" si="199"/>
        <v>72100659</v>
      </c>
      <c r="D995" t="str">
        <f t="shared" si="200"/>
        <v>801</v>
      </c>
      <c r="E995" t="str">
        <f t="shared" si="201"/>
        <v>89301091</v>
      </c>
      <c r="F995" t="str">
        <f>"2203220085"</f>
        <v>2203220085</v>
      </c>
      <c r="G995" s="1">
        <v>44644</v>
      </c>
      <c r="H995" t="str">
        <f>"93121"</f>
        <v>93121</v>
      </c>
      <c r="I995">
        <v>1</v>
      </c>
      <c r="J995">
        <v>125</v>
      </c>
      <c r="K995">
        <v>0</v>
      </c>
      <c r="L995">
        <v>153.75</v>
      </c>
    </row>
    <row r="996" spans="1:12" x14ac:dyDescent="0.25">
      <c r="A996" t="str">
        <f t="shared" si="198"/>
        <v>89301000</v>
      </c>
      <c r="B996" t="str">
        <f t="shared" si="196"/>
        <v>72100000</v>
      </c>
      <c r="C996" t="str">
        <f t="shared" ref="C996:C1003" si="202">"72100659"</f>
        <v>72100659</v>
      </c>
      <c r="D996" t="str">
        <f t="shared" ref="D996:D1003" si="203">"801"</f>
        <v>801</v>
      </c>
      <c r="E996" t="str">
        <f t="shared" si="201"/>
        <v>89301091</v>
      </c>
      <c r="F996" t="str">
        <f>"2203220085"</f>
        <v>2203220085</v>
      </c>
      <c r="G996" s="1">
        <v>44644</v>
      </c>
      <c r="H996" t="str">
        <f>"93124"</f>
        <v>93124</v>
      </c>
      <c r="I996">
        <v>1</v>
      </c>
      <c r="J996">
        <v>173</v>
      </c>
      <c r="K996">
        <v>0</v>
      </c>
      <c r="L996">
        <v>212.79</v>
      </c>
    </row>
    <row r="997" spans="1:12" x14ac:dyDescent="0.25">
      <c r="A997" t="str">
        <f t="shared" si="198"/>
        <v>89301000</v>
      </c>
      <c r="B997" t="str">
        <f t="shared" si="196"/>
        <v>72100000</v>
      </c>
      <c r="C997" t="str">
        <f t="shared" si="202"/>
        <v>72100659</v>
      </c>
      <c r="D997" t="str">
        <f t="shared" si="203"/>
        <v>801</v>
      </c>
      <c r="E997" t="str">
        <f t="shared" si="201"/>
        <v>89301091</v>
      </c>
      <c r="F997" t="str">
        <f>"2203220085"</f>
        <v>2203220085</v>
      </c>
      <c r="G997" s="1">
        <v>44644</v>
      </c>
      <c r="H997" t="str">
        <f>"93281"</f>
        <v>93281</v>
      </c>
      <c r="I997">
        <v>1</v>
      </c>
      <c r="J997">
        <v>134</v>
      </c>
      <c r="K997">
        <v>0</v>
      </c>
      <c r="L997">
        <v>164.82</v>
      </c>
    </row>
    <row r="998" spans="1:12" x14ac:dyDescent="0.25">
      <c r="A998" t="str">
        <f t="shared" si="198"/>
        <v>89301000</v>
      </c>
      <c r="B998" t="str">
        <f t="shared" si="196"/>
        <v>72100000</v>
      </c>
      <c r="C998" t="str">
        <f t="shared" si="202"/>
        <v>72100659</v>
      </c>
      <c r="D998" t="str">
        <f t="shared" si="203"/>
        <v>801</v>
      </c>
      <c r="E998" t="str">
        <f t="shared" si="201"/>
        <v>89301091</v>
      </c>
      <c r="F998" t="str">
        <f>"2203220569"</f>
        <v>2203220569</v>
      </c>
      <c r="G998" s="1">
        <v>44644</v>
      </c>
      <c r="H998" t="str">
        <f>"93121"</f>
        <v>93121</v>
      </c>
      <c r="I998">
        <v>1</v>
      </c>
      <c r="J998">
        <v>125</v>
      </c>
      <c r="K998">
        <v>0</v>
      </c>
      <c r="L998">
        <v>153.75</v>
      </c>
    </row>
    <row r="999" spans="1:12" x14ac:dyDescent="0.25">
      <c r="A999" t="str">
        <f t="shared" si="198"/>
        <v>89301000</v>
      </c>
      <c r="B999" t="str">
        <f t="shared" si="196"/>
        <v>72100000</v>
      </c>
      <c r="C999" t="str">
        <f t="shared" si="202"/>
        <v>72100659</v>
      </c>
      <c r="D999" t="str">
        <f t="shared" si="203"/>
        <v>801</v>
      </c>
      <c r="E999" t="str">
        <f t="shared" si="201"/>
        <v>89301091</v>
      </c>
      <c r="F999" t="str">
        <f>"2203220569"</f>
        <v>2203220569</v>
      </c>
      <c r="G999" s="1">
        <v>44644</v>
      </c>
      <c r="H999" t="str">
        <f>"93124"</f>
        <v>93124</v>
      </c>
      <c r="I999">
        <v>1</v>
      </c>
      <c r="J999">
        <v>173</v>
      </c>
      <c r="K999">
        <v>0</v>
      </c>
      <c r="L999">
        <v>212.79</v>
      </c>
    </row>
    <row r="1000" spans="1:12" x14ac:dyDescent="0.25">
      <c r="A1000" t="str">
        <f t="shared" si="198"/>
        <v>89301000</v>
      </c>
      <c r="B1000" t="str">
        <f t="shared" si="196"/>
        <v>72100000</v>
      </c>
      <c r="C1000" t="str">
        <f t="shared" si="202"/>
        <v>72100659</v>
      </c>
      <c r="D1000" t="str">
        <f t="shared" si="203"/>
        <v>801</v>
      </c>
      <c r="E1000" t="str">
        <f t="shared" si="201"/>
        <v>89301091</v>
      </c>
      <c r="F1000" t="str">
        <f>"2203220569"</f>
        <v>2203220569</v>
      </c>
      <c r="G1000" s="1">
        <v>44644</v>
      </c>
      <c r="H1000" t="str">
        <f>"93281"</f>
        <v>93281</v>
      </c>
      <c r="I1000">
        <v>1</v>
      </c>
      <c r="J1000">
        <v>134</v>
      </c>
      <c r="K1000">
        <v>0</v>
      </c>
      <c r="L1000">
        <v>164.82</v>
      </c>
    </row>
    <row r="1001" spans="1:12" x14ac:dyDescent="0.25">
      <c r="A1001" t="str">
        <f t="shared" si="198"/>
        <v>89301000</v>
      </c>
      <c r="B1001" t="str">
        <f t="shared" si="196"/>
        <v>72100000</v>
      </c>
      <c r="C1001" t="str">
        <f t="shared" si="202"/>
        <v>72100659</v>
      </c>
      <c r="D1001" t="str">
        <f t="shared" si="203"/>
        <v>801</v>
      </c>
      <c r="E1001" t="str">
        <f t="shared" si="201"/>
        <v>89301091</v>
      </c>
      <c r="F1001" t="str">
        <f>"2253220431"</f>
        <v>2253220431</v>
      </c>
      <c r="G1001" s="1">
        <v>44644</v>
      </c>
      <c r="H1001" t="str">
        <f>"93121"</f>
        <v>93121</v>
      </c>
      <c r="I1001">
        <v>1</v>
      </c>
      <c r="J1001">
        <v>125</v>
      </c>
      <c r="K1001">
        <v>0</v>
      </c>
      <c r="L1001">
        <v>153.75</v>
      </c>
    </row>
    <row r="1002" spans="1:12" x14ac:dyDescent="0.25">
      <c r="A1002" t="str">
        <f t="shared" si="198"/>
        <v>89301000</v>
      </c>
      <c r="B1002" t="str">
        <f t="shared" ref="B1002:B1065" si="204">"72100000"</f>
        <v>72100000</v>
      </c>
      <c r="C1002" t="str">
        <f t="shared" si="202"/>
        <v>72100659</v>
      </c>
      <c r="D1002" t="str">
        <f t="shared" si="203"/>
        <v>801</v>
      </c>
      <c r="E1002" t="str">
        <f t="shared" si="201"/>
        <v>89301091</v>
      </c>
      <c r="F1002" t="str">
        <f>"2253220431"</f>
        <v>2253220431</v>
      </c>
      <c r="G1002" s="1">
        <v>44644</v>
      </c>
      <c r="H1002" t="str">
        <f>"93124"</f>
        <v>93124</v>
      </c>
      <c r="I1002">
        <v>1</v>
      </c>
      <c r="J1002">
        <v>173</v>
      </c>
      <c r="K1002">
        <v>0</v>
      </c>
      <c r="L1002">
        <v>212.79</v>
      </c>
    </row>
    <row r="1003" spans="1:12" x14ac:dyDescent="0.25">
      <c r="A1003" t="str">
        <f t="shared" si="198"/>
        <v>89301000</v>
      </c>
      <c r="B1003" t="str">
        <f t="shared" si="204"/>
        <v>72100000</v>
      </c>
      <c r="C1003" t="str">
        <f t="shared" si="202"/>
        <v>72100659</v>
      </c>
      <c r="D1003" t="str">
        <f t="shared" si="203"/>
        <v>801</v>
      </c>
      <c r="E1003" t="str">
        <f t="shared" si="201"/>
        <v>89301091</v>
      </c>
      <c r="F1003" t="str">
        <f>"2253220431"</f>
        <v>2253220431</v>
      </c>
      <c r="G1003" s="1">
        <v>44644</v>
      </c>
      <c r="H1003" t="str">
        <f>"93281"</f>
        <v>93281</v>
      </c>
      <c r="I1003">
        <v>1</v>
      </c>
      <c r="J1003">
        <v>134</v>
      </c>
      <c r="K1003">
        <v>0</v>
      </c>
      <c r="L1003">
        <v>164.82</v>
      </c>
    </row>
    <row r="1004" spans="1:12" x14ac:dyDescent="0.25">
      <c r="A1004" t="str">
        <f t="shared" si="198"/>
        <v>89301000</v>
      </c>
      <c r="B1004" t="str">
        <f t="shared" si="204"/>
        <v>72100000</v>
      </c>
      <c r="C1004" t="str">
        <f>"72100632"</f>
        <v>72100632</v>
      </c>
      <c r="D1004" t="str">
        <f>"816"</f>
        <v>816</v>
      </c>
      <c r="E1004" t="str">
        <f t="shared" si="201"/>
        <v>89301091</v>
      </c>
      <c r="F1004" t="str">
        <f>"2253120353"</f>
        <v>2253120353</v>
      </c>
      <c r="G1004" s="1">
        <v>44638</v>
      </c>
      <c r="H1004" t="str">
        <f>"94297"</f>
        <v>94297</v>
      </c>
      <c r="I1004">
        <v>1</v>
      </c>
      <c r="J1004">
        <v>298</v>
      </c>
      <c r="K1004">
        <v>0</v>
      </c>
      <c r="L1004">
        <v>366.54</v>
      </c>
    </row>
    <row r="1005" spans="1:12" x14ac:dyDescent="0.25">
      <c r="A1005" t="str">
        <f t="shared" si="198"/>
        <v>89301000</v>
      </c>
      <c r="B1005" t="str">
        <f t="shared" si="204"/>
        <v>72100000</v>
      </c>
      <c r="C1005" t="str">
        <f>"72100632"</f>
        <v>72100632</v>
      </c>
      <c r="D1005" t="str">
        <f>"816"</f>
        <v>816</v>
      </c>
      <c r="E1005" t="str">
        <f t="shared" si="201"/>
        <v>89301091</v>
      </c>
      <c r="F1005" t="str">
        <f>"2253120364"</f>
        <v>2253120364</v>
      </c>
      <c r="G1005" s="1">
        <v>44638</v>
      </c>
      <c r="H1005" t="str">
        <f>"94297"</f>
        <v>94297</v>
      </c>
      <c r="I1005">
        <v>1</v>
      </c>
      <c r="J1005">
        <v>298</v>
      </c>
      <c r="K1005">
        <v>0</v>
      </c>
      <c r="L1005">
        <v>366.54</v>
      </c>
    </row>
    <row r="1006" spans="1:12" x14ac:dyDescent="0.25">
      <c r="A1006" t="str">
        <f t="shared" si="198"/>
        <v>89301000</v>
      </c>
      <c r="B1006" t="str">
        <f t="shared" si="204"/>
        <v>72100000</v>
      </c>
      <c r="C1006" t="str">
        <f t="shared" ref="C1006:C1032" si="205">"72100659"</f>
        <v>72100659</v>
      </c>
      <c r="D1006" t="str">
        <f t="shared" ref="D1006:D1032" si="206">"801"</f>
        <v>801</v>
      </c>
      <c r="E1006" t="str">
        <f t="shared" si="201"/>
        <v>89301091</v>
      </c>
      <c r="F1006" t="str">
        <f>"2203230128"</f>
        <v>2203230128</v>
      </c>
      <c r="G1006" s="1">
        <v>44645</v>
      </c>
      <c r="H1006" t="str">
        <f>"93121"</f>
        <v>93121</v>
      </c>
      <c r="I1006">
        <v>1</v>
      </c>
      <c r="J1006">
        <v>125</v>
      </c>
      <c r="K1006">
        <v>0</v>
      </c>
      <c r="L1006">
        <v>153.75</v>
      </c>
    </row>
    <row r="1007" spans="1:12" x14ac:dyDescent="0.25">
      <c r="A1007" t="str">
        <f t="shared" si="198"/>
        <v>89301000</v>
      </c>
      <c r="B1007" t="str">
        <f t="shared" si="204"/>
        <v>72100000</v>
      </c>
      <c r="C1007" t="str">
        <f t="shared" si="205"/>
        <v>72100659</v>
      </c>
      <c r="D1007" t="str">
        <f t="shared" si="206"/>
        <v>801</v>
      </c>
      <c r="E1007" t="str">
        <f t="shared" si="201"/>
        <v>89301091</v>
      </c>
      <c r="F1007" t="str">
        <f>"2203230128"</f>
        <v>2203230128</v>
      </c>
      <c r="G1007" s="1">
        <v>44645</v>
      </c>
      <c r="H1007" t="str">
        <f>"93124"</f>
        <v>93124</v>
      </c>
      <c r="I1007">
        <v>1</v>
      </c>
      <c r="J1007">
        <v>173</v>
      </c>
      <c r="K1007">
        <v>0</v>
      </c>
      <c r="L1007">
        <v>212.79</v>
      </c>
    </row>
    <row r="1008" spans="1:12" x14ac:dyDescent="0.25">
      <c r="A1008" t="str">
        <f t="shared" si="198"/>
        <v>89301000</v>
      </c>
      <c r="B1008" t="str">
        <f t="shared" si="204"/>
        <v>72100000</v>
      </c>
      <c r="C1008" t="str">
        <f t="shared" si="205"/>
        <v>72100659</v>
      </c>
      <c r="D1008" t="str">
        <f t="shared" si="206"/>
        <v>801</v>
      </c>
      <c r="E1008" t="str">
        <f t="shared" si="201"/>
        <v>89301091</v>
      </c>
      <c r="F1008" t="str">
        <f>"2203230128"</f>
        <v>2203230128</v>
      </c>
      <c r="G1008" s="1">
        <v>44645</v>
      </c>
      <c r="H1008" t="str">
        <f>"93281"</f>
        <v>93281</v>
      </c>
      <c r="I1008">
        <v>1</v>
      </c>
      <c r="J1008">
        <v>134</v>
      </c>
      <c r="K1008">
        <v>0</v>
      </c>
      <c r="L1008">
        <v>164.82</v>
      </c>
    </row>
    <row r="1009" spans="1:12" x14ac:dyDescent="0.25">
      <c r="A1009" t="str">
        <f t="shared" si="198"/>
        <v>89301000</v>
      </c>
      <c r="B1009" t="str">
        <f t="shared" si="204"/>
        <v>72100000</v>
      </c>
      <c r="C1009" t="str">
        <f t="shared" si="205"/>
        <v>72100659</v>
      </c>
      <c r="D1009" t="str">
        <f t="shared" si="206"/>
        <v>801</v>
      </c>
      <c r="E1009" t="str">
        <f t="shared" si="201"/>
        <v>89301091</v>
      </c>
      <c r="F1009" t="str">
        <f>"2203230645"</f>
        <v>2203230645</v>
      </c>
      <c r="G1009" s="1">
        <v>44645</v>
      </c>
      <c r="H1009" t="str">
        <f>"93121"</f>
        <v>93121</v>
      </c>
      <c r="I1009">
        <v>1</v>
      </c>
      <c r="J1009">
        <v>125</v>
      </c>
      <c r="K1009">
        <v>0</v>
      </c>
      <c r="L1009">
        <v>153.75</v>
      </c>
    </row>
    <row r="1010" spans="1:12" x14ac:dyDescent="0.25">
      <c r="A1010" t="str">
        <f t="shared" si="198"/>
        <v>89301000</v>
      </c>
      <c r="B1010" t="str">
        <f t="shared" si="204"/>
        <v>72100000</v>
      </c>
      <c r="C1010" t="str">
        <f t="shared" si="205"/>
        <v>72100659</v>
      </c>
      <c r="D1010" t="str">
        <f t="shared" si="206"/>
        <v>801</v>
      </c>
      <c r="E1010" t="str">
        <f t="shared" si="201"/>
        <v>89301091</v>
      </c>
      <c r="F1010" t="str">
        <f>"2203230645"</f>
        <v>2203230645</v>
      </c>
      <c r="G1010" s="1">
        <v>44645</v>
      </c>
      <c r="H1010" t="str">
        <f>"93124"</f>
        <v>93124</v>
      </c>
      <c r="I1010">
        <v>1</v>
      </c>
      <c r="J1010">
        <v>173</v>
      </c>
      <c r="K1010">
        <v>0</v>
      </c>
      <c r="L1010">
        <v>212.79</v>
      </c>
    </row>
    <row r="1011" spans="1:12" x14ac:dyDescent="0.25">
      <c r="A1011" t="str">
        <f t="shared" si="198"/>
        <v>89301000</v>
      </c>
      <c r="B1011" t="str">
        <f t="shared" si="204"/>
        <v>72100000</v>
      </c>
      <c r="C1011" t="str">
        <f t="shared" si="205"/>
        <v>72100659</v>
      </c>
      <c r="D1011" t="str">
        <f t="shared" si="206"/>
        <v>801</v>
      </c>
      <c r="E1011" t="str">
        <f t="shared" si="201"/>
        <v>89301091</v>
      </c>
      <c r="F1011" t="str">
        <f>"2203230645"</f>
        <v>2203230645</v>
      </c>
      <c r="G1011" s="1">
        <v>44645</v>
      </c>
      <c r="H1011" t="str">
        <f>"93281"</f>
        <v>93281</v>
      </c>
      <c r="I1011">
        <v>1</v>
      </c>
      <c r="J1011">
        <v>134</v>
      </c>
      <c r="K1011">
        <v>0</v>
      </c>
      <c r="L1011">
        <v>164.82</v>
      </c>
    </row>
    <row r="1012" spans="1:12" x14ac:dyDescent="0.25">
      <c r="A1012" t="str">
        <f t="shared" si="198"/>
        <v>89301000</v>
      </c>
      <c r="B1012" t="str">
        <f t="shared" si="204"/>
        <v>72100000</v>
      </c>
      <c r="C1012" t="str">
        <f t="shared" si="205"/>
        <v>72100659</v>
      </c>
      <c r="D1012" t="str">
        <f t="shared" si="206"/>
        <v>801</v>
      </c>
      <c r="E1012" t="str">
        <f t="shared" si="201"/>
        <v>89301091</v>
      </c>
      <c r="F1012" t="str">
        <f>"2203230667"</f>
        <v>2203230667</v>
      </c>
      <c r="G1012" s="1">
        <v>44645</v>
      </c>
      <c r="H1012" t="str">
        <f>"93121"</f>
        <v>93121</v>
      </c>
      <c r="I1012">
        <v>1</v>
      </c>
      <c r="J1012">
        <v>125</v>
      </c>
      <c r="K1012">
        <v>0</v>
      </c>
      <c r="L1012">
        <v>153.75</v>
      </c>
    </row>
    <row r="1013" spans="1:12" x14ac:dyDescent="0.25">
      <c r="A1013" t="str">
        <f t="shared" si="198"/>
        <v>89301000</v>
      </c>
      <c r="B1013" t="str">
        <f t="shared" si="204"/>
        <v>72100000</v>
      </c>
      <c r="C1013" t="str">
        <f t="shared" si="205"/>
        <v>72100659</v>
      </c>
      <c r="D1013" t="str">
        <f t="shared" si="206"/>
        <v>801</v>
      </c>
      <c r="E1013" t="str">
        <f t="shared" si="201"/>
        <v>89301091</v>
      </c>
      <c r="F1013" t="str">
        <f>"2203230667"</f>
        <v>2203230667</v>
      </c>
      <c r="G1013" s="1">
        <v>44645</v>
      </c>
      <c r="H1013" t="str">
        <f>"93124"</f>
        <v>93124</v>
      </c>
      <c r="I1013">
        <v>1</v>
      </c>
      <c r="J1013">
        <v>173</v>
      </c>
      <c r="K1013">
        <v>0</v>
      </c>
      <c r="L1013">
        <v>212.79</v>
      </c>
    </row>
    <row r="1014" spans="1:12" x14ac:dyDescent="0.25">
      <c r="A1014" t="str">
        <f t="shared" si="198"/>
        <v>89301000</v>
      </c>
      <c r="B1014" t="str">
        <f t="shared" si="204"/>
        <v>72100000</v>
      </c>
      <c r="C1014" t="str">
        <f t="shared" si="205"/>
        <v>72100659</v>
      </c>
      <c r="D1014" t="str">
        <f t="shared" si="206"/>
        <v>801</v>
      </c>
      <c r="E1014" t="str">
        <f t="shared" si="201"/>
        <v>89301091</v>
      </c>
      <c r="F1014" t="str">
        <f>"2203230667"</f>
        <v>2203230667</v>
      </c>
      <c r="G1014" s="1">
        <v>44645</v>
      </c>
      <c r="H1014" t="str">
        <f>"93281"</f>
        <v>93281</v>
      </c>
      <c r="I1014">
        <v>1</v>
      </c>
      <c r="J1014">
        <v>134</v>
      </c>
      <c r="K1014">
        <v>0</v>
      </c>
      <c r="L1014">
        <v>164.82</v>
      </c>
    </row>
    <row r="1015" spans="1:12" x14ac:dyDescent="0.25">
      <c r="A1015" t="str">
        <f t="shared" si="198"/>
        <v>89301000</v>
      </c>
      <c r="B1015" t="str">
        <f t="shared" si="204"/>
        <v>72100000</v>
      </c>
      <c r="C1015" t="str">
        <f t="shared" si="205"/>
        <v>72100659</v>
      </c>
      <c r="D1015" t="str">
        <f t="shared" si="206"/>
        <v>801</v>
      </c>
      <c r="E1015" t="str">
        <f t="shared" si="201"/>
        <v>89301091</v>
      </c>
      <c r="F1015" t="str">
        <f>"2203230689"</f>
        <v>2203230689</v>
      </c>
      <c r="G1015" s="1">
        <v>44645</v>
      </c>
      <c r="H1015" t="str">
        <f>"93121"</f>
        <v>93121</v>
      </c>
      <c r="I1015">
        <v>1</v>
      </c>
      <c r="J1015">
        <v>125</v>
      </c>
      <c r="K1015">
        <v>0</v>
      </c>
      <c r="L1015">
        <v>153.75</v>
      </c>
    </row>
    <row r="1016" spans="1:12" x14ac:dyDescent="0.25">
      <c r="A1016" t="str">
        <f t="shared" si="198"/>
        <v>89301000</v>
      </c>
      <c r="B1016" t="str">
        <f t="shared" si="204"/>
        <v>72100000</v>
      </c>
      <c r="C1016" t="str">
        <f t="shared" si="205"/>
        <v>72100659</v>
      </c>
      <c r="D1016" t="str">
        <f t="shared" si="206"/>
        <v>801</v>
      </c>
      <c r="E1016" t="str">
        <f t="shared" si="201"/>
        <v>89301091</v>
      </c>
      <c r="F1016" t="str">
        <f>"2203230689"</f>
        <v>2203230689</v>
      </c>
      <c r="G1016" s="1">
        <v>44645</v>
      </c>
      <c r="H1016" t="str">
        <f>"93124"</f>
        <v>93124</v>
      </c>
      <c r="I1016">
        <v>1</v>
      </c>
      <c r="J1016">
        <v>173</v>
      </c>
      <c r="K1016">
        <v>0</v>
      </c>
      <c r="L1016">
        <v>212.79</v>
      </c>
    </row>
    <row r="1017" spans="1:12" x14ac:dyDescent="0.25">
      <c r="A1017" t="str">
        <f t="shared" si="198"/>
        <v>89301000</v>
      </c>
      <c r="B1017" t="str">
        <f t="shared" si="204"/>
        <v>72100000</v>
      </c>
      <c r="C1017" t="str">
        <f t="shared" si="205"/>
        <v>72100659</v>
      </c>
      <c r="D1017" t="str">
        <f t="shared" si="206"/>
        <v>801</v>
      </c>
      <c r="E1017" t="str">
        <f t="shared" si="201"/>
        <v>89301091</v>
      </c>
      <c r="F1017" t="str">
        <f>"2203230689"</f>
        <v>2203230689</v>
      </c>
      <c r="G1017" s="1">
        <v>44645</v>
      </c>
      <c r="H1017" t="str">
        <f>"93281"</f>
        <v>93281</v>
      </c>
      <c r="I1017">
        <v>1</v>
      </c>
      <c r="J1017">
        <v>134</v>
      </c>
      <c r="K1017">
        <v>0</v>
      </c>
      <c r="L1017">
        <v>164.82</v>
      </c>
    </row>
    <row r="1018" spans="1:12" x14ac:dyDescent="0.25">
      <c r="A1018" t="str">
        <f t="shared" si="198"/>
        <v>89301000</v>
      </c>
      <c r="B1018" t="str">
        <f t="shared" si="204"/>
        <v>72100000</v>
      </c>
      <c r="C1018" t="str">
        <f t="shared" si="205"/>
        <v>72100659</v>
      </c>
      <c r="D1018" t="str">
        <f t="shared" si="206"/>
        <v>801</v>
      </c>
      <c r="E1018" t="str">
        <f t="shared" si="201"/>
        <v>89301091</v>
      </c>
      <c r="F1018" t="str">
        <f>"2203240028"</f>
        <v>2203240028</v>
      </c>
      <c r="G1018" s="1">
        <v>44646</v>
      </c>
      <c r="H1018" t="str">
        <f>"93121"</f>
        <v>93121</v>
      </c>
      <c r="I1018">
        <v>1</v>
      </c>
      <c r="J1018">
        <v>125</v>
      </c>
      <c r="K1018">
        <v>0</v>
      </c>
      <c r="L1018">
        <v>153.75</v>
      </c>
    </row>
    <row r="1019" spans="1:12" x14ac:dyDescent="0.25">
      <c r="A1019" t="str">
        <f t="shared" si="198"/>
        <v>89301000</v>
      </c>
      <c r="B1019" t="str">
        <f t="shared" si="204"/>
        <v>72100000</v>
      </c>
      <c r="C1019" t="str">
        <f t="shared" si="205"/>
        <v>72100659</v>
      </c>
      <c r="D1019" t="str">
        <f t="shared" si="206"/>
        <v>801</v>
      </c>
      <c r="E1019" t="str">
        <f t="shared" ref="E1019:E1033" si="207">"89301091"</f>
        <v>89301091</v>
      </c>
      <c r="F1019" t="str">
        <f>"2203240028"</f>
        <v>2203240028</v>
      </c>
      <c r="G1019" s="1">
        <v>44646</v>
      </c>
      <c r="H1019" t="str">
        <f>"93124"</f>
        <v>93124</v>
      </c>
      <c r="I1019">
        <v>1</v>
      </c>
      <c r="J1019">
        <v>173</v>
      </c>
      <c r="K1019">
        <v>0</v>
      </c>
      <c r="L1019">
        <v>212.79</v>
      </c>
    </row>
    <row r="1020" spans="1:12" x14ac:dyDescent="0.25">
      <c r="A1020" t="str">
        <f t="shared" si="198"/>
        <v>89301000</v>
      </c>
      <c r="B1020" t="str">
        <f t="shared" si="204"/>
        <v>72100000</v>
      </c>
      <c r="C1020" t="str">
        <f t="shared" si="205"/>
        <v>72100659</v>
      </c>
      <c r="D1020" t="str">
        <f t="shared" si="206"/>
        <v>801</v>
      </c>
      <c r="E1020" t="str">
        <f t="shared" si="207"/>
        <v>89301091</v>
      </c>
      <c r="F1020" t="str">
        <f>"2203240028"</f>
        <v>2203240028</v>
      </c>
      <c r="G1020" s="1">
        <v>44646</v>
      </c>
      <c r="H1020" t="str">
        <f>"93281"</f>
        <v>93281</v>
      </c>
      <c r="I1020">
        <v>1</v>
      </c>
      <c r="J1020">
        <v>134</v>
      </c>
      <c r="K1020">
        <v>0</v>
      </c>
      <c r="L1020">
        <v>164.82</v>
      </c>
    </row>
    <row r="1021" spans="1:12" x14ac:dyDescent="0.25">
      <c r="A1021" t="str">
        <f t="shared" si="198"/>
        <v>89301000</v>
      </c>
      <c r="B1021" t="str">
        <f t="shared" si="204"/>
        <v>72100000</v>
      </c>
      <c r="C1021" t="str">
        <f t="shared" si="205"/>
        <v>72100659</v>
      </c>
      <c r="D1021" t="str">
        <f t="shared" si="206"/>
        <v>801</v>
      </c>
      <c r="E1021" t="str">
        <f t="shared" si="207"/>
        <v>89301091</v>
      </c>
      <c r="F1021" t="str">
        <f>"2203240468"</f>
        <v>2203240468</v>
      </c>
      <c r="G1021" s="1">
        <v>44646</v>
      </c>
      <c r="H1021" t="str">
        <f>"93121"</f>
        <v>93121</v>
      </c>
      <c r="I1021">
        <v>1</v>
      </c>
      <c r="J1021">
        <v>125</v>
      </c>
      <c r="K1021">
        <v>0</v>
      </c>
      <c r="L1021">
        <v>153.75</v>
      </c>
    </row>
    <row r="1022" spans="1:12" x14ac:dyDescent="0.25">
      <c r="A1022" t="str">
        <f t="shared" si="198"/>
        <v>89301000</v>
      </c>
      <c r="B1022" t="str">
        <f t="shared" si="204"/>
        <v>72100000</v>
      </c>
      <c r="C1022" t="str">
        <f t="shared" si="205"/>
        <v>72100659</v>
      </c>
      <c r="D1022" t="str">
        <f t="shared" si="206"/>
        <v>801</v>
      </c>
      <c r="E1022" t="str">
        <f t="shared" si="207"/>
        <v>89301091</v>
      </c>
      <c r="F1022" t="str">
        <f>"2203240468"</f>
        <v>2203240468</v>
      </c>
      <c r="G1022" s="1">
        <v>44646</v>
      </c>
      <c r="H1022" t="str">
        <f>"93124"</f>
        <v>93124</v>
      </c>
      <c r="I1022">
        <v>1</v>
      </c>
      <c r="J1022">
        <v>173</v>
      </c>
      <c r="K1022">
        <v>0</v>
      </c>
      <c r="L1022">
        <v>212.79</v>
      </c>
    </row>
    <row r="1023" spans="1:12" x14ac:dyDescent="0.25">
      <c r="A1023" t="str">
        <f t="shared" si="198"/>
        <v>89301000</v>
      </c>
      <c r="B1023" t="str">
        <f t="shared" si="204"/>
        <v>72100000</v>
      </c>
      <c r="C1023" t="str">
        <f t="shared" si="205"/>
        <v>72100659</v>
      </c>
      <c r="D1023" t="str">
        <f t="shared" si="206"/>
        <v>801</v>
      </c>
      <c r="E1023" t="str">
        <f t="shared" si="207"/>
        <v>89301091</v>
      </c>
      <c r="F1023" t="str">
        <f>"2203240468"</f>
        <v>2203240468</v>
      </c>
      <c r="G1023" s="1">
        <v>44646</v>
      </c>
      <c r="H1023" t="str">
        <f>"93281"</f>
        <v>93281</v>
      </c>
      <c r="I1023">
        <v>1</v>
      </c>
      <c r="J1023">
        <v>134</v>
      </c>
      <c r="K1023">
        <v>0</v>
      </c>
      <c r="L1023">
        <v>164.82</v>
      </c>
    </row>
    <row r="1024" spans="1:12" x14ac:dyDescent="0.25">
      <c r="A1024" t="str">
        <f t="shared" si="198"/>
        <v>89301000</v>
      </c>
      <c r="B1024" t="str">
        <f t="shared" si="204"/>
        <v>72100000</v>
      </c>
      <c r="C1024" t="str">
        <f t="shared" si="205"/>
        <v>72100659</v>
      </c>
      <c r="D1024" t="str">
        <f t="shared" si="206"/>
        <v>801</v>
      </c>
      <c r="E1024" t="str">
        <f t="shared" si="207"/>
        <v>89301091</v>
      </c>
      <c r="F1024" t="str">
        <f>"2203240479"</f>
        <v>2203240479</v>
      </c>
      <c r="G1024" s="1">
        <v>44646</v>
      </c>
      <c r="H1024" t="str">
        <f>"93121"</f>
        <v>93121</v>
      </c>
      <c r="I1024">
        <v>1</v>
      </c>
      <c r="J1024">
        <v>125</v>
      </c>
      <c r="K1024">
        <v>0</v>
      </c>
      <c r="L1024">
        <v>153.75</v>
      </c>
    </row>
    <row r="1025" spans="1:12" x14ac:dyDescent="0.25">
      <c r="A1025" t="str">
        <f t="shared" si="198"/>
        <v>89301000</v>
      </c>
      <c r="B1025" t="str">
        <f t="shared" si="204"/>
        <v>72100000</v>
      </c>
      <c r="C1025" t="str">
        <f t="shared" si="205"/>
        <v>72100659</v>
      </c>
      <c r="D1025" t="str">
        <f t="shared" si="206"/>
        <v>801</v>
      </c>
      <c r="E1025" t="str">
        <f t="shared" si="207"/>
        <v>89301091</v>
      </c>
      <c r="F1025" t="str">
        <f>"2203240479"</f>
        <v>2203240479</v>
      </c>
      <c r="G1025" s="1">
        <v>44646</v>
      </c>
      <c r="H1025" t="str">
        <f>"93124"</f>
        <v>93124</v>
      </c>
      <c r="I1025">
        <v>1</v>
      </c>
      <c r="J1025">
        <v>173</v>
      </c>
      <c r="K1025">
        <v>0</v>
      </c>
      <c r="L1025">
        <v>212.79</v>
      </c>
    </row>
    <row r="1026" spans="1:12" x14ac:dyDescent="0.25">
      <c r="A1026" t="str">
        <f t="shared" ref="A1026:A1089" si="208">"89301000"</f>
        <v>89301000</v>
      </c>
      <c r="B1026" t="str">
        <f t="shared" si="204"/>
        <v>72100000</v>
      </c>
      <c r="C1026" t="str">
        <f t="shared" si="205"/>
        <v>72100659</v>
      </c>
      <c r="D1026" t="str">
        <f t="shared" si="206"/>
        <v>801</v>
      </c>
      <c r="E1026" t="str">
        <f t="shared" si="207"/>
        <v>89301091</v>
      </c>
      <c r="F1026" t="str">
        <f>"2203240479"</f>
        <v>2203240479</v>
      </c>
      <c r="G1026" s="1">
        <v>44646</v>
      </c>
      <c r="H1026" t="str">
        <f>"93281"</f>
        <v>93281</v>
      </c>
      <c r="I1026">
        <v>1</v>
      </c>
      <c r="J1026">
        <v>134</v>
      </c>
      <c r="K1026">
        <v>0</v>
      </c>
      <c r="L1026">
        <v>164.82</v>
      </c>
    </row>
    <row r="1027" spans="1:12" x14ac:dyDescent="0.25">
      <c r="A1027" t="str">
        <f t="shared" si="208"/>
        <v>89301000</v>
      </c>
      <c r="B1027" t="str">
        <f t="shared" si="204"/>
        <v>72100000</v>
      </c>
      <c r="C1027" t="str">
        <f t="shared" si="205"/>
        <v>72100659</v>
      </c>
      <c r="D1027" t="str">
        <f t="shared" si="206"/>
        <v>801</v>
      </c>
      <c r="E1027" t="str">
        <f t="shared" si="207"/>
        <v>89301091</v>
      </c>
      <c r="F1027" t="str">
        <f>"2253240748"</f>
        <v>2253240748</v>
      </c>
      <c r="G1027" s="1">
        <v>44646</v>
      </c>
      <c r="H1027" t="str">
        <f>"93121"</f>
        <v>93121</v>
      </c>
      <c r="I1027">
        <v>1</v>
      </c>
      <c r="J1027">
        <v>125</v>
      </c>
      <c r="K1027">
        <v>0</v>
      </c>
      <c r="L1027">
        <v>153.75</v>
      </c>
    </row>
    <row r="1028" spans="1:12" x14ac:dyDescent="0.25">
      <c r="A1028" t="str">
        <f t="shared" si="208"/>
        <v>89301000</v>
      </c>
      <c r="B1028" t="str">
        <f t="shared" si="204"/>
        <v>72100000</v>
      </c>
      <c r="C1028" t="str">
        <f t="shared" si="205"/>
        <v>72100659</v>
      </c>
      <c r="D1028" t="str">
        <f t="shared" si="206"/>
        <v>801</v>
      </c>
      <c r="E1028" t="str">
        <f t="shared" si="207"/>
        <v>89301091</v>
      </c>
      <c r="F1028" t="str">
        <f>"2253240748"</f>
        <v>2253240748</v>
      </c>
      <c r="G1028" s="1">
        <v>44646</v>
      </c>
      <c r="H1028" t="str">
        <f>"93124"</f>
        <v>93124</v>
      </c>
      <c r="I1028">
        <v>1</v>
      </c>
      <c r="J1028">
        <v>173</v>
      </c>
      <c r="K1028">
        <v>0</v>
      </c>
      <c r="L1028">
        <v>212.79</v>
      </c>
    </row>
    <row r="1029" spans="1:12" x14ac:dyDescent="0.25">
      <c r="A1029" t="str">
        <f t="shared" si="208"/>
        <v>89301000</v>
      </c>
      <c r="B1029" t="str">
        <f t="shared" si="204"/>
        <v>72100000</v>
      </c>
      <c r="C1029" t="str">
        <f t="shared" si="205"/>
        <v>72100659</v>
      </c>
      <c r="D1029" t="str">
        <f t="shared" si="206"/>
        <v>801</v>
      </c>
      <c r="E1029" t="str">
        <f t="shared" si="207"/>
        <v>89301091</v>
      </c>
      <c r="F1029" t="str">
        <f>"2253240748"</f>
        <v>2253240748</v>
      </c>
      <c r="G1029" s="1">
        <v>44646</v>
      </c>
      <c r="H1029" t="str">
        <f>"93281"</f>
        <v>93281</v>
      </c>
      <c r="I1029">
        <v>1</v>
      </c>
      <c r="J1029">
        <v>134</v>
      </c>
      <c r="K1029">
        <v>0</v>
      </c>
      <c r="L1029">
        <v>164.82</v>
      </c>
    </row>
    <row r="1030" spans="1:12" x14ac:dyDescent="0.25">
      <c r="A1030" t="str">
        <f t="shared" si="208"/>
        <v>89301000</v>
      </c>
      <c r="B1030" t="str">
        <f t="shared" si="204"/>
        <v>72100000</v>
      </c>
      <c r="C1030" t="str">
        <f t="shared" si="205"/>
        <v>72100659</v>
      </c>
      <c r="D1030" t="str">
        <f t="shared" si="206"/>
        <v>801</v>
      </c>
      <c r="E1030" t="str">
        <f t="shared" si="207"/>
        <v>89301091</v>
      </c>
      <c r="F1030" t="str">
        <f>"7960145303"</f>
        <v>7960145303</v>
      </c>
      <c r="G1030" s="1">
        <v>44647</v>
      </c>
      <c r="H1030" t="str">
        <f>"93121"</f>
        <v>93121</v>
      </c>
      <c r="I1030">
        <v>1</v>
      </c>
      <c r="J1030">
        <v>125</v>
      </c>
      <c r="K1030">
        <v>0</v>
      </c>
      <c r="L1030">
        <v>153.75</v>
      </c>
    </row>
    <row r="1031" spans="1:12" x14ac:dyDescent="0.25">
      <c r="A1031" t="str">
        <f t="shared" si="208"/>
        <v>89301000</v>
      </c>
      <c r="B1031" t="str">
        <f t="shared" si="204"/>
        <v>72100000</v>
      </c>
      <c r="C1031" t="str">
        <f t="shared" si="205"/>
        <v>72100659</v>
      </c>
      <c r="D1031" t="str">
        <f t="shared" si="206"/>
        <v>801</v>
      </c>
      <c r="E1031" t="str">
        <f t="shared" si="207"/>
        <v>89301091</v>
      </c>
      <c r="F1031" t="str">
        <f>"7960145303"</f>
        <v>7960145303</v>
      </c>
      <c r="G1031" s="1">
        <v>44647</v>
      </c>
      <c r="H1031" t="str">
        <f>"93124"</f>
        <v>93124</v>
      </c>
      <c r="I1031">
        <v>1</v>
      </c>
      <c r="J1031">
        <v>173</v>
      </c>
      <c r="K1031">
        <v>0</v>
      </c>
      <c r="L1031">
        <v>212.79</v>
      </c>
    </row>
    <row r="1032" spans="1:12" x14ac:dyDescent="0.25">
      <c r="A1032" t="str">
        <f t="shared" si="208"/>
        <v>89301000</v>
      </c>
      <c r="B1032" t="str">
        <f t="shared" si="204"/>
        <v>72100000</v>
      </c>
      <c r="C1032" t="str">
        <f t="shared" si="205"/>
        <v>72100659</v>
      </c>
      <c r="D1032" t="str">
        <f t="shared" si="206"/>
        <v>801</v>
      </c>
      <c r="E1032" t="str">
        <f t="shared" si="207"/>
        <v>89301091</v>
      </c>
      <c r="F1032" t="str">
        <f>"7960145303"</f>
        <v>7960145303</v>
      </c>
      <c r="G1032" s="1">
        <v>44647</v>
      </c>
      <c r="H1032" t="str">
        <f>"93281"</f>
        <v>93281</v>
      </c>
      <c r="I1032">
        <v>1</v>
      </c>
      <c r="J1032">
        <v>134</v>
      </c>
      <c r="K1032">
        <v>0</v>
      </c>
      <c r="L1032">
        <v>164.82</v>
      </c>
    </row>
    <row r="1033" spans="1:12" x14ac:dyDescent="0.25">
      <c r="A1033" t="str">
        <f t="shared" si="208"/>
        <v>89301000</v>
      </c>
      <c r="B1033" t="str">
        <f t="shared" si="204"/>
        <v>72100000</v>
      </c>
      <c r="C1033" t="str">
        <f>"72100632"</f>
        <v>72100632</v>
      </c>
      <c r="D1033" t="str">
        <f>"816"</f>
        <v>816</v>
      </c>
      <c r="E1033" t="str">
        <f t="shared" si="207"/>
        <v>89301091</v>
      </c>
      <c r="F1033" t="str">
        <f>"2203230667"</f>
        <v>2203230667</v>
      </c>
      <c r="G1033" s="1">
        <v>44650</v>
      </c>
      <c r="H1033" t="str">
        <f>"94297"</f>
        <v>94297</v>
      </c>
      <c r="I1033">
        <v>1</v>
      </c>
      <c r="J1033">
        <v>298</v>
      </c>
      <c r="K1033">
        <v>0</v>
      </c>
      <c r="L1033">
        <v>366.54</v>
      </c>
    </row>
    <row r="1034" spans="1:12" x14ac:dyDescent="0.25">
      <c r="A1034" t="str">
        <f t="shared" si="208"/>
        <v>89301000</v>
      </c>
      <c r="B1034" t="str">
        <f t="shared" si="204"/>
        <v>72100000</v>
      </c>
      <c r="C1034" t="str">
        <f t="shared" ref="C1034:C1065" si="209">"72100659"</f>
        <v>72100659</v>
      </c>
      <c r="D1034" t="str">
        <f t="shared" ref="D1034:D1065" si="210">"801"</f>
        <v>801</v>
      </c>
      <c r="E1034" t="str">
        <f>"89301093"</f>
        <v>89301093</v>
      </c>
      <c r="F1034" t="str">
        <f>"2202240623"</f>
        <v>2202240623</v>
      </c>
      <c r="G1034" s="1">
        <v>44650</v>
      </c>
      <c r="H1034" t="str">
        <f>"93121"</f>
        <v>93121</v>
      </c>
      <c r="I1034">
        <v>1</v>
      </c>
      <c r="J1034">
        <v>125</v>
      </c>
      <c r="K1034">
        <v>0</v>
      </c>
      <c r="L1034">
        <v>153.75</v>
      </c>
    </row>
    <row r="1035" spans="1:12" x14ac:dyDescent="0.25">
      <c r="A1035" t="str">
        <f t="shared" si="208"/>
        <v>89301000</v>
      </c>
      <c r="B1035" t="str">
        <f t="shared" si="204"/>
        <v>72100000</v>
      </c>
      <c r="C1035" t="str">
        <f t="shared" si="209"/>
        <v>72100659</v>
      </c>
      <c r="D1035" t="str">
        <f t="shared" si="210"/>
        <v>801</v>
      </c>
      <c r="E1035" t="str">
        <f>"89301093"</f>
        <v>89301093</v>
      </c>
      <c r="F1035" t="str">
        <f>"2202240623"</f>
        <v>2202240623</v>
      </c>
      <c r="G1035" s="1">
        <v>44650</v>
      </c>
      <c r="H1035" t="str">
        <f>"93124"</f>
        <v>93124</v>
      </c>
      <c r="I1035">
        <v>1</v>
      </c>
      <c r="J1035">
        <v>173</v>
      </c>
      <c r="K1035">
        <v>0</v>
      </c>
      <c r="L1035">
        <v>212.79</v>
      </c>
    </row>
    <row r="1036" spans="1:12" x14ac:dyDescent="0.25">
      <c r="A1036" t="str">
        <f t="shared" si="208"/>
        <v>89301000</v>
      </c>
      <c r="B1036" t="str">
        <f t="shared" si="204"/>
        <v>72100000</v>
      </c>
      <c r="C1036" t="str">
        <f t="shared" si="209"/>
        <v>72100659</v>
      </c>
      <c r="D1036" t="str">
        <f t="shared" si="210"/>
        <v>801</v>
      </c>
      <c r="E1036" t="str">
        <f>"89301093"</f>
        <v>89301093</v>
      </c>
      <c r="F1036" t="str">
        <f>"2202240623"</f>
        <v>2202240623</v>
      </c>
      <c r="G1036" s="1">
        <v>44650</v>
      </c>
      <c r="H1036" t="str">
        <f>"93281"</f>
        <v>93281</v>
      </c>
      <c r="I1036">
        <v>1</v>
      </c>
      <c r="J1036">
        <v>134</v>
      </c>
      <c r="K1036">
        <v>0</v>
      </c>
      <c r="L1036">
        <v>164.82</v>
      </c>
    </row>
    <row r="1037" spans="1:12" x14ac:dyDescent="0.25">
      <c r="A1037" t="str">
        <f t="shared" si="208"/>
        <v>89301000</v>
      </c>
      <c r="B1037" t="str">
        <f t="shared" si="204"/>
        <v>72100000</v>
      </c>
      <c r="C1037" t="str">
        <f t="shared" si="209"/>
        <v>72100659</v>
      </c>
      <c r="D1037" t="str">
        <f t="shared" si="210"/>
        <v>801</v>
      </c>
      <c r="E1037" t="str">
        <f t="shared" ref="E1037:E1075" si="211">"89301091"</f>
        <v>89301091</v>
      </c>
      <c r="F1037" t="str">
        <f>"2202210527"</f>
        <v>2202210527</v>
      </c>
      <c r="G1037" s="1">
        <v>44615</v>
      </c>
      <c r="H1037" t="str">
        <f>"93121"</f>
        <v>93121</v>
      </c>
      <c r="I1037">
        <v>1</v>
      </c>
      <c r="J1037">
        <v>125</v>
      </c>
      <c r="K1037">
        <v>0</v>
      </c>
      <c r="L1037">
        <v>153.75</v>
      </c>
    </row>
    <row r="1038" spans="1:12" x14ac:dyDescent="0.25">
      <c r="A1038" t="str">
        <f t="shared" si="208"/>
        <v>89301000</v>
      </c>
      <c r="B1038" t="str">
        <f t="shared" si="204"/>
        <v>72100000</v>
      </c>
      <c r="C1038" t="str">
        <f t="shared" si="209"/>
        <v>72100659</v>
      </c>
      <c r="D1038" t="str">
        <f t="shared" si="210"/>
        <v>801</v>
      </c>
      <c r="E1038" t="str">
        <f t="shared" si="211"/>
        <v>89301091</v>
      </c>
      <c r="F1038" t="str">
        <f>"2202210527"</f>
        <v>2202210527</v>
      </c>
      <c r="G1038" s="1">
        <v>44615</v>
      </c>
      <c r="H1038" t="str">
        <f>"93124"</f>
        <v>93124</v>
      </c>
      <c r="I1038">
        <v>1</v>
      </c>
      <c r="J1038">
        <v>173</v>
      </c>
      <c r="K1038">
        <v>0</v>
      </c>
      <c r="L1038">
        <v>212.79</v>
      </c>
    </row>
    <row r="1039" spans="1:12" x14ac:dyDescent="0.25">
      <c r="A1039" t="str">
        <f t="shared" si="208"/>
        <v>89301000</v>
      </c>
      <c r="B1039" t="str">
        <f t="shared" si="204"/>
        <v>72100000</v>
      </c>
      <c r="C1039" t="str">
        <f t="shared" si="209"/>
        <v>72100659</v>
      </c>
      <c r="D1039" t="str">
        <f t="shared" si="210"/>
        <v>801</v>
      </c>
      <c r="E1039" t="str">
        <f t="shared" si="211"/>
        <v>89301091</v>
      </c>
      <c r="F1039" t="str">
        <f>"2202210527"</f>
        <v>2202210527</v>
      </c>
      <c r="G1039" s="1">
        <v>44615</v>
      </c>
      <c r="H1039" t="str">
        <f>"93281"</f>
        <v>93281</v>
      </c>
      <c r="I1039">
        <v>1</v>
      </c>
      <c r="J1039">
        <v>134</v>
      </c>
      <c r="K1039">
        <v>0</v>
      </c>
      <c r="L1039">
        <v>164.82</v>
      </c>
    </row>
    <row r="1040" spans="1:12" x14ac:dyDescent="0.25">
      <c r="A1040" t="str">
        <f t="shared" si="208"/>
        <v>89301000</v>
      </c>
      <c r="B1040" t="str">
        <f t="shared" si="204"/>
        <v>72100000</v>
      </c>
      <c r="C1040" t="str">
        <f t="shared" si="209"/>
        <v>72100659</v>
      </c>
      <c r="D1040" t="str">
        <f t="shared" si="210"/>
        <v>801</v>
      </c>
      <c r="E1040" t="str">
        <f t="shared" si="211"/>
        <v>89301091</v>
      </c>
      <c r="F1040" t="str">
        <f>"2202210538"</f>
        <v>2202210538</v>
      </c>
      <c r="G1040" s="1">
        <v>44615</v>
      </c>
      <c r="H1040" t="str">
        <f>"93121"</f>
        <v>93121</v>
      </c>
      <c r="I1040">
        <v>1</v>
      </c>
      <c r="J1040">
        <v>125</v>
      </c>
      <c r="K1040">
        <v>0</v>
      </c>
      <c r="L1040">
        <v>153.75</v>
      </c>
    </row>
    <row r="1041" spans="1:12" x14ac:dyDescent="0.25">
      <c r="A1041" t="str">
        <f t="shared" si="208"/>
        <v>89301000</v>
      </c>
      <c r="B1041" t="str">
        <f t="shared" si="204"/>
        <v>72100000</v>
      </c>
      <c r="C1041" t="str">
        <f t="shared" si="209"/>
        <v>72100659</v>
      </c>
      <c r="D1041" t="str">
        <f t="shared" si="210"/>
        <v>801</v>
      </c>
      <c r="E1041" t="str">
        <f t="shared" si="211"/>
        <v>89301091</v>
      </c>
      <c r="F1041" t="str">
        <f>"2202210538"</f>
        <v>2202210538</v>
      </c>
      <c r="G1041" s="1">
        <v>44615</v>
      </c>
      <c r="H1041" t="str">
        <f>"93124"</f>
        <v>93124</v>
      </c>
      <c r="I1041">
        <v>1</v>
      </c>
      <c r="J1041">
        <v>173</v>
      </c>
      <c r="K1041">
        <v>0</v>
      </c>
      <c r="L1041">
        <v>212.79</v>
      </c>
    </row>
    <row r="1042" spans="1:12" x14ac:dyDescent="0.25">
      <c r="A1042" t="str">
        <f t="shared" si="208"/>
        <v>89301000</v>
      </c>
      <c r="B1042" t="str">
        <f t="shared" si="204"/>
        <v>72100000</v>
      </c>
      <c r="C1042" t="str">
        <f t="shared" si="209"/>
        <v>72100659</v>
      </c>
      <c r="D1042" t="str">
        <f t="shared" si="210"/>
        <v>801</v>
      </c>
      <c r="E1042" t="str">
        <f t="shared" si="211"/>
        <v>89301091</v>
      </c>
      <c r="F1042" t="str">
        <f>"2202210538"</f>
        <v>2202210538</v>
      </c>
      <c r="G1042" s="1">
        <v>44615</v>
      </c>
      <c r="H1042" t="str">
        <f>"93281"</f>
        <v>93281</v>
      </c>
      <c r="I1042">
        <v>1</v>
      </c>
      <c r="J1042">
        <v>134</v>
      </c>
      <c r="K1042">
        <v>0</v>
      </c>
      <c r="L1042">
        <v>164.82</v>
      </c>
    </row>
    <row r="1043" spans="1:12" x14ac:dyDescent="0.25">
      <c r="A1043" t="str">
        <f t="shared" si="208"/>
        <v>89301000</v>
      </c>
      <c r="B1043" t="str">
        <f t="shared" si="204"/>
        <v>72100000</v>
      </c>
      <c r="C1043" t="str">
        <f t="shared" si="209"/>
        <v>72100659</v>
      </c>
      <c r="D1043" t="str">
        <f t="shared" si="210"/>
        <v>801</v>
      </c>
      <c r="E1043" t="str">
        <f t="shared" si="211"/>
        <v>89301091</v>
      </c>
      <c r="F1043" t="str">
        <f>"2202220097"</f>
        <v>2202220097</v>
      </c>
      <c r="G1043" s="1">
        <v>44616</v>
      </c>
      <c r="H1043" t="str">
        <f>"93121"</f>
        <v>93121</v>
      </c>
      <c r="I1043">
        <v>1</v>
      </c>
      <c r="J1043">
        <v>125</v>
      </c>
      <c r="K1043">
        <v>0</v>
      </c>
      <c r="L1043">
        <v>153.75</v>
      </c>
    </row>
    <row r="1044" spans="1:12" x14ac:dyDescent="0.25">
      <c r="A1044" t="str">
        <f t="shared" si="208"/>
        <v>89301000</v>
      </c>
      <c r="B1044" t="str">
        <f t="shared" si="204"/>
        <v>72100000</v>
      </c>
      <c r="C1044" t="str">
        <f t="shared" si="209"/>
        <v>72100659</v>
      </c>
      <c r="D1044" t="str">
        <f t="shared" si="210"/>
        <v>801</v>
      </c>
      <c r="E1044" t="str">
        <f t="shared" si="211"/>
        <v>89301091</v>
      </c>
      <c r="F1044" t="str">
        <f>"2202220097"</f>
        <v>2202220097</v>
      </c>
      <c r="G1044" s="1">
        <v>44616</v>
      </c>
      <c r="H1044" t="str">
        <f>"93124"</f>
        <v>93124</v>
      </c>
      <c r="I1044">
        <v>1</v>
      </c>
      <c r="J1044">
        <v>173</v>
      </c>
      <c r="K1044">
        <v>0</v>
      </c>
      <c r="L1044">
        <v>212.79</v>
      </c>
    </row>
    <row r="1045" spans="1:12" x14ac:dyDescent="0.25">
      <c r="A1045" t="str">
        <f t="shared" si="208"/>
        <v>89301000</v>
      </c>
      <c r="B1045" t="str">
        <f t="shared" si="204"/>
        <v>72100000</v>
      </c>
      <c r="C1045" t="str">
        <f t="shared" si="209"/>
        <v>72100659</v>
      </c>
      <c r="D1045" t="str">
        <f t="shared" si="210"/>
        <v>801</v>
      </c>
      <c r="E1045" t="str">
        <f t="shared" si="211"/>
        <v>89301091</v>
      </c>
      <c r="F1045" t="str">
        <f>"2202220097"</f>
        <v>2202220097</v>
      </c>
      <c r="G1045" s="1">
        <v>44616</v>
      </c>
      <c r="H1045" t="str">
        <f>"93281"</f>
        <v>93281</v>
      </c>
      <c r="I1045">
        <v>1</v>
      </c>
      <c r="J1045">
        <v>134</v>
      </c>
      <c r="K1045">
        <v>0</v>
      </c>
      <c r="L1045">
        <v>164.82</v>
      </c>
    </row>
    <row r="1046" spans="1:12" x14ac:dyDescent="0.25">
      <c r="A1046" t="str">
        <f t="shared" si="208"/>
        <v>89301000</v>
      </c>
      <c r="B1046" t="str">
        <f t="shared" si="204"/>
        <v>72100000</v>
      </c>
      <c r="C1046" t="str">
        <f t="shared" si="209"/>
        <v>72100659</v>
      </c>
      <c r="D1046" t="str">
        <f t="shared" si="210"/>
        <v>801</v>
      </c>
      <c r="E1046" t="str">
        <f t="shared" si="211"/>
        <v>89301091</v>
      </c>
      <c r="F1046" t="str">
        <f>"2202220834"</f>
        <v>2202220834</v>
      </c>
      <c r="G1046" s="1">
        <v>44616</v>
      </c>
      <c r="H1046" t="str">
        <f>"93121"</f>
        <v>93121</v>
      </c>
      <c r="I1046">
        <v>1</v>
      </c>
      <c r="J1046">
        <v>125</v>
      </c>
      <c r="K1046">
        <v>0</v>
      </c>
      <c r="L1046">
        <v>153.75</v>
      </c>
    </row>
    <row r="1047" spans="1:12" x14ac:dyDescent="0.25">
      <c r="A1047" t="str">
        <f t="shared" si="208"/>
        <v>89301000</v>
      </c>
      <c r="B1047" t="str">
        <f t="shared" si="204"/>
        <v>72100000</v>
      </c>
      <c r="C1047" t="str">
        <f t="shared" si="209"/>
        <v>72100659</v>
      </c>
      <c r="D1047" t="str">
        <f t="shared" si="210"/>
        <v>801</v>
      </c>
      <c r="E1047" t="str">
        <f t="shared" si="211"/>
        <v>89301091</v>
      </c>
      <c r="F1047" t="str">
        <f>"2202220834"</f>
        <v>2202220834</v>
      </c>
      <c r="G1047" s="1">
        <v>44616</v>
      </c>
      <c r="H1047" t="str">
        <f>"93124"</f>
        <v>93124</v>
      </c>
      <c r="I1047">
        <v>1</v>
      </c>
      <c r="J1047">
        <v>173</v>
      </c>
      <c r="K1047">
        <v>0</v>
      </c>
      <c r="L1047">
        <v>212.79</v>
      </c>
    </row>
    <row r="1048" spans="1:12" x14ac:dyDescent="0.25">
      <c r="A1048" t="str">
        <f t="shared" si="208"/>
        <v>89301000</v>
      </c>
      <c r="B1048" t="str">
        <f t="shared" si="204"/>
        <v>72100000</v>
      </c>
      <c r="C1048" t="str">
        <f t="shared" si="209"/>
        <v>72100659</v>
      </c>
      <c r="D1048" t="str">
        <f t="shared" si="210"/>
        <v>801</v>
      </c>
      <c r="E1048" t="str">
        <f t="shared" si="211"/>
        <v>89301091</v>
      </c>
      <c r="F1048" t="str">
        <f>"2202220834"</f>
        <v>2202220834</v>
      </c>
      <c r="G1048" s="1">
        <v>44616</v>
      </c>
      <c r="H1048" t="str">
        <f>"93281"</f>
        <v>93281</v>
      </c>
      <c r="I1048">
        <v>1</v>
      </c>
      <c r="J1048">
        <v>134</v>
      </c>
      <c r="K1048">
        <v>0</v>
      </c>
      <c r="L1048">
        <v>164.82</v>
      </c>
    </row>
    <row r="1049" spans="1:12" x14ac:dyDescent="0.25">
      <c r="A1049" t="str">
        <f t="shared" si="208"/>
        <v>89301000</v>
      </c>
      <c r="B1049" t="str">
        <f t="shared" si="204"/>
        <v>72100000</v>
      </c>
      <c r="C1049" t="str">
        <f t="shared" si="209"/>
        <v>72100659</v>
      </c>
      <c r="D1049" t="str">
        <f t="shared" si="210"/>
        <v>801</v>
      </c>
      <c r="E1049" t="str">
        <f t="shared" si="211"/>
        <v>89301091</v>
      </c>
      <c r="F1049" t="str">
        <f>"2202220856"</f>
        <v>2202220856</v>
      </c>
      <c r="G1049" s="1">
        <v>44617</v>
      </c>
      <c r="H1049" t="str">
        <f>"93121"</f>
        <v>93121</v>
      </c>
      <c r="I1049">
        <v>1</v>
      </c>
      <c r="J1049">
        <v>125</v>
      </c>
      <c r="K1049">
        <v>0</v>
      </c>
      <c r="L1049">
        <v>153.75</v>
      </c>
    </row>
    <row r="1050" spans="1:12" x14ac:dyDescent="0.25">
      <c r="A1050" t="str">
        <f t="shared" si="208"/>
        <v>89301000</v>
      </c>
      <c r="B1050" t="str">
        <f t="shared" si="204"/>
        <v>72100000</v>
      </c>
      <c r="C1050" t="str">
        <f t="shared" si="209"/>
        <v>72100659</v>
      </c>
      <c r="D1050" t="str">
        <f t="shared" si="210"/>
        <v>801</v>
      </c>
      <c r="E1050" t="str">
        <f t="shared" si="211"/>
        <v>89301091</v>
      </c>
      <c r="F1050" t="str">
        <f>"2202220856"</f>
        <v>2202220856</v>
      </c>
      <c r="G1050" s="1">
        <v>44617</v>
      </c>
      <c r="H1050" t="str">
        <f>"93124"</f>
        <v>93124</v>
      </c>
      <c r="I1050">
        <v>1</v>
      </c>
      <c r="J1050">
        <v>173</v>
      </c>
      <c r="K1050">
        <v>0</v>
      </c>
      <c r="L1050">
        <v>212.79</v>
      </c>
    </row>
    <row r="1051" spans="1:12" x14ac:dyDescent="0.25">
      <c r="A1051" t="str">
        <f t="shared" si="208"/>
        <v>89301000</v>
      </c>
      <c r="B1051" t="str">
        <f t="shared" si="204"/>
        <v>72100000</v>
      </c>
      <c r="C1051" t="str">
        <f t="shared" si="209"/>
        <v>72100659</v>
      </c>
      <c r="D1051" t="str">
        <f t="shared" si="210"/>
        <v>801</v>
      </c>
      <c r="E1051" t="str">
        <f t="shared" si="211"/>
        <v>89301091</v>
      </c>
      <c r="F1051" t="str">
        <f>"2202220856"</f>
        <v>2202220856</v>
      </c>
      <c r="G1051" s="1">
        <v>44617</v>
      </c>
      <c r="H1051" t="str">
        <f>"93281"</f>
        <v>93281</v>
      </c>
      <c r="I1051">
        <v>1</v>
      </c>
      <c r="J1051">
        <v>134</v>
      </c>
      <c r="K1051">
        <v>0</v>
      </c>
      <c r="L1051">
        <v>164.82</v>
      </c>
    </row>
    <row r="1052" spans="1:12" x14ac:dyDescent="0.25">
      <c r="A1052" t="str">
        <f t="shared" si="208"/>
        <v>89301000</v>
      </c>
      <c r="B1052" t="str">
        <f t="shared" si="204"/>
        <v>72100000</v>
      </c>
      <c r="C1052" t="str">
        <f t="shared" si="209"/>
        <v>72100659</v>
      </c>
      <c r="D1052" t="str">
        <f t="shared" si="210"/>
        <v>801</v>
      </c>
      <c r="E1052" t="str">
        <f t="shared" si="211"/>
        <v>89301091</v>
      </c>
      <c r="F1052" t="str">
        <f>"2202220867"</f>
        <v>2202220867</v>
      </c>
      <c r="G1052" s="1">
        <v>44617</v>
      </c>
      <c r="H1052" t="str">
        <f>"93121"</f>
        <v>93121</v>
      </c>
      <c r="I1052">
        <v>1</v>
      </c>
      <c r="J1052">
        <v>125</v>
      </c>
      <c r="K1052">
        <v>0</v>
      </c>
      <c r="L1052">
        <v>153.75</v>
      </c>
    </row>
    <row r="1053" spans="1:12" x14ac:dyDescent="0.25">
      <c r="A1053" t="str">
        <f t="shared" si="208"/>
        <v>89301000</v>
      </c>
      <c r="B1053" t="str">
        <f t="shared" si="204"/>
        <v>72100000</v>
      </c>
      <c r="C1053" t="str">
        <f t="shared" si="209"/>
        <v>72100659</v>
      </c>
      <c r="D1053" t="str">
        <f t="shared" si="210"/>
        <v>801</v>
      </c>
      <c r="E1053" t="str">
        <f t="shared" si="211"/>
        <v>89301091</v>
      </c>
      <c r="F1053" t="str">
        <f>"2202220867"</f>
        <v>2202220867</v>
      </c>
      <c r="G1053" s="1">
        <v>44617</v>
      </c>
      <c r="H1053" t="str">
        <f>"93124"</f>
        <v>93124</v>
      </c>
      <c r="I1053">
        <v>1</v>
      </c>
      <c r="J1053">
        <v>173</v>
      </c>
      <c r="K1053">
        <v>0</v>
      </c>
      <c r="L1053">
        <v>212.79</v>
      </c>
    </row>
    <row r="1054" spans="1:12" x14ac:dyDescent="0.25">
      <c r="A1054" t="str">
        <f t="shared" si="208"/>
        <v>89301000</v>
      </c>
      <c r="B1054" t="str">
        <f t="shared" si="204"/>
        <v>72100000</v>
      </c>
      <c r="C1054" t="str">
        <f t="shared" si="209"/>
        <v>72100659</v>
      </c>
      <c r="D1054" t="str">
        <f t="shared" si="210"/>
        <v>801</v>
      </c>
      <c r="E1054" t="str">
        <f t="shared" si="211"/>
        <v>89301091</v>
      </c>
      <c r="F1054" t="str">
        <f>"2202220867"</f>
        <v>2202220867</v>
      </c>
      <c r="G1054" s="1">
        <v>44617</v>
      </c>
      <c r="H1054" t="str">
        <f>"93281"</f>
        <v>93281</v>
      </c>
      <c r="I1054">
        <v>1</v>
      </c>
      <c r="J1054">
        <v>134</v>
      </c>
      <c r="K1054">
        <v>0</v>
      </c>
      <c r="L1054">
        <v>164.82</v>
      </c>
    </row>
    <row r="1055" spans="1:12" x14ac:dyDescent="0.25">
      <c r="A1055" t="str">
        <f t="shared" si="208"/>
        <v>89301000</v>
      </c>
      <c r="B1055" t="str">
        <f t="shared" si="204"/>
        <v>72100000</v>
      </c>
      <c r="C1055" t="str">
        <f t="shared" si="209"/>
        <v>72100659</v>
      </c>
      <c r="D1055" t="str">
        <f t="shared" si="210"/>
        <v>801</v>
      </c>
      <c r="E1055" t="str">
        <f t="shared" si="211"/>
        <v>89301091</v>
      </c>
      <c r="F1055" t="str">
        <f>"2252210125"</f>
        <v>2252210125</v>
      </c>
      <c r="G1055" s="1">
        <v>44615</v>
      </c>
      <c r="H1055" t="str">
        <f>"93121"</f>
        <v>93121</v>
      </c>
      <c r="I1055">
        <v>1</v>
      </c>
      <c r="J1055">
        <v>125</v>
      </c>
      <c r="K1055">
        <v>0</v>
      </c>
      <c r="L1055">
        <v>153.75</v>
      </c>
    </row>
    <row r="1056" spans="1:12" x14ac:dyDescent="0.25">
      <c r="A1056" t="str">
        <f t="shared" si="208"/>
        <v>89301000</v>
      </c>
      <c r="B1056" t="str">
        <f t="shared" si="204"/>
        <v>72100000</v>
      </c>
      <c r="C1056" t="str">
        <f t="shared" si="209"/>
        <v>72100659</v>
      </c>
      <c r="D1056" t="str">
        <f t="shared" si="210"/>
        <v>801</v>
      </c>
      <c r="E1056" t="str">
        <f t="shared" si="211"/>
        <v>89301091</v>
      </c>
      <c r="F1056" t="str">
        <f>"2252210125"</f>
        <v>2252210125</v>
      </c>
      <c r="G1056" s="1">
        <v>44615</v>
      </c>
      <c r="H1056" t="str">
        <f>"93124"</f>
        <v>93124</v>
      </c>
      <c r="I1056">
        <v>1</v>
      </c>
      <c r="J1056">
        <v>173</v>
      </c>
      <c r="K1056">
        <v>0</v>
      </c>
      <c r="L1056">
        <v>212.79</v>
      </c>
    </row>
    <row r="1057" spans="1:12" x14ac:dyDescent="0.25">
      <c r="A1057" t="str">
        <f t="shared" si="208"/>
        <v>89301000</v>
      </c>
      <c r="B1057" t="str">
        <f t="shared" si="204"/>
        <v>72100000</v>
      </c>
      <c r="C1057" t="str">
        <f t="shared" si="209"/>
        <v>72100659</v>
      </c>
      <c r="D1057" t="str">
        <f t="shared" si="210"/>
        <v>801</v>
      </c>
      <c r="E1057" t="str">
        <f t="shared" si="211"/>
        <v>89301091</v>
      </c>
      <c r="F1057" t="str">
        <f>"2252210125"</f>
        <v>2252210125</v>
      </c>
      <c r="G1057" s="1">
        <v>44615</v>
      </c>
      <c r="H1057" t="str">
        <f>"93281"</f>
        <v>93281</v>
      </c>
      <c r="I1057">
        <v>1</v>
      </c>
      <c r="J1057">
        <v>134</v>
      </c>
      <c r="K1057">
        <v>0</v>
      </c>
      <c r="L1057">
        <v>164.82</v>
      </c>
    </row>
    <row r="1058" spans="1:12" x14ac:dyDescent="0.25">
      <c r="A1058" t="str">
        <f t="shared" si="208"/>
        <v>89301000</v>
      </c>
      <c r="B1058" t="str">
        <f t="shared" si="204"/>
        <v>72100000</v>
      </c>
      <c r="C1058" t="str">
        <f t="shared" si="209"/>
        <v>72100659</v>
      </c>
      <c r="D1058" t="str">
        <f t="shared" si="210"/>
        <v>801</v>
      </c>
      <c r="E1058" t="str">
        <f t="shared" si="211"/>
        <v>89301091</v>
      </c>
      <c r="F1058" t="str">
        <f>"2252220685"</f>
        <v>2252220685</v>
      </c>
      <c r="G1058" s="1">
        <v>44616</v>
      </c>
      <c r="H1058" t="str">
        <f>"93121"</f>
        <v>93121</v>
      </c>
      <c r="I1058">
        <v>1</v>
      </c>
      <c r="J1058">
        <v>125</v>
      </c>
      <c r="K1058">
        <v>0</v>
      </c>
      <c r="L1058">
        <v>153.75</v>
      </c>
    </row>
    <row r="1059" spans="1:12" x14ac:dyDescent="0.25">
      <c r="A1059" t="str">
        <f t="shared" si="208"/>
        <v>89301000</v>
      </c>
      <c r="B1059" t="str">
        <f t="shared" si="204"/>
        <v>72100000</v>
      </c>
      <c r="C1059" t="str">
        <f t="shared" si="209"/>
        <v>72100659</v>
      </c>
      <c r="D1059" t="str">
        <f t="shared" si="210"/>
        <v>801</v>
      </c>
      <c r="E1059" t="str">
        <f t="shared" si="211"/>
        <v>89301091</v>
      </c>
      <c r="F1059" t="str">
        <f>"2252220685"</f>
        <v>2252220685</v>
      </c>
      <c r="G1059" s="1">
        <v>44616</v>
      </c>
      <c r="H1059" t="str">
        <f>"93124"</f>
        <v>93124</v>
      </c>
      <c r="I1059">
        <v>1</v>
      </c>
      <c r="J1059">
        <v>173</v>
      </c>
      <c r="K1059">
        <v>0</v>
      </c>
      <c r="L1059">
        <v>212.79</v>
      </c>
    </row>
    <row r="1060" spans="1:12" x14ac:dyDescent="0.25">
      <c r="A1060" t="str">
        <f t="shared" si="208"/>
        <v>89301000</v>
      </c>
      <c r="B1060" t="str">
        <f t="shared" si="204"/>
        <v>72100000</v>
      </c>
      <c r="C1060" t="str">
        <f t="shared" si="209"/>
        <v>72100659</v>
      </c>
      <c r="D1060" t="str">
        <f t="shared" si="210"/>
        <v>801</v>
      </c>
      <c r="E1060" t="str">
        <f t="shared" si="211"/>
        <v>89301091</v>
      </c>
      <c r="F1060" t="str">
        <f>"2252220685"</f>
        <v>2252220685</v>
      </c>
      <c r="G1060" s="1">
        <v>44616</v>
      </c>
      <c r="H1060" t="str">
        <f>"93281"</f>
        <v>93281</v>
      </c>
      <c r="I1060">
        <v>1</v>
      </c>
      <c r="J1060">
        <v>134</v>
      </c>
      <c r="K1060">
        <v>0</v>
      </c>
      <c r="L1060">
        <v>164.82</v>
      </c>
    </row>
    <row r="1061" spans="1:12" x14ac:dyDescent="0.25">
      <c r="A1061" t="str">
        <f t="shared" si="208"/>
        <v>89301000</v>
      </c>
      <c r="B1061" t="str">
        <f t="shared" si="204"/>
        <v>72100000</v>
      </c>
      <c r="C1061" t="str">
        <f t="shared" si="209"/>
        <v>72100659</v>
      </c>
      <c r="D1061" t="str">
        <f t="shared" si="210"/>
        <v>801</v>
      </c>
      <c r="E1061" t="str">
        <f t="shared" si="211"/>
        <v>89301091</v>
      </c>
      <c r="F1061" t="str">
        <f>"2252220718"</f>
        <v>2252220718</v>
      </c>
      <c r="G1061" s="1">
        <v>44616</v>
      </c>
      <c r="H1061" t="str">
        <f>"93121"</f>
        <v>93121</v>
      </c>
      <c r="I1061">
        <v>1</v>
      </c>
      <c r="J1061">
        <v>125</v>
      </c>
      <c r="K1061">
        <v>0</v>
      </c>
      <c r="L1061">
        <v>153.75</v>
      </c>
    </row>
    <row r="1062" spans="1:12" x14ac:dyDescent="0.25">
      <c r="A1062" t="str">
        <f t="shared" si="208"/>
        <v>89301000</v>
      </c>
      <c r="B1062" t="str">
        <f t="shared" si="204"/>
        <v>72100000</v>
      </c>
      <c r="C1062" t="str">
        <f t="shared" si="209"/>
        <v>72100659</v>
      </c>
      <c r="D1062" t="str">
        <f t="shared" si="210"/>
        <v>801</v>
      </c>
      <c r="E1062" t="str">
        <f t="shared" si="211"/>
        <v>89301091</v>
      </c>
      <c r="F1062" t="str">
        <f>"2252220718"</f>
        <v>2252220718</v>
      </c>
      <c r="G1062" s="1">
        <v>44616</v>
      </c>
      <c r="H1062" t="str">
        <f>"93124"</f>
        <v>93124</v>
      </c>
      <c r="I1062">
        <v>1</v>
      </c>
      <c r="J1062">
        <v>173</v>
      </c>
      <c r="K1062">
        <v>0</v>
      </c>
      <c r="L1062">
        <v>212.79</v>
      </c>
    </row>
    <row r="1063" spans="1:12" x14ac:dyDescent="0.25">
      <c r="A1063" t="str">
        <f t="shared" si="208"/>
        <v>89301000</v>
      </c>
      <c r="B1063" t="str">
        <f t="shared" si="204"/>
        <v>72100000</v>
      </c>
      <c r="C1063" t="str">
        <f t="shared" si="209"/>
        <v>72100659</v>
      </c>
      <c r="D1063" t="str">
        <f t="shared" si="210"/>
        <v>801</v>
      </c>
      <c r="E1063" t="str">
        <f t="shared" si="211"/>
        <v>89301091</v>
      </c>
      <c r="F1063" t="str">
        <f>"2252220718"</f>
        <v>2252220718</v>
      </c>
      <c r="G1063" s="1">
        <v>44616</v>
      </c>
      <c r="H1063" t="str">
        <f>"93281"</f>
        <v>93281</v>
      </c>
      <c r="I1063">
        <v>1</v>
      </c>
      <c r="J1063">
        <v>134</v>
      </c>
      <c r="K1063">
        <v>0</v>
      </c>
      <c r="L1063">
        <v>164.82</v>
      </c>
    </row>
    <row r="1064" spans="1:12" x14ac:dyDescent="0.25">
      <c r="A1064" t="str">
        <f t="shared" si="208"/>
        <v>89301000</v>
      </c>
      <c r="B1064" t="str">
        <f t="shared" si="204"/>
        <v>72100000</v>
      </c>
      <c r="C1064" t="str">
        <f t="shared" si="209"/>
        <v>72100659</v>
      </c>
      <c r="D1064" t="str">
        <f t="shared" si="210"/>
        <v>801</v>
      </c>
      <c r="E1064" t="str">
        <f t="shared" si="211"/>
        <v>89301091</v>
      </c>
      <c r="F1064" t="str">
        <f>"2252220729"</f>
        <v>2252220729</v>
      </c>
      <c r="G1064" s="1">
        <v>44616</v>
      </c>
      <c r="H1064" t="str">
        <f>"93121"</f>
        <v>93121</v>
      </c>
      <c r="I1064">
        <v>1</v>
      </c>
      <c r="J1064">
        <v>125</v>
      </c>
      <c r="K1064">
        <v>0</v>
      </c>
      <c r="L1064">
        <v>153.75</v>
      </c>
    </row>
    <row r="1065" spans="1:12" x14ac:dyDescent="0.25">
      <c r="A1065" t="str">
        <f t="shared" si="208"/>
        <v>89301000</v>
      </c>
      <c r="B1065" t="str">
        <f t="shared" si="204"/>
        <v>72100000</v>
      </c>
      <c r="C1065" t="str">
        <f t="shared" si="209"/>
        <v>72100659</v>
      </c>
      <c r="D1065" t="str">
        <f t="shared" si="210"/>
        <v>801</v>
      </c>
      <c r="E1065" t="str">
        <f t="shared" si="211"/>
        <v>89301091</v>
      </c>
      <c r="F1065" t="str">
        <f>"2252220729"</f>
        <v>2252220729</v>
      </c>
      <c r="G1065" s="1">
        <v>44616</v>
      </c>
      <c r="H1065" t="str">
        <f>"93124"</f>
        <v>93124</v>
      </c>
      <c r="I1065">
        <v>1</v>
      </c>
      <c r="J1065">
        <v>173</v>
      </c>
      <c r="K1065">
        <v>0</v>
      </c>
      <c r="L1065">
        <v>212.79</v>
      </c>
    </row>
    <row r="1066" spans="1:12" x14ac:dyDescent="0.25">
      <c r="A1066" t="str">
        <f t="shared" si="208"/>
        <v>89301000</v>
      </c>
      <c r="B1066" t="str">
        <f t="shared" ref="B1066:B1102" si="212">"72100000"</f>
        <v>72100000</v>
      </c>
      <c r="C1066" t="str">
        <f t="shared" ref="C1066:C1102" si="213">"72100659"</f>
        <v>72100659</v>
      </c>
      <c r="D1066" t="str">
        <f t="shared" ref="D1066:D1102" si="214">"801"</f>
        <v>801</v>
      </c>
      <c r="E1066" t="str">
        <f t="shared" si="211"/>
        <v>89301091</v>
      </c>
      <c r="F1066" t="str">
        <f>"2252220729"</f>
        <v>2252220729</v>
      </c>
      <c r="G1066" s="1">
        <v>44616</v>
      </c>
      <c r="H1066" t="str">
        <f>"93281"</f>
        <v>93281</v>
      </c>
      <c r="I1066">
        <v>1</v>
      </c>
      <c r="J1066">
        <v>134</v>
      </c>
      <c r="K1066">
        <v>0</v>
      </c>
      <c r="L1066">
        <v>164.82</v>
      </c>
    </row>
    <row r="1067" spans="1:12" x14ac:dyDescent="0.25">
      <c r="A1067" t="str">
        <f t="shared" si="208"/>
        <v>89301000</v>
      </c>
      <c r="B1067" t="str">
        <f t="shared" si="212"/>
        <v>72100000</v>
      </c>
      <c r="C1067" t="str">
        <f t="shared" si="213"/>
        <v>72100659</v>
      </c>
      <c r="D1067" t="str">
        <f t="shared" si="214"/>
        <v>801</v>
      </c>
      <c r="E1067" t="str">
        <f t="shared" si="211"/>
        <v>89301091</v>
      </c>
      <c r="F1067" t="str">
        <f>"2202230558"</f>
        <v>2202230558</v>
      </c>
      <c r="G1067" s="1">
        <v>44617</v>
      </c>
      <c r="H1067" t="str">
        <f>"93121"</f>
        <v>93121</v>
      </c>
      <c r="I1067">
        <v>1</v>
      </c>
      <c r="J1067">
        <v>125</v>
      </c>
      <c r="K1067">
        <v>0</v>
      </c>
      <c r="L1067">
        <v>153.75</v>
      </c>
    </row>
    <row r="1068" spans="1:12" x14ac:dyDescent="0.25">
      <c r="A1068" t="str">
        <f t="shared" si="208"/>
        <v>89301000</v>
      </c>
      <c r="B1068" t="str">
        <f t="shared" si="212"/>
        <v>72100000</v>
      </c>
      <c r="C1068" t="str">
        <f t="shared" si="213"/>
        <v>72100659</v>
      </c>
      <c r="D1068" t="str">
        <f t="shared" si="214"/>
        <v>801</v>
      </c>
      <c r="E1068" t="str">
        <f t="shared" si="211"/>
        <v>89301091</v>
      </c>
      <c r="F1068" t="str">
        <f>"2202230558"</f>
        <v>2202230558</v>
      </c>
      <c r="G1068" s="1">
        <v>44617</v>
      </c>
      <c r="H1068" t="str">
        <f>"93124"</f>
        <v>93124</v>
      </c>
      <c r="I1068">
        <v>1</v>
      </c>
      <c r="J1068">
        <v>173</v>
      </c>
      <c r="K1068">
        <v>0</v>
      </c>
      <c r="L1068">
        <v>212.79</v>
      </c>
    </row>
    <row r="1069" spans="1:12" x14ac:dyDescent="0.25">
      <c r="A1069" t="str">
        <f t="shared" si="208"/>
        <v>89301000</v>
      </c>
      <c r="B1069" t="str">
        <f t="shared" si="212"/>
        <v>72100000</v>
      </c>
      <c r="C1069" t="str">
        <f t="shared" si="213"/>
        <v>72100659</v>
      </c>
      <c r="D1069" t="str">
        <f t="shared" si="214"/>
        <v>801</v>
      </c>
      <c r="E1069" t="str">
        <f t="shared" si="211"/>
        <v>89301091</v>
      </c>
      <c r="F1069" t="str">
        <f>"2202230558"</f>
        <v>2202230558</v>
      </c>
      <c r="G1069" s="1">
        <v>44617</v>
      </c>
      <c r="H1069" t="str">
        <f>"93281"</f>
        <v>93281</v>
      </c>
      <c r="I1069">
        <v>1</v>
      </c>
      <c r="J1069">
        <v>134</v>
      </c>
      <c r="K1069">
        <v>0</v>
      </c>
      <c r="L1069">
        <v>164.82</v>
      </c>
    </row>
    <row r="1070" spans="1:12" x14ac:dyDescent="0.25">
      <c r="A1070" t="str">
        <f t="shared" si="208"/>
        <v>89301000</v>
      </c>
      <c r="B1070" t="str">
        <f t="shared" si="212"/>
        <v>72100000</v>
      </c>
      <c r="C1070" t="str">
        <f t="shared" si="213"/>
        <v>72100659</v>
      </c>
      <c r="D1070" t="str">
        <f t="shared" si="214"/>
        <v>801</v>
      </c>
      <c r="E1070" t="str">
        <f t="shared" si="211"/>
        <v>89301091</v>
      </c>
      <c r="F1070" t="str">
        <f>"2202230591"</f>
        <v>2202230591</v>
      </c>
      <c r="G1070" s="1">
        <v>44617</v>
      </c>
      <c r="H1070" t="str">
        <f>"93121"</f>
        <v>93121</v>
      </c>
      <c r="I1070">
        <v>1</v>
      </c>
      <c r="J1070">
        <v>125</v>
      </c>
      <c r="K1070">
        <v>0</v>
      </c>
      <c r="L1070">
        <v>153.75</v>
      </c>
    </row>
    <row r="1071" spans="1:12" x14ac:dyDescent="0.25">
      <c r="A1071" t="str">
        <f t="shared" si="208"/>
        <v>89301000</v>
      </c>
      <c r="B1071" t="str">
        <f t="shared" si="212"/>
        <v>72100000</v>
      </c>
      <c r="C1071" t="str">
        <f t="shared" si="213"/>
        <v>72100659</v>
      </c>
      <c r="D1071" t="str">
        <f t="shared" si="214"/>
        <v>801</v>
      </c>
      <c r="E1071" t="str">
        <f t="shared" si="211"/>
        <v>89301091</v>
      </c>
      <c r="F1071" t="str">
        <f>"2202230591"</f>
        <v>2202230591</v>
      </c>
      <c r="G1071" s="1">
        <v>44617</v>
      </c>
      <c r="H1071" t="str">
        <f>"93124"</f>
        <v>93124</v>
      </c>
      <c r="I1071">
        <v>1</v>
      </c>
      <c r="J1071">
        <v>173</v>
      </c>
      <c r="K1071">
        <v>0</v>
      </c>
      <c r="L1071">
        <v>212.79</v>
      </c>
    </row>
    <row r="1072" spans="1:12" x14ac:dyDescent="0.25">
      <c r="A1072" t="str">
        <f t="shared" si="208"/>
        <v>89301000</v>
      </c>
      <c r="B1072" t="str">
        <f t="shared" si="212"/>
        <v>72100000</v>
      </c>
      <c r="C1072" t="str">
        <f t="shared" si="213"/>
        <v>72100659</v>
      </c>
      <c r="D1072" t="str">
        <f t="shared" si="214"/>
        <v>801</v>
      </c>
      <c r="E1072" t="str">
        <f t="shared" si="211"/>
        <v>89301091</v>
      </c>
      <c r="F1072" t="str">
        <f>"2202230591"</f>
        <v>2202230591</v>
      </c>
      <c r="G1072" s="1">
        <v>44617</v>
      </c>
      <c r="H1072" t="str">
        <f>"93281"</f>
        <v>93281</v>
      </c>
      <c r="I1072">
        <v>1</v>
      </c>
      <c r="J1072">
        <v>134</v>
      </c>
      <c r="K1072">
        <v>0</v>
      </c>
      <c r="L1072">
        <v>164.82</v>
      </c>
    </row>
    <row r="1073" spans="1:12" x14ac:dyDescent="0.25">
      <c r="A1073" t="str">
        <f t="shared" si="208"/>
        <v>89301000</v>
      </c>
      <c r="B1073" t="str">
        <f t="shared" si="212"/>
        <v>72100000</v>
      </c>
      <c r="C1073" t="str">
        <f t="shared" si="213"/>
        <v>72100659</v>
      </c>
      <c r="D1073" t="str">
        <f t="shared" si="214"/>
        <v>801</v>
      </c>
      <c r="E1073" t="str">
        <f t="shared" si="211"/>
        <v>89301091</v>
      </c>
      <c r="F1073" t="str">
        <f>"2202240612"</f>
        <v>2202240612</v>
      </c>
      <c r="G1073" s="1">
        <v>44618</v>
      </c>
      <c r="H1073" t="str">
        <f>"93121"</f>
        <v>93121</v>
      </c>
      <c r="I1073">
        <v>1</v>
      </c>
      <c r="J1073">
        <v>125</v>
      </c>
      <c r="K1073">
        <v>0</v>
      </c>
      <c r="L1073">
        <v>153.75</v>
      </c>
    </row>
    <row r="1074" spans="1:12" x14ac:dyDescent="0.25">
      <c r="A1074" t="str">
        <f t="shared" si="208"/>
        <v>89301000</v>
      </c>
      <c r="B1074" t="str">
        <f t="shared" si="212"/>
        <v>72100000</v>
      </c>
      <c r="C1074" t="str">
        <f t="shared" si="213"/>
        <v>72100659</v>
      </c>
      <c r="D1074" t="str">
        <f t="shared" si="214"/>
        <v>801</v>
      </c>
      <c r="E1074" t="str">
        <f t="shared" si="211"/>
        <v>89301091</v>
      </c>
      <c r="F1074" t="str">
        <f>"2202240612"</f>
        <v>2202240612</v>
      </c>
      <c r="G1074" s="1">
        <v>44618</v>
      </c>
      <c r="H1074" t="str">
        <f>"93124"</f>
        <v>93124</v>
      </c>
      <c r="I1074">
        <v>1</v>
      </c>
      <c r="J1074">
        <v>173</v>
      </c>
      <c r="K1074">
        <v>0</v>
      </c>
      <c r="L1074">
        <v>212.79</v>
      </c>
    </row>
    <row r="1075" spans="1:12" x14ac:dyDescent="0.25">
      <c r="A1075" t="str">
        <f t="shared" si="208"/>
        <v>89301000</v>
      </c>
      <c r="B1075" t="str">
        <f t="shared" si="212"/>
        <v>72100000</v>
      </c>
      <c r="C1075" t="str">
        <f t="shared" si="213"/>
        <v>72100659</v>
      </c>
      <c r="D1075" t="str">
        <f t="shared" si="214"/>
        <v>801</v>
      </c>
      <c r="E1075" t="str">
        <f t="shared" si="211"/>
        <v>89301091</v>
      </c>
      <c r="F1075" t="str">
        <f>"2202240612"</f>
        <v>2202240612</v>
      </c>
      <c r="G1075" s="1">
        <v>44618</v>
      </c>
      <c r="H1075" t="str">
        <f>"93281"</f>
        <v>93281</v>
      </c>
      <c r="I1075">
        <v>1</v>
      </c>
      <c r="J1075">
        <v>134</v>
      </c>
      <c r="K1075">
        <v>0</v>
      </c>
      <c r="L1075">
        <v>164.82</v>
      </c>
    </row>
    <row r="1076" spans="1:12" x14ac:dyDescent="0.25">
      <c r="A1076" t="str">
        <f t="shared" si="208"/>
        <v>89301000</v>
      </c>
      <c r="B1076" t="str">
        <f t="shared" si="212"/>
        <v>72100000</v>
      </c>
      <c r="C1076" t="str">
        <f t="shared" si="213"/>
        <v>72100659</v>
      </c>
      <c r="D1076" t="str">
        <f t="shared" si="214"/>
        <v>801</v>
      </c>
      <c r="E1076" t="str">
        <f>"89301093"</f>
        <v>89301093</v>
      </c>
      <c r="F1076" t="str">
        <f>"2202240623"</f>
        <v>2202240623</v>
      </c>
      <c r="G1076" s="1">
        <v>44619</v>
      </c>
      <c r="H1076" t="str">
        <f>"93121"</f>
        <v>93121</v>
      </c>
      <c r="I1076">
        <v>1</v>
      </c>
      <c r="J1076">
        <v>125</v>
      </c>
      <c r="K1076">
        <v>0</v>
      </c>
      <c r="L1076">
        <v>153.75</v>
      </c>
    </row>
    <row r="1077" spans="1:12" x14ac:dyDescent="0.25">
      <c r="A1077" t="str">
        <f t="shared" si="208"/>
        <v>89301000</v>
      </c>
      <c r="B1077" t="str">
        <f t="shared" si="212"/>
        <v>72100000</v>
      </c>
      <c r="C1077" t="str">
        <f t="shared" si="213"/>
        <v>72100659</v>
      </c>
      <c r="D1077" t="str">
        <f t="shared" si="214"/>
        <v>801</v>
      </c>
      <c r="E1077" t="str">
        <f>"89301093"</f>
        <v>89301093</v>
      </c>
      <c r="F1077" t="str">
        <f>"2202240623"</f>
        <v>2202240623</v>
      </c>
      <c r="G1077" s="1">
        <v>44619</v>
      </c>
      <c r="H1077" t="str">
        <f>"93124"</f>
        <v>93124</v>
      </c>
      <c r="I1077">
        <v>1</v>
      </c>
      <c r="J1077">
        <v>173</v>
      </c>
      <c r="K1077">
        <v>0</v>
      </c>
      <c r="L1077">
        <v>212.79</v>
      </c>
    </row>
    <row r="1078" spans="1:12" x14ac:dyDescent="0.25">
      <c r="A1078" t="str">
        <f t="shared" si="208"/>
        <v>89301000</v>
      </c>
      <c r="B1078" t="str">
        <f t="shared" si="212"/>
        <v>72100000</v>
      </c>
      <c r="C1078" t="str">
        <f t="shared" si="213"/>
        <v>72100659</v>
      </c>
      <c r="D1078" t="str">
        <f t="shared" si="214"/>
        <v>801</v>
      </c>
      <c r="E1078" t="str">
        <f>"89301093"</f>
        <v>89301093</v>
      </c>
      <c r="F1078" t="str">
        <f>"2202240623"</f>
        <v>2202240623</v>
      </c>
      <c r="G1078" s="1">
        <v>44619</v>
      </c>
      <c r="H1078" t="str">
        <f>"93281"</f>
        <v>93281</v>
      </c>
      <c r="I1078">
        <v>1</v>
      </c>
      <c r="J1078">
        <v>134</v>
      </c>
      <c r="K1078">
        <v>0</v>
      </c>
      <c r="L1078">
        <v>164.82</v>
      </c>
    </row>
    <row r="1079" spans="1:12" x14ac:dyDescent="0.25">
      <c r="A1079" t="str">
        <f t="shared" si="208"/>
        <v>89301000</v>
      </c>
      <c r="B1079" t="str">
        <f t="shared" si="212"/>
        <v>72100000</v>
      </c>
      <c r="C1079" t="str">
        <f t="shared" si="213"/>
        <v>72100659</v>
      </c>
      <c r="D1079" t="str">
        <f t="shared" si="214"/>
        <v>801</v>
      </c>
      <c r="E1079" t="str">
        <f t="shared" ref="E1079:E1102" si="215">"89301091"</f>
        <v>89301091</v>
      </c>
      <c r="F1079" t="str">
        <f>"2202250160"</f>
        <v>2202250160</v>
      </c>
      <c r="G1079" s="1">
        <v>44619</v>
      </c>
      <c r="H1079" t="str">
        <f>"93121"</f>
        <v>93121</v>
      </c>
      <c r="I1079">
        <v>1</v>
      </c>
      <c r="J1079">
        <v>125</v>
      </c>
      <c r="K1079">
        <v>0</v>
      </c>
      <c r="L1079">
        <v>153.75</v>
      </c>
    </row>
    <row r="1080" spans="1:12" x14ac:dyDescent="0.25">
      <c r="A1080" t="str">
        <f t="shared" si="208"/>
        <v>89301000</v>
      </c>
      <c r="B1080" t="str">
        <f t="shared" si="212"/>
        <v>72100000</v>
      </c>
      <c r="C1080" t="str">
        <f t="shared" si="213"/>
        <v>72100659</v>
      </c>
      <c r="D1080" t="str">
        <f t="shared" si="214"/>
        <v>801</v>
      </c>
      <c r="E1080" t="str">
        <f t="shared" si="215"/>
        <v>89301091</v>
      </c>
      <c r="F1080" t="str">
        <f>"2202250160"</f>
        <v>2202250160</v>
      </c>
      <c r="G1080" s="1">
        <v>44619</v>
      </c>
      <c r="H1080" t="str">
        <f>"93124"</f>
        <v>93124</v>
      </c>
      <c r="I1080">
        <v>1</v>
      </c>
      <c r="J1080">
        <v>173</v>
      </c>
      <c r="K1080">
        <v>0</v>
      </c>
      <c r="L1080">
        <v>212.79</v>
      </c>
    </row>
    <row r="1081" spans="1:12" x14ac:dyDescent="0.25">
      <c r="A1081" t="str">
        <f t="shared" si="208"/>
        <v>89301000</v>
      </c>
      <c r="B1081" t="str">
        <f t="shared" si="212"/>
        <v>72100000</v>
      </c>
      <c r="C1081" t="str">
        <f t="shared" si="213"/>
        <v>72100659</v>
      </c>
      <c r="D1081" t="str">
        <f t="shared" si="214"/>
        <v>801</v>
      </c>
      <c r="E1081" t="str">
        <f t="shared" si="215"/>
        <v>89301091</v>
      </c>
      <c r="F1081" t="str">
        <f>"2202250160"</f>
        <v>2202250160</v>
      </c>
      <c r="G1081" s="1">
        <v>44619</v>
      </c>
      <c r="H1081" t="str">
        <f>"93281"</f>
        <v>93281</v>
      </c>
      <c r="I1081">
        <v>1</v>
      </c>
      <c r="J1081">
        <v>134</v>
      </c>
      <c r="K1081">
        <v>0</v>
      </c>
      <c r="L1081">
        <v>164.82</v>
      </c>
    </row>
    <row r="1082" spans="1:12" x14ac:dyDescent="0.25">
      <c r="A1082" t="str">
        <f t="shared" si="208"/>
        <v>89301000</v>
      </c>
      <c r="B1082" t="str">
        <f t="shared" si="212"/>
        <v>72100000</v>
      </c>
      <c r="C1082" t="str">
        <f t="shared" si="213"/>
        <v>72100659</v>
      </c>
      <c r="D1082" t="str">
        <f t="shared" si="214"/>
        <v>801</v>
      </c>
      <c r="E1082" t="str">
        <f t="shared" si="215"/>
        <v>89301091</v>
      </c>
      <c r="F1082" t="str">
        <f>"8853115777"</f>
        <v>8853115777</v>
      </c>
      <c r="G1082" s="1">
        <v>44619</v>
      </c>
      <c r="H1082" t="str">
        <f>"93121"</f>
        <v>93121</v>
      </c>
      <c r="I1082">
        <v>1</v>
      </c>
      <c r="J1082">
        <v>125</v>
      </c>
      <c r="K1082">
        <v>0</v>
      </c>
      <c r="L1082">
        <v>153.75</v>
      </c>
    </row>
    <row r="1083" spans="1:12" x14ac:dyDescent="0.25">
      <c r="A1083" t="str">
        <f t="shared" si="208"/>
        <v>89301000</v>
      </c>
      <c r="B1083" t="str">
        <f t="shared" si="212"/>
        <v>72100000</v>
      </c>
      <c r="C1083" t="str">
        <f t="shared" si="213"/>
        <v>72100659</v>
      </c>
      <c r="D1083" t="str">
        <f t="shared" si="214"/>
        <v>801</v>
      </c>
      <c r="E1083" t="str">
        <f t="shared" si="215"/>
        <v>89301091</v>
      </c>
      <c r="F1083" t="str">
        <f>"8853115777"</f>
        <v>8853115777</v>
      </c>
      <c r="G1083" s="1">
        <v>44619</v>
      </c>
      <c r="H1083" t="str">
        <f>"93124"</f>
        <v>93124</v>
      </c>
      <c r="I1083">
        <v>1</v>
      </c>
      <c r="J1083">
        <v>173</v>
      </c>
      <c r="K1083">
        <v>0</v>
      </c>
      <c r="L1083">
        <v>212.79</v>
      </c>
    </row>
    <row r="1084" spans="1:12" x14ac:dyDescent="0.25">
      <c r="A1084" t="str">
        <f t="shared" si="208"/>
        <v>89301000</v>
      </c>
      <c r="B1084" t="str">
        <f t="shared" si="212"/>
        <v>72100000</v>
      </c>
      <c r="C1084" t="str">
        <f t="shared" si="213"/>
        <v>72100659</v>
      </c>
      <c r="D1084" t="str">
        <f t="shared" si="214"/>
        <v>801</v>
      </c>
      <c r="E1084" t="str">
        <f t="shared" si="215"/>
        <v>89301091</v>
      </c>
      <c r="F1084" t="str">
        <f>"8853115777"</f>
        <v>8853115777</v>
      </c>
      <c r="G1084" s="1">
        <v>44619</v>
      </c>
      <c r="H1084" t="str">
        <f>"93281"</f>
        <v>93281</v>
      </c>
      <c r="I1084">
        <v>1</v>
      </c>
      <c r="J1084">
        <v>134</v>
      </c>
      <c r="K1084">
        <v>0</v>
      </c>
      <c r="L1084">
        <v>164.82</v>
      </c>
    </row>
    <row r="1085" spans="1:12" x14ac:dyDescent="0.25">
      <c r="A1085" t="str">
        <f t="shared" si="208"/>
        <v>89301000</v>
      </c>
      <c r="B1085" t="str">
        <f t="shared" si="212"/>
        <v>72100000</v>
      </c>
      <c r="C1085" t="str">
        <f t="shared" si="213"/>
        <v>72100659</v>
      </c>
      <c r="D1085" t="str">
        <f t="shared" si="214"/>
        <v>801</v>
      </c>
      <c r="E1085" t="str">
        <f t="shared" si="215"/>
        <v>89301091</v>
      </c>
      <c r="F1085" t="str">
        <f>"2202260324"</f>
        <v>2202260324</v>
      </c>
      <c r="G1085" s="1">
        <v>44620</v>
      </c>
      <c r="H1085" t="str">
        <f>"93121"</f>
        <v>93121</v>
      </c>
      <c r="I1085">
        <v>1</v>
      </c>
      <c r="J1085">
        <v>125</v>
      </c>
      <c r="K1085">
        <v>0</v>
      </c>
      <c r="L1085">
        <v>153.75</v>
      </c>
    </row>
    <row r="1086" spans="1:12" x14ac:dyDescent="0.25">
      <c r="A1086" t="str">
        <f t="shared" si="208"/>
        <v>89301000</v>
      </c>
      <c r="B1086" t="str">
        <f t="shared" si="212"/>
        <v>72100000</v>
      </c>
      <c r="C1086" t="str">
        <f t="shared" si="213"/>
        <v>72100659</v>
      </c>
      <c r="D1086" t="str">
        <f t="shared" si="214"/>
        <v>801</v>
      </c>
      <c r="E1086" t="str">
        <f t="shared" si="215"/>
        <v>89301091</v>
      </c>
      <c r="F1086" t="str">
        <f>"2202260324"</f>
        <v>2202260324</v>
      </c>
      <c r="G1086" s="1">
        <v>44620</v>
      </c>
      <c r="H1086" t="str">
        <f>"93124"</f>
        <v>93124</v>
      </c>
      <c r="I1086">
        <v>1</v>
      </c>
      <c r="J1086">
        <v>173</v>
      </c>
      <c r="K1086">
        <v>0</v>
      </c>
      <c r="L1086">
        <v>212.79</v>
      </c>
    </row>
    <row r="1087" spans="1:12" x14ac:dyDescent="0.25">
      <c r="A1087" t="str">
        <f t="shared" si="208"/>
        <v>89301000</v>
      </c>
      <c r="B1087" t="str">
        <f t="shared" si="212"/>
        <v>72100000</v>
      </c>
      <c r="C1087" t="str">
        <f t="shared" si="213"/>
        <v>72100659</v>
      </c>
      <c r="D1087" t="str">
        <f t="shared" si="214"/>
        <v>801</v>
      </c>
      <c r="E1087" t="str">
        <f t="shared" si="215"/>
        <v>89301091</v>
      </c>
      <c r="F1087" t="str">
        <f>"2202260324"</f>
        <v>2202260324</v>
      </c>
      <c r="G1087" s="1">
        <v>44620</v>
      </c>
      <c r="H1087" t="str">
        <f>"93281"</f>
        <v>93281</v>
      </c>
      <c r="I1087">
        <v>1</v>
      </c>
      <c r="J1087">
        <v>134</v>
      </c>
      <c r="K1087">
        <v>0</v>
      </c>
      <c r="L1087">
        <v>164.82</v>
      </c>
    </row>
    <row r="1088" spans="1:12" x14ac:dyDescent="0.25">
      <c r="A1088" t="str">
        <f t="shared" si="208"/>
        <v>89301000</v>
      </c>
      <c r="B1088" t="str">
        <f t="shared" si="212"/>
        <v>72100000</v>
      </c>
      <c r="C1088" t="str">
        <f t="shared" si="213"/>
        <v>72100659</v>
      </c>
      <c r="D1088" t="str">
        <f t="shared" si="214"/>
        <v>801</v>
      </c>
      <c r="E1088" t="str">
        <f t="shared" si="215"/>
        <v>89301091</v>
      </c>
      <c r="F1088" t="str">
        <f>"9253215103"</f>
        <v>9253215103</v>
      </c>
      <c r="G1088" s="1">
        <v>44654</v>
      </c>
      <c r="H1088" t="str">
        <f>"93121"</f>
        <v>93121</v>
      </c>
      <c r="I1088">
        <v>1</v>
      </c>
      <c r="J1088">
        <v>125</v>
      </c>
      <c r="K1088">
        <v>0</v>
      </c>
      <c r="L1088">
        <v>153.75</v>
      </c>
    </row>
    <row r="1089" spans="1:12" x14ac:dyDescent="0.25">
      <c r="A1089" t="str">
        <f t="shared" si="208"/>
        <v>89301000</v>
      </c>
      <c r="B1089" t="str">
        <f t="shared" si="212"/>
        <v>72100000</v>
      </c>
      <c r="C1089" t="str">
        <f t="shared" si="213"/>
        <v>72100659</v>
      </c>
      <c r="D1089" t="str">
        <f t="shared" si="214"/>
        <v>801</v>
      </c>
      <c r="E1089" t="str">
        <f t="shared" si="215"/>
        <v>89301091</v>
      </c>
      <c r="F1089" t="str">
        <f>"9253215103"</f>
        <v>9253215103</v>
      </c>
      <c r="G1089" s="1">
        <v>44654</v>
      </c>
      <c r="H1089" t="str">
        <f>"93124"</f>
        <v>93124</v>
      </c>
      <c r="I1089">
        <v>1</v>
      </c>
      <c r="J1089">
        <v>173</v>
      </c>
      <c r="K1089">
        <v>0</v>
      </c>
      <c r="L1089">
        <v>212.79</v>
      </c>
    </row>
    <row r="1090" spans="1:12" x14ac:dyDescent="0.25">
      <c r="A1090" t="str">
        <f t="shared" ref="A1090:A1153" si="216">"89301000"</f>
        <v>89301000</v>
      </c>
      <c r="B1090" t="str">
        <f t="shared" si="212"/>
        <v>72100000</v>
      </c>
      <c r="C1090" t="str">
        <f t="shared" si="213"/>
        <v>72100659</v>
      </c>
      <c r="D1090" t="str">
        <f t="shared" si="214"/>
        <v>801</v>
      </c>
      <c r="E1090" t="str">
        <f t="shared" si="215"/>
        <v>89301091</v>
      </c>
      <c r="F1090" t="str">
        <f>"9253215103"</f>
        <v>9253215103</v>
      </c>
      <c r="G1090" s="1">
        <v>44654</v>
      </c>
      <c r="H1090" t="str">
        <f>"93281"</f>
        <v>93281</v>
      </c>
      <c r="I1090">
        <v>1</v>
      </c>
      <c r="J1090">
        <v>134</v>
      </c>
      <c r="K1090">
        <v>0</v>
      </c>
      <c r="L1090">
        <v>164.82</v>
      </c>
    </row>
    <row r="1091" spans="1:12" x14ac:dyDescent="0.25">
      <c r="A1091" t="str">
        <f t="shared" si="216"/>
        <v>89301000</v>
      </c>
      <c r="B1091" t="str">
        <f t="shared" si="212"/>
        <v>72100000</v>
      </c>
      <c r="C1091" t="str">
        <f t="shared" si="213"/>
        <v>72100659</v>
      </c>
      <c r="D1091" t="str">
        <f t="shared" si="214"/>
        <v>801</v>
      </c>
      <c r="E1091" t="str">
        <f t="shared" si="215"/>
        <v>89301091</v>
      </c>
      <c r="F1091" t="str">
        <f>"8355134491"</f>
        <v>8355134491</v>
      </c>
      <c r="G1091" s="1">
        <v>44655</v>
      </c>
      <c r="H1091" t="str">
        <f>"93121"</f>
        <v>93121</v>
      </c>
      <c r="I1091">
        <v>1</v>
      </c>
      <c r="J1091">
        <v>125</v>
      </c>
      <c r="K1091">
        <v>0</v>
      </c>
      <c r="L1091">
        <v>153.75</v>
      </c>
    </row>
    <row r="1092" spans="1:12" x14ac:dyDescent="0.25">
      <c r="A1092" t="str">
        <f t="shared" si="216"/>
        <v>89301000</v>
      </c>
      <c r="B1092" t="str">
        <f t="shared" si="212"/>
        <v>72100000</v>
      </c>
      <c r="C1092" t="str">
        <f t="shared" si="213"/>
        <v>72100659</v>
      </c>
      <c r="D1092" t="str">
        <f t="shared" si="214"/>
        <v>801</v>
      </c>
      <c r="E1092" t="str">
        <f t="shared" si="215"/>
        <v>89301091</v>
      </c>
      <c r="F1092" t="str">
        <f>"8355134491"</f>
        <v>8355134491</v>
      </c>
      <c r="G1092" s="1">
        <v>44655</v>
      </c>
      <c r="H1092" t="str">
        <f>"93124"</f>
        <v>93124</v>
      </c>
      <c r="I1092">
        <v>1</v>
      </c>
      <c r="J1092">
        <v>173</v>
      </c>
      <c r="K1092">
        <v>0</v>
      </c>
      <c r="L1092">
        <v>212.79</v>
      </c>
    </row>
    <row r="1093" spans="1:12" x14ac:dyDescent="0.25">
      <c r="A1093" t="str">
        <f t="shared" si="216"/>
        <v>89301000</v>
      </c>
      <c r="B1093" t="str">
        <f t="shared" si="212"/>
        <v>72100000</v>
      </c>
      <c r="C1093" t="str">
        <f t="shared" si="213"/>
        <v>72100659</v>
      </c>
      <c r="D1093" t="str">
        <f t="shared" si="214"/>
        <v>801</v>
      </c>
      <c r="E1093" t="str">
        <f t="shared" si="215"/>
        <v>89301091</v>
      </c>
      <c r="F1093" t="str">
        <f>"8355134491"</f>
        <v>8355134491</v>
      </c>
      <c r="G1093" s="1">
        <v>44655</v>
      </c>
      <c r="H1093" t="str">
        <f>"93281"</f>
        <v>93281</v>
      </c>
      <c r="I1093">
        <v>1</v>
      </c>
      <c r="J1093">
        <v>134</v>
      </c>
      <c r="K1093">
        <v>0</v>
      </c>
      <c r="L1093">
        <v>164.82</v>
      </c>
    </row>
    <row r="1094" spans="1:12" x14ac:dyDescent="0.25">
      <c r="A1094" t="str">
        <f t="shared" si="216"/>
        <v>89301000</v>
      </c>
      <c r="B1094" t="str">
        <f t="shared" si="212"/>
        <v>72100000</v>
      </c>
      <c r="C1094" t="str">
        <f t="shared" si="213"/>
        <v>72100659</v>
      </c>
      <c r="D1094" t="str">
        <f t="shared" si="214"/>
        <v>801</v>
      </c>
      <c r="E1094" t="str">
        <f t="shared" si="215"/>
        <v>89301091</v>
      </c>
      <c r="F1094" t="str">
        <f>"9152225643"</f>
        <v>9152225643</v>
      </c>
      <c r="G1094" s="1">
        <v>44666</v>
      </c>
      <c r="H1094" t="str">
        <f>"93121"</f>
        <v>93121</v>
      </c>
      <c r="I1094">
        <v>1</v>
      </c>
      <c r="J1094">
        <v>125</v>
      </c>
      <c r="K1094">
        <v>0</v>
      </c>
      <c r="L1094">
        <v>153.75</v>
      </c>
    </row>
    <row r="1095" spans="1:12" x14ac:dyDescent="0.25">
      <c r="A1095" t="str">
        <f t="shared" si="216"/>
        <v>89301000</v>
      </c>
      <c r="B1095" t="str">
        <f t="shared" si="212"/>
        <v>72100000</v>
      </c>
      <c r="C1095" t="str">
        <f t="shared" si="213"/>
        <v>72100659</v>
      </c>
      <c r="D1095" t="str">
        <f t="shared" si="214"/>
        <v>801</v>
      </c>
      <c r="E1095" t="str">
        <f t="shared" si="215"/>
        <v>89301091</v>
      </c>
      <c r="F1095" t="str">
        <f>"9152225643"</f>
        <v>9152225643</v>
      </c>
      <c r="G1095" s="1">
        <v>44666</v>
      </c>
      <c r="H1095" t="str">
        <f>"93124"</f>
        <v>93124</v>
      </c>
      <c r="I1095">
        <v>1</v>
      </c>
      <c r="J1095">
        <v>173</v>
      </c>
      <c r="K1095">
        <v>0</v>
      </c>
      <c r="L1095">
        <v>212.79</v>
      </c>
    </row>
    <row r="1096" spans="1:12" x14ac:dyDescent="0.25">
      <c r="A1096" t="str">
        <f t="shared" si="216"/>
        <v>89301000</v>
      </c>
      <c r="B1096" t="str">
        <f t="shared" si="212"/>
        <v>72100000</v>
      </c>
      <c r="C1096" t="str">
        <f t="shared" si="213"/>
        <v>72100659</v>
      </c>
      <c r="D1096" t="str">
        <f t="shared" si="214"/>
        <v>801</v>
      </c>
      <c r="E1096" t="str">
        <f t="shared" si="215"/>
        <v>89301091</v>
      </c>
      <c r="F1096" t="str">
        <f>"9152225643"</f>
        <v>9152225643</v>
      </c>
      <c r="G1096" s="1">
        <v>44666</v>
      </c>
      <c r="H1096" t="str">
        <f>"93281"</f>
        <v>93281</v>
      </c>
      <c r="I1096">
        <v>1</v>
      </c>
      <c r="J1096">
        <v>134</v>
      </c>
      <c r="K1096">
        <v>0</v>
      </c>
      <c r="L1096">
        <v>164.82</v>
      </c>
    </row>
    <row r="1097" spans="1:12" x14ac:dyDescent="0.25">
      <c r="A1097" t="str">
        <f t="shared" si="216"/>
        <v>89301000</v>
      </c>
      <c r="B1097" t="str">
        <f t="shared" si="212"/>
        <v>72100000</v>
      </c>
      <c r="C1097" t="str">
        <f t="shared" si="213"/>
        <v>72100659</v>
      </c>
      <c r="D1097" t="str">
        <f t="shared" si="214"/>
        <v>801</v>
      </c>
      <c r="E1097" t="str">
        <f t="shared" si="215"/>
        <v>89301091</v>
      </c>
      <c r="F1097" t="str">
        <f>"8759194928"</f>
        <v>8759194928</v>
      </c>
      <c r="G1097" s="1">
        <v>44669</v>
      </c>
      <c r="H1097" t="str">
        <f>"93121"</f>
        <v>93121</v>
      </c>
      <c r="I1097">
        <v>1</v>
      </c>
      <c r="J1097">
        <v>125</v>
      </c>
      <c r="K1097">
        <v>0</v>
      </c>
      <c r="L1097">
        <v>153.75</v>
      </c>
    </row>
    <row r="1098" spans="1:12" x14ac:dyDescent="0.25">
      <c r="A1098" t="str">
        <f t="shared" si="216"/>
        <v>89301000</v>
      </c>
      <c r="B1098" t="str">
        <f t="shared" si="212"/>
        <v>72100000</v>
      </c>
      <c r="C1098" t="str">
        <f t="shared" si="213"/>
        <v>72100659</v>
      </c>
      <c r="D1098" t="str">
        <f t="shared" si="214"/>
        <v>801</v>
      </c>
      <c r="E1098" t="str">
        <f t="shared" si="215"/>
        <v>89301091</v>
      </c>
      <c r="F1098" t="str">
        <f>"8759194928"</f>
        <v>8759194928</v>
      </c>
      <c r="G1098" s="1">
        <v>44669</v>
      </c>
      <c r="H1098" t="str">
        <f>"93124"</f>
        <v>93124</v>
      </c>
      <c r="I1098">
        <v>1</v>
      </c>
      <c r="J1098">
        <v>173</v>
      </c>
      <c r="K1098">
        <v>0</v>
      </c>
      <c r="L1098">
        <v>212.79</v>
      </c>
    </row>
    <row r="1099" spans="1:12" x14ac:dyDescent="0.25">
      <c r="A1099" t="str">
        <f t="shared" si="216"/>
        <v>89301000</v>
      </c>
      <c r="B1099" t="str">
        <f t="shared" si="212"/>
        <v>72100000</v>
      </c>
      <c r="C1099" t="str">
        <f t="shared" si="213"/>
        <v>72100659</v>
      </c>
      <c r="D1099" t="str">
        <f t="shared" si="214"/>
        <v>801</v>
      </c>
      <c r="E1099" t="str">
        <f t="shared" si="215"/>
        <v>89301091</v>
      </c>
      <c r="F1099" t="str">
        <f>"8759194928"</f>
        <v>8759194928</v>
      </c>
      <c r="G1099" s="1">
        <v>44669</v>
      </c>
      <c r="H1099" t="str">
        <f>"93281"</f>
        <v>93281</v>
      </c>
      <c r="I1099">
        <v>1</v>
      </c>
      <c r="J1099">
        <v>134</v>
      </c>
      <c r="K1099">
        <v>0</v>
      </c>
      <c r="L1099">
        <v>164.82</v>
      </c>
    </row>
    <row r="1100" spans="1:12" x14ac:dyDescent="0.25">
      <c r="A1100" t="str">
        <f t="shared" si="216"/>
        <v>89301000</v>
      </c>
      <c r="B1100" t="str">
        <f t="shared" si="212"/>
        <v>72100000</v>
      </c>
      <c r="C1100" t="str">
        <f t="shared" si="213"/>
        <v>72100659</v>
      </c>
      <c r="D1100" t="str">
        <f t="shared" si="214"/>
        <v>801</v>
      </c>
      <c r="E1100" t="str">
        <f t="shared" si="215"/>
        <v>89301091</v>
      </c>
      <c r="F1100" t="str">
        <f>"9451065745"</f>
        <v>9451065745</v>
      </c>
      <c r="G1100" s="1">
        <v>44675</v>
      </c>
      <c r="H1100" t="str">
        <f>"93121"</f>
        <v>93121</v>
      </c>
      <c r="I1100">
        <v>1</v>
      </c>
      <c r="J1100">
        <v>125</v>
      </c>
      <c r="K1100">
        <v>0</v>
      </c>
      <c r="L1100">
        <v>153.75</v>
      </c>
    </row>
    <row r="1101" spans="1:12" x14ac:dyDescent="0.25">
      <c r="A1101" t="str">
        <f t="shared" si="216"/>
        <v>89301000</v>
      </c>
      <c r="B1101" t="str">
        <f t="shared" si="212"/>
        <v>72100000</v>
      </c>
      <c r="C1101" t="str">
        <f t="shared" si="213"/>
        <v>72100659</v>
      </c>
      <c r="D1101" t="str">
        <f t="shared" si="214"/>
        <v>801</v>
      </c>
      <c r="E1101" t="str">
        <f t="shared" si="215"/>
        <v>89301091</v>
      </c>
      <c r="F1101" t="str">
        <f>"9451065745"</f>
        <v>9451065745</v>
      </c>
      <c r="G1101" s="1">
        <v>44675</v>
      </c>
      <c r="H1101" t="str">
        <f>"93124"</f>
        <v>93124</v>
      </c>
      <c r="I1101">
        <v>1</v>
      </c>
      <c r="J1101">
        <v>173</v>
      </c>
      <c r="K1101">
        <v>0</v>
      </c>
      <c r="L1101">
        <v>212.79</v>
      </c>
    </row>
    <row r="1102" spans="1:12" x14ac:dyDescent="0.25">
      <c r="A1102" t="str">
        <f t="shared" si="216"/>
        <v>89301000</v>
      </c>
      <c r="B1102" t="str">
        <f t="shared" si="212"/>
        <v>72100000</v>
      </c>
      <c r="C1102" t="str">
        <f t="shared" si="213"/>
        <v>72100659</v>
      </c>
      <c r="D1102" t="str">
        <f t="shared" si="214"/>
        <v>801</v>
      </c>
      <c r="E1102" t="str">
        <f t="shared" si="215"/>
        <v>89301091</v>
      </c>
      <c r="F1102" t="str">
        <f>"9451065745"</f>
        <v>9451065745</v>
      </c>
      <c r="G1102" s="1">
        <v>44675</v>
      </c>
      <c r="H1102" t="str">
        <f>"93281"</f>
        <v>93281</v>
      </c>
      <c r="I1102">
        <v>1</v>
      </c>
      <c r="J1102">
        <v>134</v>
      </c>
      <c r="K1102">
        <v>0</v>
      </c>
      <c r="L1102">
        <v>164.82</v>
      </c>
    </row>
    <row r="1103" spans="1:12" x14ac:dyDescent="0.25">
      <c r="A1103" t="str">
        <f t="shared" si="216"/>
        <v>89301000</v>
      </c>
      <c r="B1103" t="str">
        <f>"02004000"</f>
        <v>02004000</v>
      </c>
      <c r="C1103" t="str">
        <f>"02004459"</f>
        <v>02004459</v>
      </c>
      <c r="D1103" t="str">
        <f>"401"</f>
        <v>401</v>
      </c>
      <c r="E1103" t="str">
        <f>"89301102"</f>
        <v>89301102</v>
      </c>
      <c r="F1103" t="str">
        <f>"0853283266"</f>
        <v>0853283266</v>
      </c>
      <c r="G1103" s="1">
        <v>44655</v>
      </c>
      <c r="H1103" t="str">
        <f>"92111"</f>
        <v>92111</v>
      </c>
      <c r="I1103">
        <v>1</v>
      </c>
      <c r="J1103">
        <v>161</v>
      </c>
      <c r="K1103">
        <v>0</v>
      </c>
      <c r="L1103">
        <v>173.88</v>
      </c>
    </row>
    <row r="1104" spans="1:12" x14ac:dyDescent="0.25">
      <c r="A1104" t="str">
        <f t="shared" si="216"/>
        <v>89301000</v>
      </c>
      <c r="B1104" t="str">
        <f>"02004000"</f>
        <v>02004000</v>
      </c>
      <c r="C1104" t="str">
        <f>"02004459"</f>
        <v>02004459</v>
      </c>
      <c r="D1104" t="str">
        <f>"401"</f>
        <v>401</v>
      </c>
      <c r="E1104" t="str">
        <f>"89301047"</f>
        <v>89301047</v>
      </c>
      <c r="F1104" t="str">
        <f>"0760015267"</f>
        <v>0760015267</v>
      </c>
      <c r="G1104" s="1">
        <v>44671</v>
      </c>
      <c r="H1104" t="str">
        <f>"92111"</f>
        <v>92111</v>
      </c>
      <c r="I1104">
        <v>1</v>
      </c>
      <c r="J1104">
        <v>161</v>
      </c>
      <c r="K1104">
        <v>0</v>
      </c>
      <c r="L1104">
        <v>173.88</v>
      </c>
    </row>
    <row r="1105" spans="1:12" x14ac:dyDescent="0.25">
      <c r="A1105" t="str">
        <f t="shared" si="216"/>
        <v>89301000</v>
      </c>
      <c r="B1105" t="str">
        <f>"02004000"</f>
        <v>02004000</v>
      </c>
      <c r="C1105" t="str">
        <f>"02004459"</f>
        <v>02004459</v>
      </c>
      <c r="D1105" t="str">
        <f>"401"</f>
        <v>401</v>
      </c>
      <c r="E1105" t="str">
        <f>"89301101"</f>
        <v>89301101</v>
      </c>
      <c r="F1105" t="str">
        <f>"0760223233"</f>
        <v>0760223233</v>
      </c>
      <c r="G1105" s="1">
        <v>44655</v>
      </c>
      <c r="H1105" t="str">
        <f>"92111"</f>
        <v>92111</v>
      </c>
      <c r="I1105">
        <v>1</v>
      </c>
      <c r="J1105">
        <v>161</v>
      </c>
      <c r="K1105">
        <v>0</v>
      </c>
      <c r="L1105">
        <v>173.88</v>
      </c>
    </row>
    <row r="1106" spans="1:12" x14ac:dyDescent="0.25">
      <c r="A1106" t="str">
        <f t="shared" si="216"/>
        <v>89301000</v>
      </c>
      <c r="B1106" t="str">
        <f>"78006000"</f>
        <v>78006000</v>
      </c>
      <c r="C1106" t="str">
        <f>"78006201"</f>
        <v>78006201</v>
      </c>
      <c r="D1106" t="str">
        <f>"801"</f>
        <v>801</v>
      </c>
      <c r="E1106" t="str">
        <f>"89301171"</f>
        <v>89301171</v>
      </c>
      <c r="F1106" t="str">
        <f>"7953224455"</f>
        <v>7953224455</v>
      </c>
      <c r="G1106" s="1">
        <v>44592</v>
      </c>
      <c r="H1106" t="str">
        <f>"81703"</f>
        <v>81703</v>
      </c>
      <c r="I1106">
        <v>2</v>
      </c>
      <c r="J1106">
        <v>556</v>
      </c>
      <c r="K1106">
        <v>0</v>
      </c>
      <c r="L1106">
        <v>433.68</v>
      </c>
    </row>
    <row r="1107" spans="1:12" x14ac:dyDescent="0.25">
      <c r="A1107" t="str">
        <f t="shared" si="216"/>
        <v>89301000</v>
      </c>
      <c r="B1107" t="str">
        <f>"78006000"</f>
        <v>78006000</v>
      </c>
      <c r="C1107" t="str">
        <f>"78006207"</f>
        <v>78006207</v>
      </c>
      <c r="D1107" t="str">
        <f>"813"</f>
        <v>813</v>
      </c>
      <c r="E1107" t="str">
        <f>"89301171"</f>
        <v>89301171</v>
      </c>
      <c r="F1107" t="str">
        <f>"0353205721"</f>
        <v>0353205721</v>
      </c>
      <c r="G1107" s="1">
        <v>44564</v>
      </c>
      <c r="H1107" t="str">
        <f>"91197"</f>
        <v>91197</v>
      </c>
      <c r="I1107">
        <v>6</v>
      </c>
      <c r="J1107">
        <v>6276</v>
      </c>
      <c r="K1107">
        <v>0</v>
      </c>
      <c r="L1107">
        <v>4895.28</v>
      </c>
    </row>
    <row r="1108" spans="1:12" x14ac:dyDescent="0.25">
      <c r="A1108" t="str">
        <f t="shared" si="216"/>
        <v>89301000</v>
      </c>
      <c r="B1108" t="str">
        <f t="shared" ref="B1108:B1117" si="217">"05002000"</f>
        <v>05002000</v>
      </c>
      <c r="C1108" t="str">
        <f t="shared" ref="C1108:C1117" si="218">"05002397"</f>
        <v>05002397</v>
      </c>
      <c r="D1108" t="str">
        <f t="shared" ref="D1108:D1117" si="219">"818"</f>
        <v>818</v>
      </c>
      <c r="E1108" t="str">
        <f t="shared" ref="E1108:E1127" si="220">"89301105"</f>
        <v>89301105</v>
      </c>
      <c r="F1108" t="str">
        <f t="shared" ref="F1108:F1117" si="221">"1560012212"</f>
        <v>1560012212</v>
      </c>
      <c r="G1108" s="1">
        <v>44658</v>
      </c>
      <c r="H1108" t="str">
        <f>"94225"</f>
        <v>94225</v>
      </c>
      <c r="I1108">
        <v>2</v>
      </c>
      <c r="J1108">
        <v>2374</v>
      </c>
      <c r="K1108">
        <v>0</v>
      </c>
      <c r="L1108">
        <v>2160.34</v>
      </c>
    </row>
    <row r="1109" spans="1:12" x14ac:dyDescent="0.25">
      <c r="A1109" t="str">
        <f t="shared" si="216"/>
        <v>89301000</v>
      </c>
      <c r="B1109" t="str">
        <f t="shared" si="217"/>
        <v>05002000</v>
      </c>
      <c r="C1109" t="str">
        <f t="shared" si="218"/>
        <v>05002397</v>
      </c>
      <c r="D1109" t="str">
        <f t="shared" si="219"/>
        <v>818</v>
      </c>
      <c r="E1109" t="str">
        <f t="shared" si="220"/>
        <v>89301105</v>
      </c>
      <c r="F1109" t="str">
        <f t="shared" si="221"/>
        <v>1560012212</v>
      </c>
      <c r="G1109" s="1">
        <v>44658</v>
      </c>
      <c r="H1109" t="str">
        <f>"94195"</f>
        <v>94195</v>
      </c>
      <c r="I1109">
        <v>1</v>
      </c>
      <c r="J1109">
        <v>378</v>
      </c>
      <c r="K1109">
        <v>0</v>
      </c>
      <c r="L1109">
        <v>343.98</v>
      </c>
    </row>
    <row r="1110" spans="1:12" x14ac:dyDescent="0.25">
      <c r="A1110" t="str">
        <f t="shared" si="216"/>
        <v>89301000</v>
      </c>
      <c r="B1110" t="str">
        <f t="shared" si="217"/>
        <v>05002000</v>
      </c>
      <c r="C1110" t="str">
        <f t="shared" si="218"/>
        <v>05002397</v>
      </c>
      <c r="D1110" t="str">
        <f t="shared" si="219"/>
        <v>818</v>
      </c>
      <c r="E1110" t="str">
        <f t="shared" si="220"/>
        <v>89301105</v>
      </c>
      <c r="F1110" t="str">
        <f t="shared" si="221"/>
        <v>1560012212</v>
      </c>
      <c r="G1110" s="1">
        <v>44658</v>
      </c>
      <c r="H1110" t="str">
        <f>"94353"</f>
        <v>94353</v>
      </c>
      <c r="I1110">
        <v>8</v>
      </c>
      <c r="J1110">
        <v>13672</v>
      </c>
      <c r="K1110">
        <v>0</v>
      </c>
      <c r="L1110">
        <v>12441.52</v>
      </c>
    </row>
    <row r="1111" spans="1:12" x14ac:dyDescent="0.25">
      <c r="A1111" t="str">
        <f t="shared" si="216"/>
        <v>89301000</v>
      </c>
      <c r="B1111" t="str">
        <f t="shared" si="217"/>
        <v>05002000</v>
      </c>
      <c r="C1111" t="str">
        <f t="shared" si="218"/>
        <v>05002397</v>
      </c>
      <c r="D1111" t="str">
        <f t="shared" si="219"/>
        <v>818</v>
      </c>
      <c r="E1111" t="str">
        <f t="shared" si="220"/>
        <v>89301105</v>
      </c>
      <c r="F1111" t="str">
        <f t="shared" si="221"/>
        <v>1560012212</v>
      </c>
      <c r="G1111" s="1">
        <v>44663</v>
      </c>
      <c r="H1111" t="str">
        <f>"94233"</f>
        <v>94233</v>
      </c>
      <c r="I1111">
        <v>1</v>
      </c>
      <c r="J1111">
        <v>41183</v>
      </c>
      <c r="K1111">
        <v>0</v>
      </c>
      <c r="L1111">
        <v>37476.53</v>
      </c>
    </row>
    <row r="1112" spans="1:12" x14ac:dyDescent="0.25">
      <c r="A1112" t="str">
        <f t="shared" si="216"/>
        <v>89301000</v>
      </c>
      <c r="B1112" t="str">
        <f t="shared" si="217"/>
        <v>05002000</v>
      </c>
      <c r="C1112" t="str">
        <f t="shared" si="218"/>
        <v>05002397</v>
      </c>
      <c r="D1112" t="str">
        <f t="shared" si="219"/>
        <v>818</v>
      </c>
      <c r="E1112" t="str">
        <f t="shared" si="220"/>
        <v>89301105</v>
      </c>
      <c r="F1112" t="str">
        <f t="shared" si="221"/>
        <v>1560012212</v>
      </c>
      <c r="G1112" s="1">
        <v>44670</v>
      </c>
      <c r="H1112" t="str">
        <f>"94225"</f>
        <v>94225</v>
      </c>
      <c r="I1112">
        <v>1</v>
      </c>
      <c r="J1112">
        <v>1187</v>
      </c>
      <c r="K1112">
        <v>0</v>
      </c>
      <c r="L1112">
        <v>1080.17</v>
      </c>
    </row>
    <row r="1113" spans="1:12" x14ac:dyDescent="0.25">
      <c r="A1113" t="str">
        <f t="shared" si="216"/>
        <v>89301000</v>
      </c>
      <c r="B1113" t="str">
        <f t="shared" si="217"/>
        <v>05002000</v>
      </c>
      <c r="C1113" t="str">
        <f t="shared" si="218"/>
        <v>05002397</v>
      </c>
      <c r="D1113" t="str">
        <f t="shared" si="219"/>
        <v>818</v>
      </c>
      <c r="E1113" t="str">
        <f t="shared" si="220"/>
        <v>89301105</v>
      </c>
      <c r="F1113" t="str">
        <f t="shared" si="221"/>
        <v>1560012212</v>
      </c>
      <c r="G1113" s="1">
        <v>44673</v>
      </c>
      <c r="H1113" t="str">
        <f>"94225"</f>
        <v>94225</v>
      </c>
      <c r="I1113">
        <v>1</v>
      </c>
      <c r="J1113">
        <v>1187</v>
      </c>
      <c r="K1113">
        <v>0</v>
      </c>
      <c r="L1113">
        <v>1080.17</v>
      </c>
    </row>
    <row r="1114" spans="1:12" x14ac:dyDescent="0.25">
      <c r="A1114" t="str">
        <f t="shared" si="216"/>
        <v>89301000</v>
      </c>
      <c r="B1114" t="str">
        <f t="shared" si="217"/>
        <v>05002000</v>
      </c>
      <c r="C1114" t="str">
        <f t="shared" si="218"/>
        <v>05002397</v>
      </c>
      <c r="D1114" t="str">
        <f t="shared" si="219"/>
        <v>818</v>
      </c>
      <c r="E1114" t="str">
        <f t="shared" si="220"/>
        <v>89301105</v>
      </c>
      <c r="F1114" t="str">
        <f t="shared" si="221"/>
        <v>1560012212</v>
      </c>
      <c r="G1114" s="1">
        <v>44665</v>
      </c>
      <c r="H1114" t="str">
        <f>"91439"</f>
        <v>91439</v>
      </c>
      <c r="I1114">
        <v>9</v>
      </c>
      <c r="J1114">
        <v>3204</v>
      </c>
      <c r="K1114">
        <v>0</v>
      </c>
      <c r="L1114">
        <v>2915.64</v>
      </c>
    </row>
    <row r="1115" spans="1:12" x14ac:dyDescent="0.25">
      <c r="A1115" t="str">
        <f t="shared" si="216"/>
        <v>89301000</v>
      </c>
      <c r="B1115" t="str">
        <f t="shared" si="217"/>
        <v>05002000</v>
      </c>
      <c r="C1115" t="str">
        <f t="shared" si="218"/>
        <v>05002397</v>
      </c>
      <c r="D1115" t="str">
        <f t="shared" si="219"/>
        <v>818</v>
      </c>
      <c r="E1115" t="str">
        <f t="shared" si="220"/>
        <v>89301105</v>
      </c>
      <c r="F1115" t="str">
        <f t="shared" si="221"/>
        <v>1560012212</v>
      </c>
      <c r="G1115" s="1">
        <v>44665</v>
      </c>
      <c r="H1115" t="str">
        <f>"91439"</f>
        <v>91439</v>
      </c>
      <c r="I1115">
        <v>7</v>
      </c>
      <c r="J1115">
        <v>2492</v>
      </c>
      <c r="K1115">
        <v>0</v>
      </c>
      <c r="L1115">
        <v>2267.7199999999998</v>
      </c>
    </row>
    <row r="1116" spans="1:12" x14ac:dyDescent="0.25">
      <c r="A1116" t="str">
        <f t="shared" si="216"/>
        <v>89301000</v>
      </c>
      <c r="B1116" t="str">
        <f t="shared" si="217"/>
        <v>05002000</v>
      </c>
      <c r="C1116" t="str">
        <f t="shared" si="218"/>
        <v>05002397</v>
      </c>
      <c r="D1116" t="str">
        <f t="shared" si="219"/>
        <v>818</v>
      </c>
      <c r="E1116" t="str">
        <f t="shared" si="220"/>
        <v>89301105</v>
      </c>
      <c r="F1116" t="str">
        <f t="shared" si="221"/>
        <v>1560012212</v>
      </c>
      <c r="G1116" s="1">
        <v>44672</v>
      </c>
      <c r="H1116" t="str">
        <f>"91439"</f>
        <v>91439</v>
      </c>
      <c r="I1116">
        <v>9</v>
      </c>
      <c r="J1116">
        <v>3204</v>
      </c>
      <c r="K1116">
        <v>0</v>
      </c>
      <c r="L1116">
        <v>2915.64</v>
      </c>
    </row>
    <row r="1117" spans="1:12" x14ac:dyDescent="0.25">
      <c r="A1117" t="str">
        <f t="shared" si="216"/>
        <v>89301000</v>
      </c>
      <c r="B1117" t="str">
        <f t="shared" si="217"/>
        <v>05002000</v>
      </c>
      <c r="C1117" t="str">
        <f t="shared" si="218"/>
        <v>05002397</v>
      </c>
      <c r="D1117" t="str">
        <f t="shared" si="219"/>
        <v>818</v>
      </c>
      <c r="E1117" t="str">
        <f t="shared" si="220"/>
        <v>89301105</v>
      </c>
      <c r="F1117" t="str">
        <f t="shared" si="221"/>
        <v>1560012212</v>
      </c>
      <c r="G1117" s="1">
        <v>44672</v>
      </c>
      <c r="H1117" t="str">
        <f>"91439"</f>
        <v>91439</v>
      </c>
      <c r="I1117">
        <v>9</v>
      </c>
      <c r="J1117">
        <v>3204</v>
      </c>
      <c r="K1117">
        <v>0</v>
      </c>
      <c r="L1117">
        <v>2915.64</v>
      </c>
    </row>
    <row r="1118" spans="1:12" x14ac:dyDescent="0.25">
      <c r="A1118" t="str">
        <f t="shared" si="216"/>
        <v>89301000</v>
      </c>
      <c r="B1118" t="str">
        <f t="shared" ref="B1118:B1134" si="222">"91866000"</f>
        <v>91866000</v>
      </c>
      <c r="C1118" t="str">
        <f t="shared" ref="C1118:C1134" si="223">"91866313"</f>
        <v>91866313</v>
      </c>
      <c r="D1118" t="str">
        <f t="shared" ref="D1118:D1134" si="224">"802"</f>
        <v>802</v>
      </c>
      <c r="E1118" t="str">
        <f t="shared" si="220"/>
        <v>89301105</v>
      </c>
      <c r="F1118" t="str">
        <f t="shared" ref="F1118:F1127" si="225">"0612173232"</f>
        <v>0612173232</v>
      </c>
      <c r="G1118" s="1">
        <v>44699</v>
      </c>
      <c r="H1118" t="str">
        <f>"82034"</f>
        <v>82034</v>
      </c>
      <c r="I1118">
        <v>1</v>
      </c>
      <c r="J1118">
        <v>348</v>
      </c>
      <c r="K1118">
        <v>0</v>
      </c>
      <c r="L1118">
        <v>316.68</v>
      </c>
    </row>
    <row r="1119" spans="1:12" x14ac:dyDescent="0.25">
      <c r="A1119" t="str">
        <f t="shared" si="216"/>
        <v>89301000</v>
      </c>
      <c r="B1119" t="str">
        <f t="shared" si="222"/>
        <v>91866000</v>
      </c>
      <c r="C1119" t="str">
        <f t="shared" si="223"/>
        <v>91866313</v>
      </c>
      <c r="D1119" t="str">
        <f t="shared" si="224"/>
        <v>802</v>
      </c>
      <c r="E1119" t="str">
        <f t="shared" si="220"/>
        <v>89301105</v>
      </c>
      <c r="F1119" t="str">
        <f t="shared" si="225"/>
        <v>0612173232</v>
      </c>
      <c r="G1119" s="1">
        <v>44699</v>
      </c>
      <c r="H1119" t="str">
        <f>"82041"</f>
        <v>82041</v>
      </c>
      <c r="I1119">
        <v>1</v>
      </c>
      <c r="J1119">
        <v>1090</v>
      </c>
      <c r="K1119">
        <v>0</v>
      </c>
      <c r="L1119">
        <v>991.9</v>
      </c>
    </row>
    <row r="1120" spans="1:12" x14ac:dyDescent="0.25">
      <c r="A1120" t="str">
        <f t="shared" si="216"/>
        <v>89301000</v>
      </c>
      <c r="B1120" t="str">
        <f t="shared" si="222"/>
        <v>91866000</v>
      </c>
      <c r="C1120" t="str">
        <f t="shared" si="223"/>
        <v>91866313</v>
      </c>
      <c r="D1120" t="str">
        <f t="shared" si="224"/>
        <v>802</v>
      </c>
      <c r="E1120" t="str">
        <f t="shared" si="220"/>
        <v>89301105</v>
      </c>
      <c r="F1120" t="str">
        <f t="shared" si="225"/>
        <v>0612173232</v>
      </c>
      <c r="G1120" s="1">
        <v>44699</v>
      </c>
      <c r="H1120" t="str">
        <f>"82041"</f>
        <v>82041</v>
      </c>
      <c r="I1120">
        <v>1</v>
      </c>
      <c r="J1120">
        <v>1090</v>
      </c>
      <c r="K1120">
        <v>0</v>
      </c>
      <c r="L1120">
        <v>991.9</v>
      </c>
    </row>
    <row r="1121" spans="1:12" x14ac:dyDescent="0.25">
      <c r="A1121" t="str">
        <f t="shared" si="216"/>
        <v>89301000</v>
      </c>
      <c r="B1121" t="str">
        <f t="shared" si="222"/>
        <v>91866000</v>
      </c>
      <c r="C1121" t="str">
        <f t="shared" si="223"/>
        <v>91866313</v>
      </c>
      <c r="D1121" t="str">
        <f t="shared" si="224"/>
        <v>802</v>
      </c>
      <c r="E1121" t="str">
        <f t="shared" si="220"/>
        <v>89301105</v>
      </c>
      <c r="F1121" t="str">
        <f t="shared" si="225"/>
        <v>0612173232</v>
      </c>
      <c r="G1121" s="1">
        <v>44705</v>
      </c>
      <c r="H1121" t="str">
        <f>"82064"</f>
        <v>82064</v>
      </c>
      <c r="I1121">
        <v>2</v>
      </c>
      <c r="J1121">
        <v>222</v>
      </c>
      <c r="K1121">
        <v>0</v>
      </c>
      <c r="L1121">
        <v>202.02</v>
      </c>
    </row>
    <row r="1122" spans="1:12" x14ac:dyDescent="0.25">
      <c r="A1122" t="str">
        <f t="shared" si="216"/>
        <v>89301000</v>
      </c>
      <c r="B1122" t="str">
        <f t="shared" si="222"/>
        <v>91866000</v>
      </c>
      <c r="C1122" t="str">
        <f t="shared" si="223"/>
        <v>91866313</v>
      </c>
      <c r="D1122" t="str">
        <f t="shared" si="224"/>
        <v>802</v>
      </c>
      <c r="E1122" t="str">
        <f t="shared" si="220"/>
        <v>89301105</v>
      </c>
      <c r="F1122" t="str">
        <f t="shared" si="225"/>
        <v>0612173232</v>
      </c>
      <c r="G1122" s="1">
        <v>44704</v>
      </c>
      <c r="H1122" t="str">
        <f>"98111"</f>
        <v>98111</v>
      </c>
      <c r="I1122">
        <v>1</v>
      </c>
      <c r="J1122">
        <v>154</v>
      </c>
      <c r="K1122">
        <v>0</v>
      </c>
      <c r="L1122">
        <v>140.13999999999999</v>
      </c>
    </row>
    <row r="1123" spans="1:12" x14ac:dyDescent="0.25">
      <c r="A1123" t="str">
        <f t="shared" si="216"/>
        <v>89301000</v>
      </c>
      <c r="B1123" t="str">
        <f t="shared" si="222"/>
        <v>91866000</v>
      </c>
      <c r="C1123" t="str">
        <f t="shared" si="223"/>
        <v>91866313</v>
      </c>
      <c r="D1123" t="str">
        <f t="shared" si="224"/>
        <v>802</v>
      </c>
      <c r="E1123" t="str">
        <f t="shared" si="220"/>
        <v>89301105</v>
      </c>
      <c r="F1123" t="str">
        <f t="shared" si="225"/>
        <v>0612173232</v>
      </c>
      <c r="G1123" s="1">
        <v>44705</v>
      </c>
      <c r="H1123" t="str">
        <f>"82060"</f>
        <v>82060</v>
      </c>
      <c r="I1123">
        <v>1</v>
      </c>
      <c r="J1123">
        <v>273</v>
      </c>
      <c r="K1123">
        <v>0</v>
      </c>
      <c r="L1123">
        <v>248.43</v>
      </c>
    </row>
    <row r="1124" spans="1:12" x14ac:dyDescent="0.25">
      <c r="A1124" t="str">
        <f t="shared" si="216"/>
        <v>89301000</v>
      </c>
      <c r="B1124" t="str">
        <f t="shared" si="222"/>
        <v>91866000</v>
      </c>
      <c r="C1124" t="str">
        <f t="shared" si="223"/>
        <v>91866313</v>
      </c>
      <c r="D1124" t="str">
        <f t="shared" si="224"/>
        <v>802</v>
      </c>
      <c r="E1124" t="str">
        <f t="shared" si="220"/>
        <v>89301105</v>
      </c>
      <c r="F1124" t="str">
        <f t="shared" si="225"/>
        <v>0612173232</v>
      </c>
      <c r="G1124" s="1">
        <v>44705</v>
      </c>
      <c r="H1124" t="str">
        <f>"98119"</f>
        <v>98119</v>
      </c>
      <c r="I1124">
        <v>1</v>
      </c>
      <c r="J1124">
        <v>235</v>
      </c>
      <c r="K1124">
        <v>0</v>
      </c>
      <c r="L1124">
        <v>213.85</v>
      </c>
    </row>
    <row r="1125" spans="1:12" x14ac:dyDescent="0.25">
      <c r="A1125" t="str">
        <f t="shared" si="216"/>
        <v>89301000</v>
      </c>
      <c r="B1125" t="str">
        <f t="shared" si="222"/>
        <v>91866000</v>
      </c>
      <c r="C1125" t="str">
        <f t="shared" si="223"/>
        <v>91866313</v>
      </c>
      <c r="D1125" t="str">
        <f t="shared" si="224"/>
        <v>802</v>
      </c>
      <c r="E1125" t="str">
        <f t="shared" si="220"/>
        <v>89301105</v>
      </c>
      <c r="F1125" t="str">
        <f t="shared" si="225"/>
        <v>0612173232</v>
      </c>
      <c r="G1125" s="1">
        <v>44705</v>
      </c>
      <c r="H1125" t="str">
        <f>"82068"</f>
        <v>82068</v>
      </c>
      <c r="I1125">
        <v>4</v>
      </c>
      <c r="J1125">
        <v>1104</v>
      </c>
      <c r="K1125">
        <v>0</v>
      </c>
      <c r="L1125">
        <v>1004.64</v>
      </c>
    </row>
    <row r="1126" spans="1:12" x14ac:dyDescent="0.25">
      <c r="A1126" t="str">
        <f t="shared" si="216"/>
        <v>89301000</v>
      </c>
      <c r="B1126" t="str">
        <f t="shared" si="222"/>
        <v>91866000</v>
      </c>
      <c r="C1126" t="str">
        <f t="shared" si="223"/>
        <v>91866313</v>
      </c>
      <c r="D1126" t="str">
        <f t="shared" si="224"/>
        <v>802</v>
      </c>
      <c r="E1126" t="str">
        <f t="shared" si="220"/>
        <v>89301105</v>
      </c>
      <c r="F1126" t="str">
        <f t="shared" si="225"/>
        <v>0612173232</v>
      </c>
      <c r="G1126" s="1">
        <v>44699</v>
      </c>
      <c r="H1126" t="str">
        <f>"82041"</f>
        <v>82041</v>
      </c>
      <c r="I1126">
        <v>1</v>
      </c>
      <c r="J1126">
        <v>1090</v>
      </c>
      <c r="K1126">
        <v>0</v>
      </c>
      <c r="L1126">
        <v>991.9</v>
      </c>
    </row>
    <row r="1127" spans="1:12" x14ac:dyDescent="0.25">
      <c r="A1127" t="str">
        <f t="shared" si="216"/>
        <v>89301000</v>
      </c>
      <c r="B1127" t="str">
        <f t="shared" si="222"/>
        <v>91866000</v>
      </c>
      <c r="C1127" t="str">
        <f t="shared" si="223"/>
        <v>91866313</v>
      </c>
      <c r="D1127" t="str">
        <f t="shared" si="224"/>
        <v>802</v>
      </c>
      <c r="E1127" t="str">
        <f t="shared" si="220"/>
        <v>89301105</v>
      </c>
      <c r="F1127" t="str">
        <f t="shared" si="225"/>
        <v>0612173232</v>
      </c>
      <c r="G1127" s="1">
        <v>44700</v>
      </c>
      <c r="H1127" t="str">
        <f>"82117"</f>
        <v>82117</v>
      </c>
      <c r="I1127">
        <v>1</v>
      </c>
      <c r="J1127">
        <v>528</v>
      </c>
      <c r="K1127">
        <v>0</v>
      </c>
      <c r="L1127">
        <v>480.48</v>
      </c>
    </row>
    <row r="1128" spans="1:12" x14ac:dyDescent="0.25">
      <c r="A1128" t="str">
        <f t="shared" si="216"/>
        <v>89301000</v>
      </c>
      <c r="B1128" t="str">
        <f t="shared" si="222"/>
        <v>91866000</v>
      </c>
      <c r="C1128" t="str">
        <f t="shared" si="223"/>
        <v>91866313</v>
      </c>
      <c r="D1128" t="str">
        <f t="shared" si="224"/>
        <v>802</v>
      </c>
      <c r="E1128" t="str">
        <f>"89301101"</f>
        <v>89301101</v>
      </c>
      <c r="F1128" t="str">
        <f>"1059232284"</f>
        <v>1059232284</v>
      </c>
      <c r="G1128" s="1">
        <v>44690</v>
      </c>
      <c r="H1128" t="str">
        <f>"97111"</f>
        <v>97111</v>
      </c>
      <c r="I1128">
        <v>1</v>
      </c>
      <c r="J1128">
        <v>18</v>
      </c>
      <c r="K1128">
        <v>0</v>
      </c>
      <c r="L1128">
        <v>16.38</v>
      </c>
    </row>
    <row r="1129" spans="1:12" x14ac:dyDescent="0.25">
      <c r="A1129" t="str">
        <f t="shared" si="216"/>
        <v>89301000</v>
      </c>
      <c r="B1129" t="str">
        <f t="shared" si="222"/>
        <v>91866000</v>
      </c>
      <c r="C1129" t="str">
        <f t="shared" si="223"/>
        <v>91866313</v>
      </c>
      <c r="D1129" t="str">
        <f t="shared" si="224"/>
        <v>802</v>
      </c>
      <c r="E1129" t="str">
        <f>"89301101"</f>
        <v>89301101</v>
      </c>
      <c r="F1129" t="str">
        <f>"1059232284"</f>
        <v>1059232284</v>
      </c>
      <c r="G1129" s="1">
        <v>44690</v>
      </c>
      <c r="H1129" t="str">
        <f>"82147"</f>
        <v>82147</v>
      </c>
      <c r="I1129">
        <v>9</v>
      </c>
      <c r="J1129">
        <v>2142</v>
      </c>
      <c r="K1129">
        <v>0</v>
      </c>
      <c r="L1129">
        <v>1949.22</v>
      </c>
    </row>
    <row r="1130" spans="1:12" x14ac:dyDescent="0.25">
      <c r="A1130" t="str">
        <f t="shared" si="216"/>
        <v>89301000</v>
      </c>
      <c r="B1130" t="str">
        <f t="shared" si="222"/>
        <v>91866000</v>
      </c>
      <c r="C1130" t="str">
        <f t="shared" si="223"/>
        <v>91866313</v>
      </c>
      <c r="D1130" t="str">
        <f t="shared" si="224"/>
        <v>802</v>
      </c>
      <c r="E1130" t="str">
        <f>"89301101"</f>
        <v>89301101</v>
      </c>
      <c r="F1130" t="str">
        <f>"1059232284"</f>
        <v>1059232284</v>
      </c>
      <c r="G1130" s="1">
        <v>44690</v>
      </c>
      <c r="H1130" t="str">
        <f>"82147"</f>
        <v>82147</v>
      </c>
      <c r="I1130">
        <v>3</v>
      </c>
      <c r="J1130">
        <v>714</v>
      </c>
      <c r="K1130">
        <v>0</v>
      </c>
      <c r="L1130">
        <v>649.74</v>
      </c>
    </row>
    <row r="1131" spans="1:12" x14ac:dyDescent="0.25">
      <c r="A1131" t="str">
        <f t="shared" si="216"/>
        <v>89301000</v>
      </c>
      <c r="B1131" t="str">
        <f t="shared" si="222"/>
        <v>91866000</v>
      </c>
      <c r="C1131" t="str">
        <f t="shared" si="223"/>
        <v>91866313</v>
      </c>
      <c r="D1131" t="str">
        <f t="shared" si="224"/>
        <v>802</v>
      </c>
      <c r="E1131" t="str">
        <f>"89301103"</f>
        <v>89301103</v>
      </c>
      <c r="F1131" t="str">
        <f>"1301040312"</f>
        <v>1301040312</v>
      </c>
      <c r="G1131" s="1">
        <v>44698</v>
      </c>
      <c r="H1131" t="str">
        <f>"97111"</f>
        <v>97111</v>
      </c>
      <c r="I1131">
        <v>1</v>
      </c>
      <c r="J1131">
        <v>18</v>
      </c>
      <c r="K1131">
        <v>0</v>
      </c>
      <c r="L1131">
        <v>16.38</v>
      </c>
    </row>
    <row r="1132" spans="1:12" x14ac:dyDescent="0.25">
      <c r="A1132" t="str">
        <f t="shared" si="216"/>
        <v>89301000</v>
      </c>
      <c r="B1132" t="str">
        <f t="shared" si="222"/>
        <v>91866000</v>
      </c>
      <c r="C1132" t="str">
        <f t="shared" si="223"/>
        <v>91866313</v>
      </c>
      <c r="D1132" t="str">
        <f t="shared" si="224"/>
        <v>802</v>
      </c>
      <c r="E1132" t="str">
        <f>"89301103"</f>
        <v>89301103</v>
      </c>
      <c r="F1132" t="str">
        <f>"1301040312"</f>
        <v>1301040312</v>
      </c>
      <c r="G1132" s="1">
        <v>44698</v>
      </c>
      <c r="H1132" t="str">
        <f>"82113"</f>
        <v>82113</v>
      </c>
      <c r="I1132">
        <v>1</v>
      </c>
      <c r="J1132">
        <v>362</v>
      </c>
      <c r="K1132">
        <v>0</v>
      </c>
      <c r="L1132">
        <v>329.42</v>
      </c>
    </row>
    <row r="1133" spans="1:12" x14ac:dyDescent="0.25">
      <c r="A1133" t="str">
        <f t="shared" si="216"/>
        <v>89301000</v>
      </c>
      <c r="B1133" t="str">
        <f t="shared" si="222"/>
        <v>91866000</v>
      </c>
      <c r="C1133" t="str">
        <f t="shared" si="223"/>
        <v>91866313</v>
      </c>
      <c r="D1133" t="str">
        <f t="shared" si="224"/>
        <v>802</v>
      </c>
      <c r="E1133" t="str">
        <f>"89301103"</f>
        <v>89301103</v>
      </c>
      <c r="F1133" t="str">
        <f>"1301040312"</f>
        <v>1301040312</v>
      </c>
      <c r="G1133" s="1">
        <v>44698</v>
      </c>
      <c r="H1133" t="str">
        <f>"82113"</f>
        <v>82113</v>
      </c>
      <c r="I1133">
        <v>1</v>
      </c>
      <c r="J1133">
        <v>362</v>
      </c>
      <c r="K1133">
        <v>0</v>
      </c>
      <c r="L1133">
        <v>329.42</v>
      </c>
    </row>
    <row r="1134" spans="1:12" x14ac:dyDescent="0.25">
      <c r="A1134" t="str">
        <f t="shared" si="216"/>
        <v>89301000</v>
      </c>
      <c r="B1134" t="str">
        <f t="shared" si="222"/>
        <v>91866000</v>
      </c>
      <c r="C1134" t="str">
        <f t="shared" si="223"/>
        <v>91866313</v>
      </c>
      <c r="D1134" t="str">
        <f t="shared" si="224"/>
        <v>802</v>
      </c>
      <c r="E1134" t="str">
        <f>"89301103"</f>
        <v>89301103</v>
      </c>
      <c r="F1134" t="str">
        <f>"1301040312"</f>
        <v>1301040312</v>
      </c>
      <c r="G1134" s="1">
        <v>44698</v>
      </c>
      <c r="H1134" t="str">
        <f>"82113"</f>
        <v>82113</v>
      </c>
      <c r="I1134">
        <v>1</v>
      </c>
      <c r="J1134">
        <v>362</v>
      </c>
      <c r="K1134">
        <v>0</v>
      </c>
      <c r="L1134">
        <v>329.42</v>
      </c>
    </row>
    <row r="1135" spans="1:12" x14ac:dyDescent="0.25">
      <c r="A1135" t="str">
        <f t="shared" si="216"/>
        <v>89301000</v>
      </c>
      <c r="B1135" t="str">
        <f t="shared" ref="B1135:C1143" si="226">"89063000"</f>
        <v>89063000</v>
      </c>
      <c r="C1135" t="str">
        <f t="shared" si="226"/>
        <v>89063000</v>
      </c>
      <c r="D1135" t="str">
        <f t="shared" ref="D1135:D1143" si="227">"809"</f>
        <v>809</v>
      </c>
      <c r="E1135" t="str">
        <f>"89301031"</f>
        <v>89301031</v>
      </c>
      <c r="F1135" t="str">
        <f>"466021419"</f>
        <v>466021419</v>
      </c>
      <c r="G1135" s="1">
        <v>44687</v>
      </c>
      <c r="H1135" t="str">
        <f t="shared" ref="H1135:H1143" si="228">"89312"</f>
        <v>89312</v>
      </c>
      <c r="I1135">
        <v>3</v>
      </c>
      <c r="J1135">
        <v>906</v>
      </c>
      <c r="K1135">
        <v>0</v>
      </c>
      <c r="L1135">
        <v>951.3</v>
      </c>
    </row>
    <row r="1136" spans="1:12" x14ac:dyDescent="0.25">
      <c r="A1136" t="str">
        <f t="shared" si="216"/>
        <v>89301000</v>
      </c>
      <c r="B1136" t="str">
        <f t="shared" si="226"/>
        <v>89063000</v>
      </c>
      <c r="C1136" t="str">
        <f t="shared" si="226"/>
        <v>89063000</v>
      </c>
      <c r="D1136" t="str">
        <f t="shared" si="227"/>
        <v>809</v>
      </c>
      <c r="E1136" t="str">
        <f>"89301031"</f>
        <v>89301031</v>
      </c>
      <c r="F1136" t="str">
        <f>"6056200414"</f>
        <v>6056200414</v>
      </c>
      <c r="G1136" s="1">
        <v>44693</v>
      </c>
      <c r="H1136" t="str">
        <f t="shared" si="228"/>
        <v>89312</v>
      </c>
      <c r="I1136">
        <v>3</v>
      </c>
      <c r="J1136">
        <v>906</v>
      </c>
      <c r="K1136">
        <v>0</v>
      </c>
      <c r="L1136">
        <v>951.3</v>
      </c>
    </row>
    <row r="1137" spans="1:12" x14ac:dyDescent="0.25">
      <c r="A1137" t="str">
        <f t="shared" si="216"/>
        <v>89301000</v>
      </c>
      <c r="B1137" t="str">
        <f t="shared" si="226"/>
        <v>89063000</v>
      </c>
      <c r="C1137" t="str">
        <f t="shared" si="226"/>
        <v>89063000</v>
      </c>
      <c r="D1137" t="str">
        <f t="shared" si="227"/>
        <v>809</v>
      </c>
      <c r="E1137" t="str">
        <f>"89301031"</f>
        <v>89301031</v>
      </c>
      <c r="F1137" t="str">
        <f>"506022258"</f>
        <v>506022258</v>
      </c>
      <c r="G1137" s="1">
        <v>44699</v>
      </c>
      <c r="H1137" t="str">
        <f t="shared" si="228"/>
        <v>89312</v>
      </c>
      <c r="I1137">
        <v>3</v>
      </c>
      <c r="J1137">
        <v>906</v>
      </c>
      <c r="K1137">
        <v>0</v>
      </c>
      <c r="L1137">
        <v>951.3</v>
      </c>
    </row>
    <row r="1138" spans="1:12" x14ac:dyDescent="0.25">
      <c r="A1138" t="str">
        <f t="shared" si="216"/>
        <v>89301000</v>
      </c>
      <c r="B1138" t="str">
        <f t="shared" si="226"/>
        <v>89063000</v>
      </c>
      <c r="C1138" t="str">
        <f t="shared" si="226"/>
        <v>89063000</v>
      </c>
      <c r="D1138" t="str">
        <f t="shared" si="227"/>
        <v>809</v>
      </c>
      <c r="E1138" t="str">
        <f>"89301031"</f>
        <v>89301031</v>
      </c>
      <c r="F1138" t="str">
        <f>"8254254459"</f>
        <v>8254254459</v>
      </c>
      <c r="G1138" s="1">
        <v>44704</v>
      </c>
      <c r="H1138" t="str">
        <f t="shared" si="228"/>
        <v>89312</v>
      </c>
      <c r="I1138">
        <v>3</v>
      </c>
      <c r="J1138">
        <v>906</v>
      </c>
      <c r="K1138">
        <v>0</v>
      </c>
      <c r="L1138">
        <v>951.3</v>
      </c>
    </row>
    <row r="1139" spans="1:12" x14ac:dyDescent="0.25">
      <c r="A1139" t="str">
        <f t="shared" si="216"/>
        <v>89301000</v>
      </c>
      <c r="B1139" t="str">
        <f t="shared" si="226"/>
        <v>89063000</v>
      </c>
      <c r="C1139" t="str">
        <f t="shared" si="226"/>
        <v>89063000</v>
      </c>
      <c r="D1139" t="str">
        <f t="shared" si="227"/>
        <v>809</v>
      </c>
      <c r="E1139" t="str">
        <f>"89301031"</f>
        <v>89301031</v>
      </c>
      <c r="F1139" t="str">
        <f>"395926469"</f>
        <v>395926469</v>
      </c>
      <c r="G1139" s="1">
        <v>44704</v>
      </c>
      <c r="H1139" t="str">
        <f t="shared" si="228"/>
        <v>89312</v>
      </c>
      <c r="I1139">
        <v>3</v>
      </c>
      <c r="J1139">
        <v>906</v>
      </c>
      <c r="K1139">
        <v>0</v>
      </c>
      <c r="L1139">
        <v>951.3</v>
      </c>
    </row>
    <row r="1140" spans="1:12" x14ac:dyDescent="0.25">
      <c r="A1140" t="str">
        <f t="shared" si="216"/>
        <v>89301000</v>
      </c>
      <c r="B1140" t="str">
        <f t="shared" si="226"/>
        <v>89063000</v>
      </c>
      <c r="C1140" t="str">
        <f t="shared" si="226"/>
        <v>89063000</v>
      </c>
      <c r="D1140" t="str">
        <f t="shared" si="227"/>
        <v>809</v>
      </c>
      <c r="E1140" t="str">
        <f>"89301324"</f>
        <v>89301324</v>
      </c>
      <c r="F1140" t="str">
        <f>"7753194471"</f>
        <v>7753194471</v>
      </c>
      <c r="G1140" s="1">
        <v>44705</v>
      </c>
      <c r="H1140" t="str">
        <f t="shared" si="228"/>
        <v>89312</v>
      </c>
      <c r="I1140">
        <v>3</v>
      </c>
      <c r="J1140">
        <v>906</v>
      </c>
      <c r="K1140">
        <v>0</v>
      </c>
      <c r="L1140">
        <v>951.3</v>
      </c>
    </row>
    <row r="1141" spans="1:12" x14ac:dyDescent="0.25">
      <c r="A1141" t="str">
        <f t="shared" si="216"/>
        <v>89301000</v>
      </c>
      <c r="B1141" t="str">
        <f t="shared" si="226"/>
        <v>89063000</v>
      </c>
      <c r="C1141" t="str">
        <f t="shared" si="226"/>
        <v>89063000</v>
      </c>
      <c r="D1141" t="str">
        <f t="shared" si="227"/>
        <v>809</v>
      </c>
      <c r="E1141" t="str">
        <f>"89301031"</f>
        <v>89301031</v>
      </c>
      <c r="F1141" t="str">
        <f>"471216401"</f>
        <v>471216401</v>
      </c>
      <c r="G1141" s="1">
        <v>44706</v>
      </c>
      <c r="H1141" t="str">
        <f t="shared" si="228"/>
        <v>89312</v>
      </c>
      <c r="I1141">
        <v>3</v>
      </c>
      <c r="J1141">
        <v>906</v>
      </c>
      <c r="K1141">
        <v>0</v>
      </c>
      <c r="L1141">
        <v>951.3</v>
      </c>
    </row>
    <row r="1142" spans="1:12" x14ac:dyDescent="0.25">
      <c r="A1142" t="str">
        <f t="shared" si="216"/>
        <v>89301000</v>
      </c>
      <c r="B1142" t="str">
        <f t="shared" si="226"/>
        <v>89063000</v>
      </c>
      <c r="C1142" t="str">
        <f t="shared" si="226"/>
        <v>89063000</v>
      </c>
      <c r="D1142" t="str">
        <f t="shared" si="227"/>
        <v>809</v>
      </c>
      <c r="E1142" t="str">
        <f>"89301031"</f>
        <v>89301031</v>
      </c>
      <c r="F1142" t="str">
        <f>"9553135735"</f>
        <v>9553135735</v>
      </c>
      <c r="G1142" s="1">
        <v>44707</v>
      </c>
      <c r="H1142" t="str">
        <f t="shared" si="228"/>
        <v>89312</v>
      </c>
      <c r="I1142">
        <v>3</v>
      </c>
      <c r="J1142">
        <v>906</v>
      </c>
      <c r="K1142">
        <v>0</v>
      </c>
      <c r="L1142">
        <v>951.3</v>
      </c>
    </row>
    <row r="1143" spans="1:12" x14ac:dyDescent="0.25">
      <c r="A1143" t="str">
        <f t="shared" si="216"/>
        <v>89301000</v>
      </c>
      <c r="B1143" t="str">
        <f t="shared" si="226"/>
        <v>89063000</v>
      </c>
      <c r="C1143" t="str">
        <f t="shared" si="226"/>
        <v>89063000</v>
      </c>
      <c r="D1143" t="str">
        <f t="shared" si="227"/>
        <v>809</v>
      </c>
      <c r="E1143" t="str">
        <f>"89301032"</f>
        <v>89301032</v>
      </c>
      <c r="F1143" t="str">
        <f>"7002274455"</f>
        <v>7002274455</v>
      </c>
      <c r="G1143" s="1">
        <v>44712</v>
      </c>
      <c r="H1143" t="str">
        <f t="shared" si="228"/>
        <v>89312</v>
      </c>
      <c r="I1143">
        <v>3</v>
      </c>
      <c r="J1143">
        <v>906</v>
      </c>
      <c r="K1143">
        <v>0</v>
      </c>
      <c r="L1143">
        <v>951.3</v>
      </c>
    </row>
    <row r="1144" spans="1:12" x14ac:dyDescent="0.25">
      <c r="A1144" t="str">
        <f t="shared" si="216"/>
        <v>89301000</v>
      </c>
      <c r="B1144" t="str">
        <f>"93201000"</f>
        <v>93201000</v>
      </c>
      <c r="C1144" t="str">
        <f>"93201231"</f>
        <v>93201231</v>
      </c>
      <c r="D1144" t="str">
        <f>"705"</f>
        <v>705</v>
      </c>
      <c r="E1144" t="str">
        <f>"89301131"</f>
        <v>89301131</v>
      </c>
      <c r="F1144" t="str">
        <f>"5555301840"</f>
        <v>5555301840</v>
      </c>
      <c r="G1144" s="1">
        <v>44603</v>
      </c>
      <c r="H1144" t="str">
        <f>"09511"</f>
        <v>09511</v>
      </c>
      <c r="I1144">
        <v>1</v>
      </c>
      <c r="J1144">
        <v>43</v>
      </c>
      <c r="K1144">
        <v>0</v>
      </c>
      <c r="L1144">
        <v>46.44</v>
      </c>
    </row>
    <row r="1145" spans="1:12" x14ac:dyDescent="0.25">
      <c r="A1145" t="str">
        <f t="shared" si="216"/>
        <v>89301000</v>
      </c>
      <c r="B1145" t="str">
        <f t="shared" ref="B1145:B1176" si="229">"06539000"</f>
        <v>06539000</v>
      </c>
      <c r="C1145" t="str">
        <f>"06539001"</f>
        <v>06539001</v>
      </c>
      <c r="D1145" t="str">
        <f>"801"</f>
        <v>801</v>
      </c>
      <c r="E1145" t="str">
        <f t="shared" ref="E1145:E1176" si="230">"89301171"</f>
        <v>89301171</v>
      </c>
      <c r="F1145" t="str">
        <f t="shared" ref="F1145:F1165" si="231">"6155040518"</f>
        <v>6155040518</v>
      </c>
      <c r="G1145" s="1">
        <v>44687</v>
      </c>
      <c r="H1145" t="str">
        <f>"81329"</f>
        <v>81329</v>
      </c>
      <c r="I1145">
        <v>1</v>
      </c>
      <c r="J1145">
        <v>16</v>
      </c>
      <c r="K1145">
        <v>0</v>
      </c>
      <c r="L1145">
        <v>12.48</v>
      </c>
    </row>
    <row r="1146" spans="1:12" x14ac:dyDescent="0.25">
      <c r="A1146" t="str">
        <f t="shared" si="216"/>
        <v>89301000</v>
      </c>
      <c r="B1146" t="str">
        <f t="shared" si="229"/>
        <v>06539000</v>
      </c>
      <c r="C1146" t="str">
        <f>"06539001"</f>
        <v>06539001</v>
      </c>
      <c r="D1146" t="str">
        <f>"801"</f>
        <v>801</v>
      </c>
      <c r="E1146" t="str">
        <f t="shared" si="230"/>
        <v>89301171</v>
      </c>
      <c r="F1146" t="str">
        <f t="shared" si="231"/>
        <v>6155040518</v>
      </c>
      <c r="G1146" s="1">
        <v>44687</v>
      </c>
      <c r="H1146" t="str">
        <f>"81331"</f>
        <v>81331</v>
      </c>
      <c r="I1146">
        <v>1</v>
      </c>
      <c r="J1146">
        <v>193</v>
      </c>
      <c r="K1146">
        <v>0</v>
      </c>
      <c r="L1146">
        <v>150.54</v>
      </c>
    </row>
    <row r="1147" spans="1:12" x14ac:dyDescent="0.25">
      <c r="A1147" t="str">
        <f t="shared" si="216"/>
        <v>89301000</v>
      </c>
      <c r="B1147" t="str">
        <f t="shared" si="229"/>
        <v>06539000</v>
      </c>
      <c r="C1147" t="str">
        <f t="shared" ref="C1147:C1154" si="232">"06539002"</f>
        <v>06539002</v>
      </c>
      <c r="D1147" t="str">
        <f t="shared" ref="D1147:D1154" si="233">"802"</f>
        <v>802</v>
      </c>
      <c r="E1147" t="str">
        <f t="shared" si="230"/>
        <v>89301171</v>
      </c>
      <c r="F1147" t="str">
        <f t="shared" si="231"/>
        <v>6155040518</v>
      </c>
      <c r="G1147" s="1">
        <v>44687</v>
      </c>
      <c r="H1147" t="str">
        <f t="shared" ref="H1147:H1154" si="234">"82097"</f>
        <v>82097</v>
      </c>
      <c r="I1147">
        <v>1</v>
      </c>
      <c r="J1147">
        <v>380</v>
      </c>
      <c r="K1147">
        <v>0</v>
      </c>
      <c r="L1147">
        <v>345.8</v>
      </c>
    </row>
    <row r="1148" spans="1:12" x14ac:dyDescent="0.25">
      <c r="A1148" t="str">
        <f t="shared" si="216"/>
        <v>89301000</v>
      </c>
      <c r="B1148" t="str">
        <f t="shared" si="229"/>
        <v>06539000</v>
      </c>
      <c r="C1148" t="str">
        <f t="shared" si="232"/>
        <v>06539002</v>
      </c>
      <c r="D1148" t="str">
        <f t="shared" si="233"/>
        <v>802</v>
      </c>
      <c r="E1148" t="str">
        <f t="shared" si="230"/>
        <v>89301171</v>
      </c>
      <c r="F1148" t="str">
        <f t="shared" si="231"/>
        <v>6155040518</v>
      </c>
      <c r="G1148" s="1">
        <v>44687</v>
      </c>
      <c r="H1148" t="str">
        <f t="shared" si="234"/>
        <v>82097</v>
      </c>
      <c r="I1148">
        <v>1</v>
      </c>
      <c r="J1148">
        <v>380</v>
      </c>
      <c r="K1148">
        <v>0</v>
      </c>
      <c r="L1148">
        <v>345.8</v>
      </c>
    </row>
    <row r="1149" spans="1:12" x14ac:dyDescent="0.25">
      <c r="A1149" t="str">
        <f t="shared" si="216"/>
        <v>89301000</v>
      </c>
      <c r="B1149" t="str">
        <f t="shared" si="229"/>
        <v>06539000</v>
      </c>
      <c r="C1149" t="str">
        <f t="shared" si="232"/>
        <v>06539002</v>
      </c>
      <c r="D1149" t="str">
        <f t="shared" si="233"/>
        <v>802</v>
      </c>
      <c r="E1149" t="str">
        <f t="shared" si="230"/>
        <v>89301171</v>
      </c>
      <c r="F1149" t="str">
        <f t="shared" si="231"/>
        <v>6155040518</v>
      </c>
      <c r="G1149" s="1">
        <v>44687</v>
      </c>
      <c r="H1149" t="str">
        <f t="shared" si="234"/>
        <v>82097</v>
      </c>
      <c r="I1149">
        <v>1</v>
      </c>
      <c r="J1149">
        <v>380</v>
      </c>
      <c r="K1149">
        <v>0</v>
      </c>
      <c r="L1149">
        <v>345.8</v>
      </c>
    </row>
    <row r="1150" spans="1:12" x14ac:dyDescent="0.25">
      <c r="A1150" t="str">
        <f t="shared" si="216"/>
        <v>89301000</v>
      </c>
      <c r="B1150" t="str">
        <f t="shared" si="229"/>
        <v>06539000</v>
      </c>
      <c r="C1150" t="str">
        <f t="shared" si="232"/>
        <v>06539002</v>
      </c>
      <c r="D1150" t="str">
        <f t="shared" si="233"/>
        <v>802</v>
      </c>
      <c r="E1150" t="str">
        <f t="shared" si="230"/>
        <v>89301171</v>
      </c>
      <c r="F1150" t="str">
        <f t="shared" si="231"/>
        <v>6155040518</v>
      </c>
      <c r="G1150" s="1">
        <v>44687</v>
      </c>
      <c r="H1150" t="str">
        <f t="shared" si="234"/>
        <v>82097</v>
      </c>
      <c r="I1150">
        <v>1</v>
      </c>
      <c r="J1150">
        <v>380</v>
      </c>
      <c r="K1150">
        <v>0</v>
      </c>
      <c r="L1150">
        <v>345.8</v>
      </c>
    </row>
    <row r="1151" spans="1:12" x14ac:dyDescent="0.25">
      <c r="A1151" t="str">
        <f t="shared" si="216"/>
        <v>89301000</v>
      </c>
      <c r="B1151" t="str">
        <f t="shared" si="229"/>
        <v>06539000</v>
      </c>
      <c r="C1151" t="str">
        <f t="shared" si="232"/>
        <v>06539002</v>
      </c>
      <c r="D1151" t="str">
        <f t="shared" si="233"/>
        <v>802</v>
      </c>
      <c r="E1151" t="str">
        <f t="shared" si="230"/>
        <v>89301171</v>
      </c>
      <c r="F1151" t="str">
        <f t="shared" si="231"/>
        <v>6155040518</v>
      </c>
      <c r="G1151" s="1">
        <v>44687</v>
      </c>
      <c r="H1151" t="str">
        <f t="shared" si="234"/>
        <v>82097</v>
      </c>
      <c r="I1151">
        <v>1</v>
      </c>
      <c r="J1151">
        <v>380</v>
      </c>
      <c r="K1151">
        <v>0</v>
      </c>
      <c r="L1151">
        <v>345.8</v>
      </c>
    </row>
    <row r="1152" spans="1:12" x14ac:dyDescent="0.25">
      <c r="A1152" t="str">
        <f t="shared" si="216"/>
        <v>89301000</v>
      </c>
      <c r="B1152" t="str">
        <f t="shared" si="229"/>
        <v>06539000</v>
      </c>
      <c r="C1152" t="str">
        <f t="shared" si="232"/>
        <v>06539002</v>
      </c>
      <c r="D1152" t="str">
        <f t="shared" si="233"/>
        <v>802</v>
      </c>
      <c r="E1152" t="str">
        <f t="shared" si="230"/>
        <v>89301171</v>
      </c>
      <c r="F1152" t="str">
        <f t="shared" si="231"/>
        <v>6155040518</v>
      </c>
      <c r="G1152" s="1">
        <v>44687</v>
      </c>
      <c r="H1152" t="str">
        <f t="shared" si="234"/>
        <v>82097</v>
      </c>
      <c r="I1152">
        <v>1</v>
      </c>
      <c r="J1152">
        <v>380</v>
      </c>
      <c r="K1152">
        <v>0</v>
      </c>
      <c r="L1152">
        <v>345.8</v>
      </c>
    </row>
    <row r="1153" spans="1:12" x14ac:dyDescent="0.25">
      <c r="A1153" t="str">
        <f t="shared" si="216"/>
        <v>89301000</v>
      </c>
      <c r="B1153" t="str">
        <f t="shared" si="229"/>
        <v>06539000</v>
      </c>
      <c r="C1153" t="str">
        <f t="shared" si="232"/>
        <v>06539002</v>
      </c>
      <c r="D1153" t="str">
        <f t="shared" si="233"/>
        <v>802</v>
      </c>
      <c r="E1153" t="str">
        <f t="shared" si="230"/>
        <v>89301171</v>
      </c>
      <c r="F1153" t="str">
        <f t="shared" si="231"/>
        <v>6155040518</v>
      </c>
      <c r="G1153" s="1">
        <v>44687</v>
      </c>
      <c r="H1153" t="str">
        <f t="shared" si="234"/>
        <v>82097</v>
      </c>
      <c r="I1153">
        <v>1</v>
      </c>
      <c r="J1153">
        <v>380</v>
      </c>
      <c r="K1153">
        <v>0</v>
      </c>
      <c r="L1153">
        <v>345.8</v>
      </c>
    </row>
    <row r="1154" spans="1:12" x14ac:dyDescent="0.25">
      <c r="A1154" t="str">
        <f t="shared" ref="A1154:A1217" si="235">"89301000"</f>
        <v>89301000</v>
      </c>
      <c r="B1154" t="str">
        <f t="shared" si="229"/>
        <v>06539000</v>
      </c>
      <c r="C1154" t="str">
        <f t="shared" si="232"/>
        <v>06539002</v>
      </c>
      <c r="D1154" t="str">
        <f t="shared" si="233"/>
        <v>802</v>
      </c>
      <c r="E1154" t="str">
        <f t="shared" si="230"/>
        <v>89301171</v>
      </c>
      <c r="F1154" t="str">
        <f t="shared" si="231"/>
        <v>6155040518</v>
      </c>
      <c r="G1154" s="1">
        <v>44687</v>
      </c>
      <c r="H1154" t="str">
        <f t="shared" si="234"/>
        <v>82097</v>
      </c>
      <c r="I1154">
        <v>1</v>
      </c>
      <c r="J1154">
        <v>380</v>
      </c>
      <c r="K1154">
        <v>0</v>
      </c>
      <c r="L1154">
        <v>345.8</v>
      </c>
    </row>
    <row r="1155" spans="1:12" x14ac:dyDescent="0.25">
      <c r="A1155" t="str">
        <f t="shared" si="235"/>
        <v>89301000</v>
      </c>
      <c r="B1155" t="str">
        <f t="shared" si="229"/>
        <v>06539000</v>
      </c>
      <c r="C1155" t="str">
        <f t="shared" ref="C1155:C1165" si="236">"06539003"</f>
        <v>06539003</v>
      </c>
      <c r="D1155" t="str">
        <f t="shared" ref="D1155:D1165" si="237">"813"</f>
        <v>813</v>
      </c>
      <c r="E1155" t="str">
        <f t="shared" si="230"/>
        <v>89301171</v>
      </c>
      <c r="F1155" t="str">
        <f t="shared" si="231"/>
        <v>6155040518</v>
      </c>
      <c r="G1155" s="1">
        <v>44687</v>
      </c>
      <c r="H1155" t="str">
        <f>"91197"</f>
        <v>91197</v>
      </c>
      <c r="I1155">
        <v>1</v>
      </c>
      <c r="J1155">
        <v>1046</v>
      </c>
      <c r="K1155">
        <v>0</v>
      </c>
      <c r="L1155">
        <v>815.88</v>
      </c>
    </row>
    <row r="1156" spans="1:12" x14ac:dyDescent="0.25">
      <c r="A1156" t="str">
        <f t="shared" si="235"/>
        <v>89301000</v>
      </c>
      <c r="B1156" t="str">
        <f t="shared" si="229"/>
        <v>06539000</v>
      </c>
      <c r="C1156" t="str">
        <f t="shared" si="236"/>
        <v>06539003</v>
      </c>
      <c r="D1156" t="str">
        <f t="shared" si="237"/>
        <v>813</v>
      </c>
      <c r="E1156" t="str">
        <f t="shared" si="230"/>
        <v>89301171</v>
      </c>
      <c r="F1156" t="str">
        <f t="shared" si="231"/>
        <v>6155040518</v>
      </c>
      <c r="G1156" s="1">
        <v>44687</v>
      </c>
      <c r="H1156" t="str">
        <f>"91197"</f>
        <v>91197</v>
      </c>
      <c r="I1156">
        <v>1</v>
      </c>
      <c r="J1156">
        <v>1046</v>
      </c>
      <c r="K1156">
        <v>0</v>
      </c>
      <c r="L1156">
        <v>815.88</v>
      </c>
    </row>
    <row r="1157" spans="1:12" x14ac:dyDescent="0.25">
      <c r="A1157" t="str">
        <f t="shared" si="235"/>
        <v>89301000</v>
      </c>
      <c r="B1157" t="str">
        <f t="shared" si="229"/>
        <v>06539000</v>
      </c>
      <c r="C1157" t="str">
        <f t="shared" si="236"/>
        <v>06539003</v>
      </c>
      <c r="D1157" t="str">
        <f t="shared" si="237"/>
        <v>813</v>
      </c>
      <c r="E1157" t="str">
        <f t="shared" si="230"/>
        <v>89301171</v>
      </c>
      <c r="F1157" t="str">
        <f t="shared" si="231"/>
        <v>6155040518</v>
      </c>
      <c r="G1157" s="1">
        <v>44687</v>
      </c>
      <c r="H1157" t="str">
        <f>"91129"</f>
        <v>91129</v>
      </c>
      <c r="I1157">
        <v>1</v>
      </c>
      <c r="J1157">
        <v>174</v>
      </c>
      <c r="K1157">
        <v>0</v>
      </c>
      <c r="L1157">
        <v>135.72</v>
      </c>
    </row>
    <row r="1158" spans="1:12" x14ac:dyDescent="0.25">
      <c r="A1158" t="str">
        <f t="shared" si="235"/>
        <v>89301000</v>
      </c>
      <c r="B1158" t="str">
        <f t="shared" si="229"/>
        <v>06539000</v>
      </c>
      <c r="C1158" t="str">
        <f t="shared" si="236"/>
        <v>06539003</v>
      </c>
      <c r="D1158" t="str">
        <f t="shared" si="237"/>
        <v>813</v>
      </c>
      <c r="E1158" t="str">
        <f t="shared" si="230"/>
        <v>89301171</v>
      </c>
      <c r="F1158" t="str">
        <f t="shared" si="231"/>
        <v>6155040518</v>
      </c>
      <c r="G1158" s="1">
        <v>44687</v>
      </c>
      <c r="H1158" t="str">
        <f>"91131"</f>
        <v>91131</v>
      </c>
      <c r="I1158">
        <v>1</v>
      </c>
      <c r="J1158">
        <v>171</v>
      </c>
      <c r="K1158">
        <v>0</v>
      </c>
      <c r="L1158">
        <v>133.38</v>
      </c>
    </row>
    <row r="1159" spans="1:12" x14ac:dyDescent="0.25">
      <c r="A1159" t="str">
        <f t="shared" si="235"/>
        <v>89301000</v>
      </c>
      <c r="B1159" t="str">
        <f t="shared" si="229"/>
        <v>06539000</v>
      </c>
      <c r="C1159" t="str">
        <f t="shared" si="236"/>
        <v>06539003</v>
      </c>
      <c r="D1159" t="str">
        <f t="shared" si="237"/>
        <v>813</v>
      </c>
      <c r="E1159" t="str">
        <f t="shared" si="230"/>
        <v>89301171</v>
      </c>
      <c r="F1159" t="str">
        <f t="shared" si="231"/>
        <v>6155040518</v>
      </c>
      <c r="G1159" s="1">
        <v>44687</v>
      </c>
      <c r="H1159" t="str">
        <f>"91133"</f>
        <v>91133</v>
      </c>
      <c r="I1159">
        <v>1</v>
      </c>
      <c r="J1159">
        <v>176</v>
      </c>
      <c r="K1159">
        <v>0</v>
      </c>
      <c r="L1159">
        <v>137.28</v>
      </c>
    </row>
    <row r="1160" spans="1:12" x14ac:dyDescent="0.25">
      <c r="A1160" t="str">
        <f t="shared" si="235"/>
        <v>89301000</v>
      </c>
      <c r="B1160" t="str">
        <f t="shared" si="229"/>
        <v>06539000</v>
      </c>
      <c r="C1160" t="str">
        <f t="shared" si="236"/>
        <v>06539003</v>
      </c>
      <c r="D1160" t="str">
        <f t="shared" si="237"/>
        <v>813</v>
      </c>
      <c r="E1160" t="str">
        <f t="shared" si="230"/>
        <v>89301171</v>
      </c>
      <c r="F1160" t="str">
        <f t="shared" si="231"/>
        <v>6155040518</v>
      </c>
      <c r="G1160" s="1">
        <v>44687</v>
      </c>
      <c r="H1160" t="str">
        <f>"91171"</f>
        <v>91171</v>
      </c>
      <c r="I1160">
        <v>1</v>
      </c>
      <c r="J1160">
        <v>360</v>
      </c>
      <c r="K1160">
        <v>0</v>
      </c>
      <c r="L1160">
        <v>280.8</v>
      </c>
    </row>
    <row r="1161" spans="1:12" x14ac:dyDescent="0.25">
      <c r="A1161" t="str">
        <f t="shared" si="235"/>
        <v>89301000</v>
      </c>
      <c r="B1161" t="str">
        <f t="shared" si="229"/>
        <v>06539000</v>
      </c>
      <c r="C1161" t="str">
        <f t="shared" si="236"/>
        <v>06539003</v>
      </c>
      <c r="D1161" t="str">
        <f t="shared" si="237"/>
        <v>813</v>
      </c>
      <c r="E1161" t="str">
        <f t="shared" si="230"/>
        <v>89301171</v>
      </c>
      <c r="F1161" t="str">
        <f t="shared" si="231"/>
        <v>6155040518</v>
      </c>
      <c r="G1161" s="1">
        <v>44687</v>
      </c>
      <c r="H1161" t="str">
        <f>"91173"</f>
        <v>91173</v>
      </c>
      <c r="I1161">
        <v>1</v>
      </c>
      <c r="J1161">
        <v>335</v>
      </c>
      <c r="K1161">
        <v>0</v>
      </c>
      <c r="L1161">
        <v>261.3</v>
      </c>
    </row>
    <row r="1162" spans="1:12" x14ac:dyDescent="0.25">
      <c r="A1162" t="str">
        <f t="shared" si="235"/>
        <v>89301000</v>
      </c>
      <c r="B1162" t="str">
        <f t="shared" si="229"/>
        <v>06539000</v>
      </c>
      <c r="C1162" t="str">
        <f t="shared" si="236"/>
        <v>06539003</v>
      </c>
      <c r="D1162" t="str">
        <f t="shared" si="237"/>
        <v>813</v>
      </c>
      <c r="E1162" t="str">
        <f t="shared" si="230"/>
        <v>89301171</v>
      </c>
      <c r="F1162" t="str">
        <f t="shared" si="231"/>
        <v>6155040518</v>
      </c>
      <c r="G1162" s="1">
        <v>44687</v>
      </c>
      <c r="H1162" t="str">
        <f>"91175"</f>
        <v>91175</v>
      </c>
      <c r="I1162">
        <v>1</v>
      </c>
      <c r="J1162">
        <v>360</v>
      </c>
      <c r="K1162">
        <v>0</v>
      </c>
      <c r="L1162">
        <v>280.8</v>
      </c>
    </row>
    <row r="1163" spans="1:12" x14ac:dyDescent="0.25">
      <c r="A1163" t="str">
        <f t="shared" si="235"/>
        <v>89301000</v>
      </c>
      <c r="B1163" t="str">
        <f t="shared" si="229"/>
        <v>06539000</v>
      </c>
      <c r="C1163" t="str">
        <f t="shared" si="236"/>
        <v>06539003</v>
      </c>
      <c r="D1163" t="str">
        <f t="shared" si="237"/>
        <v>813</v>
      </c>
      <c r="E1163" t="str">
        <f t="shared" si="230"/>
        <v>89301171</v>
      </c>
      <c r="F1163" t="str">
        <f t="shared" si="231"/>
        <v>6155040518</v>
      </c>
      <c r="G1163" s="1">
        <v>44687</v>
      </c>
      <c r="H1163" t="str">
        <f>"91167"</f>
        <v>91167</v>
      </c>
      <c r="I1163">
        <v>1</v>
      </c>
      <c r="J1163">
        <v>425</v>
      </c>
      <c r="K1163">
        <v>0</v>
      </c>
      <c r="L1163">
        <v>331.5</v>
      </c>
    </row>
    <row r="1164" spans="1:12" x14ac:dyDescent="0.25">
      <c r="A1164" t="str">
        <f t="shared" si="235"/>
        <v>89301000</v>
      </c>
      <c r="B1164" t="str">
        <f t="shared" si="229"/>
        <v>06539000</v>
      </c>
      <c r="C1164" t="str">
        <f t="shared" si="236"/>
        <v>06539003</v>
      </c>
      <c r="D1164" t="str">
        <f t="shared" si="237"/>
        <v>813</v>
      </c>
      <c r="E1164" t="str">
        <f t="shared" si="230"/>
        <v>89301171</v>
      </c>
      <c r="F1164" t="str">
        <f t="shared" si="231"/>
        <v>6155040518</v>
      </c>
      <c r="G1164" s="1">
        <v>44687</v>
      </c>
      <c r="H1164" t="str">
        <f>"91169"</f>
        <v>91169</v>
      </c>
      <c r="I1164">
        <v>1</v>
      </c>
      <c r="J1164">
        <v>425</v>
      </c>
      <c r="K1164">
        <v>0</v>
      </c>
      <c r="L1164">
        <v>331.5</v>
      </c>
    </row>
    <row r="1165" spans="1:12" x14ac:dyDescent="0.25">
      <c r="A1165" t="str">
        <f t="shared" si="235"/>
        <v>89301000</v>
      </c>
      <c r="B1165" t="str">
        <f t="shared" si="229"/>
        <v>06539000</v>
      </c>
      <c r="C1165" t="str">
        <f t="shared" si="236"/>
        <v>06539003</v>
      </c>
      <c r="D1165" t="str">
        <f t="shared" si="237"/>
        <v>813</v>
      </c>
      <c r="E1165" t="str">
        <f t="shared" si="230"/>
        <v>89301171</v>
      </c>
      <c r="F1165" t="str">
        <f t="shared" si="231"/>
        <v>6155040518</v>
      </c>
      <c r="G1165" s="1">
        <v>44687</v>
      </c>
      <c r="H1165" t="str">
        <f>"91475"</f>
        <v>91475</v>
      </c>
      <c r="I1165">
        <v>1</v>
      </c>
      <c r="J1165">
        <v>206</v>
      </c>
      <c r="K1165">
        <v>0</v>
      </c>
      <c r="L1165">
        <v>160.68</v>
      </c>
    </row>
    <row r="1166" spans="1:12" x14ac:dyDescent="0.25">
      <c r="A1166" t="str">
        <f t="shared" si="235"/>
        <v>89301000</v>
      </c>
      <c r="B1166" t="str">
        <f t="shared" si="229"/>
        <v>06539000</v>
      </c>
      <c r="C1166" t="str">
        <f>"06539001"</f>
        <v>06539001</v>
      </c>
      <c r="D1166" t="str">
        <f>"801"</f>
        <v>801</v>
      </c>
      <c r="E1166" t="str">
        <f t="shared" si="230"/>
        <v>89301171</v>
      </c>
      <c r="F1166" t="str">
        <f t="shared" ref="F1166:F1195" si="238">"8352175337"</f>
        <v>8352175337</v>
      </c>
      <c r="G1166" s="1">
        <v>44687</v>
      </c>
      <c r="H1166" t="str">
        <f>"81329"</f>
        <v>81329</v>
      </c>
      <c r="I1166">
        <v>1</v>
      </c>
      <c r="J1166">
        <v>16</v>
      </c>
      <c r="K1166">
        <v>0</v>
      </c>
      <c r="L1166">
        <v>12.48</v>
      </c>
    </row>
    <row r="1167" spans="1:12" x14ac:dyDescent="0.25">
      <c r="A1167" t="str">
        <f t="shared" si="235"/>
        <v>89301000</v>
      </c>
      <c r="B1167" t="str">
        <f t="shared" si="229"/>
        <v>06539000</v>
      </c>
      <c r="C1167" t="str">
        <f>"06539001"</f>
        <v>06539001</v>
      </c>
      <c r="D1167" t="str">
        <f>"801"</f>
        <v>801</v>
      </c>
      <c r="E1167" t="str">
        <f t="shared" si="230"/>
        <v>89301171</v>
      </c>
      <c r="F1167" t="str">
        <f t="shared" si="238"/>
        <v>8352175337</v>
      </c>
      <c r="G1167" s="1">
        <v>44687</v>
      </c>
      <c r="H1167" t="str">
        <f>"81331"</f>
        <v>81331</v>
      </c>
      <c r="I1167">
        <v>1</v>
      </c>
      <c r="J1167">
        <v>193</v>
      </c>
      <c r="K1167">
        <v>0</v>
      </c>
      <c r="L1167">
        <v>150.54</v>
      </c>
    </row>
    <row r="1168" spans="1:12" x14ac:dyDescent="0.25">
      <c r="A1168" t="str">
        <f t="shared" si="235"/>
        <v>89301000</v>
      </c>
      <c r="B1168" t="str">
        <f t="shared" si="229"/>
        <v>06539000</v>
      </c>
      <c r="C1168" t="str">
        <f t="shared" ref="C1168:C1175" si="239">"06539002"</f>
        <v>06539002</v>
      </c>
      <c r="D1168" t="str">
        <f t="shared" ref="D1168:D1175" si="240">"802"</f>
        <v>802</v>
      </c>
      <c r="E1168" t="str">
        <f t="shared" si="230"/>
        <v>89301171</v>
      </c>
      <c r="F1168" t="str">
        <f t="shared" si="238"/>
        <v>8352175337</v>
      </c>
      <c r="G1168" s="1">
        <v>44687</v>
      </c>
      <c r="H1168" t="str">
        <f t="shared" ref="H1168:H1175" si="241">"82097"</f>
        <v>82097</v>
      </c>
      <c r="I1168">
        <v>1</v>
      </c>
      <c r="J1168">
        <v>380</v>
      </c>
      <c r="K1168">
        <v>0</v>
      </c>
      <c r="L1168">
        <v>345.8</v>
      </c>
    </row>
    <row r="1169" spans="1:12" x14ac:dyDescent="0.25">
      <c r="A1169" t="str">
        <f t="shared" si="235"/>
        <v>89301000</v>
      </c>
      <c r="B1169" t="str">
        <f t="shared" si="229"/>
        <v>06539000</v>
      </c>
      <c r="C1169" t="str">
        <f t="shared" si="239"/>
        <v>06539002</v>
      </c>
      <c r="D1169" t="str">
        <f t="shared" si="240"/>
        <v>802</v>
      </c>
      <c r="E1169" t="str">
        <f t="shared" si="230"/>
        <v>89301171</v>
      </c>
      <c r="F1169" t="str">
        <f t="shared" si="238"/>
        <v>8352175337</v>
      </c>
      <c r="G1169" s="1">
        <v>44687</v>
      </c>
      <c r="H1169" t="str">
        <f t="shared" si="241"/>
        <v>82097</v>
      </c>
      <c r="I1169">
        <v>1</v>
      </c>
      <c r="J1169">
        <v>380</v>
      </c>
      <c r="K1169">
        <v>0</v>
      </c>
      <c r="L1169">
        <v>345.8</v>
      </c>
    </row>
    <row r="1170" spans="1:12" x14ac:dyDescent="0.25">
      <c r="A1170" t="str">
        <f t="shared" si="235"/>
        <v>89301000</v>
      </c>
      <c r="B1170" t="str">
        <f t="shared" si="229"/>
        <v>06539000</v>
      </c>
      <c r="C1170" t="str">
        <f t="shared" si="239"/>
        <v>06539002</v>
      </c>
      <c r="D1170" t="str">
        <f t="shared" si="240"/>
        <v>802</v>
      </c>
      <c r="E1170" t="str">
        <f t="shared" si="230"/>
        <v>89301171</v>
      </c>
      <c r="F1170" t="str">
        <f t="shared" si="238"/>
        <v>8352175337</v>
      </c>
      <c r="G1170" s="1">
        <v>44687</v>
      </c>
      <c r="H1170" t="str">
        <f t="shared" si="241"/>
        <v>82097</v>
      </c>
      <c r="I1170">
        <v>1</v>
      </c>
      <c r="J1170">
        <v>380</v>
      </c>
      <c r="K1170">
        <v>0</v>
      </c>
      <c r="L1170">
        <v>345.8</v>
      </c>
    </row>
    <row r="1171" spans="1:12" x14ac:dyDescent="0.25">
      <c r="A1171" t="str">
        <f t="shared" si="235"/>
        <v>89301000</v>
      </c>
      <c r="B1171" t="str">
        <f t="shared" si="229"/>
        <v>06539000</v>
      </c>
      <c r="C1171" t="str">
        <f t="shared" si="239"/>
        <v>06539002</v>
      </c>
      <c r="D1171" t="str">
        <f t="shared" si="240"/>
        <v>802</v>
      </c>
      <c r="E1171" t="str">
        <f t="shared" si="230"/>
        <v>89301171</v>
      </c>
      <c r="F1171" t="str">
        <f t="shared" si="238"/>
        <v>8352175337</v>
      </c>
      <c r="G1171" s="1">
        <v>44687</v>
      </c>
      <c r="H1171" t="str">
        <f t="shared" si="241"/>
        <v>82097</v>
      </c>
      <c r="I1171">
        <v>1</v>
      </c>
      <c r="J1171">
        <v>380</v>
      </c>
      <c r="K1171">
        <v>0</v>
      </c>
      <c r="L1171">
        <v>345.8</v>
      </c>
    </row>
    <row r="1172" spans="1:12" x14ac:dyDescent="0.25">
      <c r="A1172" t="str">
        <f t="shared" si="235"/>
        <v>89301000</v>
      </c>
      <c r="B1172" t="str">
        <f t="shared" si="229"/>
        <v>06539000</v>
      </c>
      <c r="C1172" t="str">
        <f t="shared" si="239"/>
        <v>06539002</v>
      </c>
      <c r="D1172" t="str">
        <f t="shared" si="240"/>
        <v>802</v>
      </c>
      <c r="E1172" t="str">
        <f t="shared" si="230"/>
        <v>89301171</v>
      </c>
      <c r="F1172" t="str">
        <f t="shared" si="238"/>
        <v>8352175337</v>
      </c>
      <c r="G1172" s="1">
        <v>44687</v>
      </c>
      <c r="H1172" t="str">
        <f t="shared" si="241"/>
        <v>82097</v>
      </c>
      <c r="I1172">
        <v>1</v>
      </c>
      <c r="J1172">
        <v>380</v>
      </c>
      <c r="K1172">
        <v>0</v>
      </c>
      <c r="L1172">
        <v>345.8</v>
      </c>
    </row>
    <row r="1173" spans="1:12" x14ac:dyDescent="0.25">
      <c r="A1173" t="str">
        <f t="shared" si="235"/>
        <v>89301000</v>
      </c>
      <c r="B1173" t="str">
        <f t="shared" si="229"/>
        <v>06539000</v>
      </c>
      <c r="C1173" t="str">
        <f t="shared" si="239"/>
        <v>06539002</v>
      </c>
      <c r="D1173" t="str">
        <f t="shared" si="240"/>
        <v>802</v>
      </c>
      <c r="E1173" t="str">
        <f t="shared" si="230"/>
        <v>89301171</v>
      </c>
      <c r="F1173" t="str">
        <f t="shared" si="238"/>
        <v>8352175337</v>
      </c>
      <c r="G1173" s="1">
        <v>44687</v>
      </c>
      <c r="H1173" t="str">
        <f t="shared" si="241"/>
        <v>82097</v>
      </c>
      <c r="I1173">
        <v>1</v>
      </c>
      <c r="J1173">
        <v>380</v>
      </c>
      <c r="K1173">
        <v>0</v>
      </c>
      <c r="L1173">
        <v>345.8</v>
      </c>
    </row>
    <row r="1174" spans="1:12" x14ac:dyDescent="0.25">
      <c r="A1174" t="str">
        <f t="shared" si="235"/>
        <v>89301000</v>
      </c>
      <c r="B1174" t="str">
        <f t="shared" si="229"/>
        <v>06539000</v>
      </c>
      <c r="C1174" t="str">
        <f t="shared" si="239"/>
        <v>06539002</v>
      </c>
      <c r="D1174" t="str">
        <f t="shared" si="240"/>
        <v>802</v>
      </c>
      <c r="E1174" t="str">
        <f t="shared" si="230"/>
        <v>89301171</v>
      </c>
      <c r="F1174" t="str">
        <f t="shared" si="238"/>
        <v>8352175337</v>
      </c>
      <c r="G1174" s="1">
        <v>44687</v>
      </c>
      <c r="H1174" t="str">
        <f t="shared" si="241"/>
        <v>82097</v>
      </c>
      <c r="I1174">
        <v>1</v>
      </c>
      <c r="J1174">
        <v>380</v>
      </c>
      <c r="K1174">
        <v>0</v>
      </c>
      <c r="L1174">
        <v>345.8</v>
      </c>
    </row>
    <row r="1175" spans="1:12" x14ac:dyDescent="0.25">
      <c r="A1175" t="str">
        <f t="shared" si="235"/>
        <v>89301000</v>
      </c>
      <c r="B1175" t="str">
        <f t="shared" si="229"/>
        <v>06539000</v>
      </c>
      <c r="C1175" t="str">
        <f t="shared" si="239"/>
        <v>06539002</v>
      </c>
      <c r="D1175" t="str">
        <f t="shared" si="240"/>
        <v>802</v>
      </c>
      <c r="E1175" t="str">
        <f t="shared" si="230"/>
        <v>89301171</v>
      </c>
      <c r="F1175" t="str">
        <f t="shared" si="238"/>
        <v>8352175337</v>
      </c>
      <c r="G1175" s="1">
        <v>44687</v>
      </c>
      <c r="H1175" t="str">
        <f t="shared" si="241"/>
        <v>82097</v>
      </c>
      <c r="I1175">
        <v>1</v>
      </c>
      <c r="J1175">
        <v>380</v>
      </c>
      <c r="K1175">
        <v>0</v>
      </c>
      <c r="L1175">
        <v>345.8</v>
      </c>
    </row>
    <row r="1176" spans="1:12" x14ac:dyDescent="0.25">
      <c r="A1176" t="str">
        <f t="shared" si="235"/>
        <v>89301000</v>
      </c>
      <c r="B1176" t="str">
        <f t="shared" si="229"/>
        <v>06539000</v>
      </c>
      <c r="C1176" t="str">
        <f t="shared" ref="C1176:C1207" si="242">"06539003"</f>
        <v>06539003</v>
      </c>
      <c r="D1176" t="str">
        <f t="shared" ref="D1176:D1207" si="243">"813"</f>
        <v>813</v>
      </c>
      <c r="E1176" t="str">
        <f t="shared" si="230"/>
        <v>89301171</v>
      </c>
      <c r="F1176" t="str">
        <f t="shared" si="238"/>
        <v>8352175337</v>
      </c>
      <c r="G1176" s="1">
        <v>44690</v>
      </c>
      <c r="H1176" t="str">
        <f>"91413"</f>
        <v>91413</v>
      </c>
      <c r="I1176">
        <v>1</v>
      </c>
      <c r="J1176">
        <v>853</v>
      </c>
      <c r="K1176">
        <v>0</v>
      </c>
      <c r="L1176">
        <v>665.34</v>
      </c>
    </row>
    <row r="1177" spans="1:12" x14ac:dyDescent="0.25">
      <c r="A1177" t="str">
        <f t="shared" si="235"/>
        <v>89301000</v>
      </c>
      <c r="B1177" t="str">
        <f t="shared" ref="B1177:B1208" si="244">"06539000"</f>
        <v>06539000</v>
      </c>
      <c r="C1177" t="str">
        <f t="shared" si="242"/>
        <v>06539003</v>
      </c>
      <c r="D1177" t="str">
        <f t="shared" si="243"/>
        <v>813</v>
      </c>
      <c r="E1177" t="str">
        <f t="shared" ref="E1177:E1195" si="245">"89301171"</f>
        <v>89301171</v>
      </c>
      <c r="F1177" t="str">
        <f t="shared" si="238"/>
        <v>8352175337</v>
      </c>
      <c r="G1177" s="1">
        <v>44690</v>
      </c>
      <c r="H1177" t="str">
        <f>"91413"</f>
        <v>91413</v>
      </c>
      <c r="I1177">
        <v>1</v>
      </c>
      <c r="J1177">
        <v>853</v>
      </c>
      <c r="K1177">
        <v>0</v>
      </c>
      <c r="L1177">
        <v>665.34</v>
      </c>
    </row>
    <row r="1178" spans="1:12" x14ac:dyDescent="0.25">
      <c r="A1178" t="str">
        <f t="shared" si="235"/>
        <v>89301000</v>
      </c>
      <c r="B1178" t="str">
        <f t="shared" si="244"/>
        <v>06539000</v>
      </c>
      <c r="C1178" t="str">
        <f t="shared" si="242"/>
        <v>06539003</v>
      </c>
      <c r="D1178" t="str">
        <f t="shared" si="243"/>
        <v>813</v>
      </c>
      <c r="E1178" t="str">
        <f t="shared" si="245"/>
        <v>89301171</v>
      </c>
      <c r="F1178" t="str">
        <f t="shared" si="238"/>
        <v>8352175337</v>
      </c>
      <c r="G1178" s="1">
        <v>44687</v>
      </c>
      <c r="H1178" t="str">
        <f t="shared" ref="H1178:H1184" si="246">"91197"</f>
        <v>91197</v>
      </c>
      <c r="I1178">
        <v>1</v>
      </c>
      <c r="J1178">
        <v>1046</v>
      </c>
      <c r="K1178">
        <v>0</v>
      </c>
      <c r="L1178">
        <v>815.88</v>
      </c>
    </row>
    <row r="1179" spans="1:12" x14ac:dyDescent="0.25">
      <c r="A1179" t="str">
        <f t="shared" si="235"/>
        <v>89301000</v>
      </c>
      <c r="B1179" t="str">
        <f t="shared" si="244"/>
        <v>06539000</v>
      </c>
      <c r="C1179" t="str">
        <f t="shared" si="242"/>
        <v>06539003</v>
      </c>
      <c r="D1179" t="str">
        <f t="shared" si="243"/>
        <v>813</v>
      </c>
      <c r="E1179" t="str">
        <f t="shared" si="245"/>
        <v>89301171</v>
      </c>
      <c r="F1179" t="str">
        <f t="shared" si="238"/>
        <v>8352175337</v>
      </c>
      <c r="G1179" s="1">
        <v>44690</v>
      </c>
      <c r="H1179" t="str">
        <f t="shared" si="246"/>
        <v>91197</v>
      </c>
      <c r="I1179">
        <v>1</v>
      </c>
      <c r="J1179">
        <v>1046</v>
      </c>
      <c r="K1179">
        <v>0</v>
      </c>
      <c r="L1179">
        <v>815.88</v>
      </c>
    </row>
    <row r="1180" spans="1:12" x14ac:dyDescent="0.25">
      <c r="A1180" t="str">
        <f t="shared" si="235"/>
        <v>89301000</v>
      </c>
      <c r="B1180" t="str">
        <f t="shared" si="244"/>
        <v>06539000</v>
      </c>
      <c r="C1180" t="str">
        <f t="shared" si="242"/>
        <v>06539003</v>
      </c>
      <c r="D1180" t="str">
        <f t="shared" si="243"/>
        <v>813</v>
      </c>
      <c r="E1180" t="str">
        <f t="shared" si="245"/>
        <v>89301171</v>
      </c>
      <c r="F1180" t="str">
        <f t="shared" si="238"/>
        <v>8352175337</v>
      </c>
      <c r="G1180" s="1">
        <v>44690</v>
      </c>
      <c r="H1180" t="str">
        <f t="shared" si="246"/>
        <v>91197</v>
      </c>
      <c r="I1180">
        <v>1</v>
      </c>
      <c r="J1180">
        <v>1046</v>
      </c>
      <c r="K1180">
        <v>0</v>
      </c>
      <c r="L1180">
        <v>815.88</v>
      </c>
    </row>
    <row r="1181" spans="1:12" x14ac:dyDescent="0.25">
      <c r="A1181" t="str">
        <f t="shared" si="235"/>
        <v>89301000</v>
      </c>
      <c r="B1181" t="str">
        <f t="shared" si="244"/>
        <v>06539000</v>
      </c>
      <c r="C1181" t="str">
        <f t="shared" si="242"/>
        <v>06539003</v>
      </c>
      <c r="D1181" t="str">
        <f t="shared" si="243"/>
        <v>813</v>
      </c>
      <c r="E1181" t="str">
        <f t="shared" si="245"/>
        <v>89301171</v>
      </c>
      <c r="F1181" t="str">
        <f t="shared" si="238"/>
        <v>8352175337</v>
      </c>
      <c r="G1181" s="1">
        <v>44689</v>
      </c>
      <c r="H1181" t="str">
        <f t="shared" si="246"/>
        <v>91197</v>
      </c>
      <c r="I1181">
        <v>1</v>
      </c>
      <c r="J1181">
        <v>1046</v>
      </c>
      <c r="K1181">
        <v>0</v>
      </c>
      <c r="L1181">
        <v>815.88</v>
      </c>
    </row>
    <row r="1182" spans="1:12" x14ac:dyDescent="0.25">
      <c r="A1182" t="str">
        <f t="shared" si="235"/>
        <v>89301000</v>
      </c>
      <c r="B1182" t="str">
        <f t="shared" si="244"/>
        <v>06539000</v>
      </c>
      <c r="C1182" t="str">
        <f t="shared" si="242"/>
        <v>06539003</v>
      </c>
      <c r="D1182" t="str">
        <f t="shared" si="243"/>
        <v>813</v>
      </c>
      <c r="E1182" t="str">
        <f t="shared" si="245"/>
        <v>89301171</v>
      </c>
      <c r="F1182" t="str">
        <f t="shared" si="238"/>
        <v>8352175337</v>
      </c>
      <c r="G1182" s="1">
        <v>44689</v>
      </c>
      <c r="H1182" t="str">
        <f t="shared" si="246"/>
        <v>91197</v>
      </c>
      <c r="I1182">
        <v>1</v>
      </c>
      <c r="J1182">
        <v>1046</v>
      </c>
      <c r="K1182">
        <v>0</v>
      </c>
      <c r="L1182">
        <v>815.88</v>
      </c>
    </row>
    <row r="1183" spans="1:12" x14ac:dyDescent="0.25">
      <c r="A1183" t="str">
        <f t="shared" si="235"/>
        <v>89301000</v>
      </c>
      <c r="B1183" t="str">
        <f t="shared" si="244"/>
        <v>06539000</v>
      </c>
      <c r="C1183" t="str">
        <f t="shared" si="242"/>
        <v>06539003</v>
      </c>
      <c r="D1183" t="str">
        <f t="shared" si="243"/>
        <v>813</v>
      </c>
      <c r="E1183" t="str">
        <f t="shared" si="245"/>
        <v>89301171</v>
      </c>
      <c r="F1183" t="str">
        <f t="shared" si="238"/>
        <v>8352175337</v>
      </c>
      <c r="G1183" s="1">
        <v>44688</v>
      </c>
      <c r="H1183" t="str">
        <f t="shared" si="246"/>
        <v>91197</v>
      </c>
      <c r="I1183">
        <v>1</v>
      </c>
      <c r="J1183">
        <v>1046</v>
      </c>
      <c r="K1183">
        <v>0</v>
      </c>
      <c r="L1183">
        <v>815.88</v>
      </c>
    </row>
    <row r="1184" spans="1:12" x14ac:dyDescent="0.25">
      <c r="A1184" t="str">
        <f t="shared" si="235"/>
        <v>89301000</v>
      </c>
      <c r="B1184" t="str">
        <f t="shared" si="244"/>
        <v>06539000</v>
      </c>
      <c r="C1184" t="str">
        <f t="shared" si="242"/>
        <v>06539003</v>
      </c>
      <c r="D1184" t="str">
        <f t="shared" si="243"/>
        <v>813</v>
      </c>
      <c r="E1184" t="str">
        <f t="shared" si="245"/>
        <v>89301171</v>
      </c>
      <c r="F1184" t="str">
        <f t="shared" si="238"/>
        <v>8352175337</v>
      </c>
      <c r="G1184" s="1">
        <v>44688</v>
      </c>
      <c r="H1184" t="str">
        <f t="shared" si="246"/>
        <v>91197</v>
      </c>
      <c r="I1184">
        <v>1</v>
      </c>
      <c r="J1184">
        <v>1046</v>
      </c>
      <c r="K1184">
        <v>0</v>
      </c>
      <c r="L1184">
        <v>815.88</v>
      </c>
    </row>
    <row r="1185" spans="1:12" x14ac:dyDescent="0.25">
      <c r="A1185" t="str">
        <f t="shared" si="235"/>
        <v>89301000</v>
      </c>
      <c r="B1185" t="str">
        <f t="shared" si="244"/>
        <v>06539000</v>
      </c>
      <c r="C1185" t="str">
        <f t="shared" si="242"/>
        <v>06539003</v>
      </c>
      <c r="D1185" t="str">
        <f t="shared" si="243"/>
        <v>813</v>
      </c>
      <c r="E1185" t="str">
        <f t="shared" si="245"/>
        <v>89301171</v>
      </c>
      <c r="F1185" t="str">
        <f t="shared" si="238"/>
        <v>8352175337</v>
      </c>
      <c r="G1185" s="1">
        <v>44687</v>
      </c>
      <c r="H1185" t="str">
        <f>"91129"</f>
        <v>91129</v>
      </c>
      <c r="I1185">
        <v>1</v>
      </c>
      <c r="J1185">
        <v>174</v>
      </c>
      <c r="K1185">
        <v>0</v>
      </c>
      <c r="L1185">
        <v>135.72</v>
      </c>
    </row>
    <row r="1186" spans="1:12" x14ac:dyDescent="0.25">
      <c r="A1186" t="str">
        <f t="shared" si="235"/>
        <v>89301000</v>
      </c>
      <c r="B1186" t="str">
        <f t="shared" si="244"/>
        <v>06539000</v>
      </c>
      <c r="C1186" t="str">
        <f t="shared" si="242"/>
        <v>06539003</v>
      </c>
      <c r="D1186" t="str">
        <f t="shared" si="243"/>
        <v>813</v>
      </c>
      <c r="E1186" t="str">
        <f t="shared" si="245"/>
        <v>89301171</v>
      </c>
      <c r="F1186" t="str">
        <f t="shared" si="238"/>
        <v>8352175337</v>
      </c>
      <c r="G1186" s="1">
        <v>44687</v>
      </c>
      <c r="H1186" t="str">
        <f>"91131"</f>
        <v>91131</v>
      </c>
      <c r="I1186">
        <v>1</v>
      </c>
      <c r="J1186">
        <v>171</v>
      </c>
      <c r="K1186">
        <v>0</v>
      </c>
      <c r="L1186">
        <v>133.38</v>
      </c>
    </row>
    <row r="1187" spans="1:12" x14ac:dyDescent="0.25">
      <c r="A1187" t="str">
        <f t="shared" si="235"/>
        <v>89301000</v>
      </c>
      <c r="B1187" t="str">
        <f t="shared" si="244"/>
        <v>06539000</v>
      </c>
      <c r="C1187" t="str">
        <f t="shared" si="242"/>
        <v>06539003</v>
      </c>
      <c r="D1187" t="str">
        <f t="shared" si="243"/>
        <v>813</v>
      </c>
      <c r="E1187" t="str">
        <f t="shared" si="245"/>
        <v>89301171</v>
      </c>
      <c r="F1187" t="str">
        <f t="shared" si="238"/>
        <v>8352175337</v>
      </c>
      <c r="G1187" s="1">
        <v>44687</v>
      </c>
      <c r="H1187" t="str">
        <f>"91133"</f>
        <v>91133</v>
      </c>
      <c r="I1187">
        <v>1</v>
      </c>
      <c r="J1187">
        <v>176</v>
      </c>
      <c r="K1187">
        <v>0</v>
      </c>
      <c r="L1187">
        <v>137.28</v>
      </c>
    </row>
    <row r="1188" spans="1:12" x14ac:dyDescent="0.25">
      <c r="A1188" t="str">
        <f t="shared" si="235"/>
        <v>89301000</v>
      </c>
      <c r="B1188" t="str">
        <f t="shared" si="244"/>
        <v>06539000</v>
      </c>
      <c r="C1188" t="str">
        <f t="shared" si="242"/>
        <v>06539003</v>
      </c>
      <c r="D1188" t="str">
        <f t="shared" si="243"/>
        <v>813</v>
      </c>
      <c r="E1188" t="str">
        <f t="shared" si="245"/>
        <v>89301171</v>
      </c>
      <c r="F1188" t="str">
        <f t="shared" si="238"/>
        <v>8352175337</v>
      </c>
      <c r="G1188" s="1">
        <v>44687</v>
      </c>
      <c r="H1188" t="str">
        <f>"91171"</f>
        <v>91171</v>
      </c>
      <c r="I1188">
        <v>1</v>
      </c>
      <c r="J1188">
        <v>360</v>
      </c>
      <c r="K1188">
        <v>0</v>
      </c>
      <c r="L1188">
        <v>280.8</v>
      </c>
    </row>
    <row r="1189" spans="1:12" x14ac:dyDescent="0.25">
      <c r="A1189" t="str">
        <f t="shared" si="235"/>
        <v>89301000</v>
      </c>
      <c r="B1189" t="str">
        <f t="shared" si="244"/>
        <v>06539000</v>
      </c>
      <c r="C1189" t="str">
        <f t="shared" si="242"/>
        <v>06539003</v>
      </c>
      <c r="D1189" t="str">
        <f t="shared" si="243"/>
        <v>813</v>
      </c>
      <c r="E1189" t="str">
        <f t="shared" si="245"/>
        <v>89301171</v>
      </c>
      <c r="F1189" t="str">
        <f t="shared" si="238"/>
        <v>8352175337</v>
      </c>
      <c r="G1189" s="1">
        <v>44687</v>
      </c>
      <c r="H1189" t="str">
        <f>"91173"</f>
        <v>91173</v>
      </c>
      <c r="I1189">
        <v>1</v>
      </c>
      <c r="J1189">
        <v>335</v>
      </c>
      <c r="K1189">
        <v>0</v>
      </c>
      <c r="L1189">
        <v>261.3</v>
      </c>
    </row>
    <row r="1190" spans="1:12" x14ac:dyDescent="0.25">
      <c r="A1190" t="str">
        <f t="shared" si="235"/>
        <v>89301000</v>
      </c>
      <c r="B1190" t="str">
        <f t="shared" si="244"/>
        <v>06539000</v>
      </c>
      <c r="C1190" t="str">
        <f t="shared" si="242"/>
        <v>06539003</v>
      </c>
      <c r="D1190" t="str">
        <f t="shared" si="243"/>
        <v>813</v>
      </c>
      <c r="E1190" t="str">
        <f t="shared" si="245"/>
        <v>89301171</v>
      </c>
      <c r="F1190" t="str">
        <f t="shared" si="238"/>
        <v>8352175337</v>
      </c>
      <c r="G1190" s="1">
        <v>44687</v>
      </c>
      <c r="H1190" t="str">
        <f>"91175"</f>
        <v>91175</v>
      </c>
      <c r="I1190">
        <v>1</v>
      </c>
      <c r="J1190">
        <v>360</v>
      </c>
      <c r="K1190">
        <v>0</v>
      </c>
      <c r="L1190">
        <v>280.8</v>
      </c>
    </row>
    <row r="1191" spans="1:12" x14ac:dyDescent="0.25">
      <c r="A1191" t="str">
        <f t="shared" si="235"/>
        <v>89301000</v>
      </c>
      <c r="B1191" t="str">
        <f t="shared" si="244"/>
        <v>06539000</v>
      </c>
      <c r="C1191" t="str">
        <f t="shared" si="242"/>
        <v>06539003</v>
      </c>
      <c r="D1191" t="str">
        <f t="shared" si="243"/>
        <v>813</v>
      </c>
      <c r="E1191" t="str">
        <f t="shared" si="245"/>
        <v>89301171</v>
      </c>
      <c r="F1191" t="str">
        <f t="shared" si="238"/>
        <v>8352175337</v>
      </c>
      <c r="G1191" s="1">
        <v>44688</v>
      </c>
      <c r="H1191" t="str">
        <f>"91167"</f>
        <v>91167</v>
      </c>
      <c r="I1191">
        <v>1</v>
      </c>
      <c r="J1191">
        <v>425</v>
      </c>
      <c r="K1191">
        <v>0</v>
      </c>
      <c r="L1191">
        <v>331.5</v>
      </c>
    </row>
    <row r="1192" spans="1:12" x14ac:dyDescent="0.25">
      <c r="A1192" t="str">
        <f t="shared" si="235"/>
        <v>89301000</v>
      </c>
      <c r="B1192" t="str">
        <f t="shared" si="244"/>
        <v>06539000</v>
      </c>
      <c r="C1192" t="str">
        <f t="shared" si="242"/>
        <v>06539003</v>
      </c>
      <c r="D1192" t="str">
        <f t="shared" si="243"/>
        <v>813</v>
      </c>
      <c r="E1192" t="str">
        <f t="shared" si="245"/>
        <v>89301171</v>
      </c>
      <c r="F1192" t="str">
        <f t="shared" si="238"/>
        <v>8352175337</v>
      </c>
      <c r="G1192" s="1">
        <v>44688</v>
      </c>
      <c r="H1192" t="str">
        <f>"91169"</f>
        <v>91169</v>
      </c>
      <c r="I1192">
        <v>1</v>
      </c>
      <c r="J1192">
        <v>425</v>
      </c>
      <c r="K1192">
        <v>0</v>
      </c>
      <c r="L1192">
        <v>331.5</v>
      </c>
    </row>
    <row r="1193" spans="1:12" x14ac:dyDescent="0.25">
      <c r="A1193" t="str">
        <f t="shared" si="235"/>
        <v>89301000</v>
      </c>
      <c r="B1193" t="str">
        <f t="shared" si="244"/>
        <v>06539000</v>
      </c>
      <c r="C1193" t="str">
        <f t="shared" si="242"/>
        <v>06539003</v>
      </c>
      <c r="D1193" t="str">
        <f t="shared" si="243"/>
        <v>813</v>
      </c>
      <c r="E1193" t="str">
        <f t="shared" si="245"/>
        <v>89301171</v>
      </c>
      <c r="F1193" t="str">
        <f t="shared" si="238"/>
        <v>8352175337</v>
      </c>
      <c r="G1193" s="1">
        <v>44687</v>
      </c>
      <c r="H1193" t="str">
        <f>"91167"</f>
        <v>91167</v>
      </c>
      <c r="I1193">
        <v>1</v>
      </c>
      <c r="J1193">
        <v>425</v>
      </c>
      <c r="K1193">
        <v>0</v>
      </c>
      <c r="L1193">
        <v>331.5</v>
      </c>
    </row>
    <row r="1194" spans="1:12" x14ac:dyDescent="0.25">
      <c r="A1194" t="str">
        <f t="shared" si="235"/>
        <v>89301000</v>
      </c>
      <c r="B1194" t="str">
        <f t="shared" si="244"/>
        <v>06539000</v>
      </c>
      <c r="C1194" t="str">
        <f t="shared" si="242"/>
        <v>06539003</v>
      </c>
      <c r="D1194" t="str">
        <f t="shared" si="243"/>
        <v>813</v>
      </c>
      <c r="E1194" t="str">
        <f t="shared" si="245"/>
        <v>89301171</v>
      </c>
      <c r="F1194" t="str">
        <f t="shared" si="238"/>
        <v>8352175337</v>
      </c>
      <c r="G1194" s="1">
        <v>44687</v>
      </c>
      <c r="H1194" t="str">
        <f>"91169"</f>
        <v>91169</v>
      </c>
      <c r="I1194">
        <v>1</v>
      </c>
      <c r="J1194">
        <v>425</v>
      </c>
      <c r="K1194">
        <v>0</v>
      </c>
      <c r="L1194">
        <v>331.5</v>
      </c>
    </row>
    <row r="1195" spans="1:12" x14ac:dyDescent="0.25">
      <c r="A1195" t="str">
        <f t="shared" si="235"/>
        <v>89301000</v>
      </c>
      <c r="B1195" t="str">
        <f t="shared" si="244"/>
        <v>06539000</v>
      </c>
      <c r="C1195" t="str">
        <f t="shared" si="242"/>
        <v>06539003</v>
      </c>
      <c r="D1195" t="str">
        <f t="shared" si="243"/>
        <v>813</v>
      </c>
      <c r="E1195" t="str">
        <f t="shared" si="245"/>
        <v>89301171</v>
      </c>
      <c r="F1195" t="str">
        <f t="shared" si="238"/>
        <v>8352175337</v>
      </c>
      <c r="G1195" s="1">
        <v>44687</v>
      </c>
      <c r="H1195" t="str">
        <f>"91475"</f>
        <v>91475</v>
      </c>
      <c r="I1195">
        <v>1</v>
      </c>
      <c r="J1195">
        <v>206</v>
      </c>
      <c r="K1195">
        <v>0</v>
      </c>
      <c r="L1195">
        <v>160.68</v>
      </c>
    </row>
    <row r="1196" spans="1:12" x14ac:dyDescent="0.25">
      <c r="A1196" t="str">
        <f t="shared" si="235"/>
        <v>89301000</v>
      </c>
      <c r="B1196" t="str">
        <f t="shared" si="244"/>
        <v>06539000</v>
      </c>
      <c r="C1196" t="str">
        <f t="shared" si="242"/>
        <v>06539003</v>
      </c>
      <c r="D1196" t="str">
        <f t="shared" si="243"/>
        <v>813</v>
      </c>
      <c r="E1196" t="str">
        <f t="shared" ref="E1196:E1227" si="247">"89301073"</f>
        <v>89301073</v>
      </c>
      <c r="F1196" t="str">
        <f t="shared" ref="F1196:F1227" si="248">"496110353"</f>
        <v>496110353</v>
      </c>
      <c r="G1196" s="1">
        <v>44687</v>
      </c>
      <c r="H1196" t="str">
        <f>"91411"</f>
        <v>91411</v>
      </c>
      <c r="I1196">
        <v>1</v>
      </c>
      <c r="J1196">
        <v>1600</v>
      </c>
      <c r="K1196">
        <v>0</v>
      </c>
      <c r="L1196">
        <v>1248</v>
      </c>
    </row>
    <row r="1197" spans="1:12" x14ac:dyDescent="0.25">
      <c r="A1197" t="str">
        <f t="shared" si="235"/>
        <v>89301000</v>
      </c>
      <c r="B1197" t="str">
        <f t="shared" si="244"/>
        <v>06539000</v>
      </c>
      <c r="C1197" t="str">
        <f t="shared" si="242"/>
        <v>06539003</v>
      </c>
      <c r="D1197" t="str">
        <f t="shared" si="243"/>
        <v>813</v>
      </c>
      <c r="E1197" t="str">
        <f t="shared" si="247"/>
        <v>89301073</v>
      </c>
      <c r="F1197" t="str">
        <f t="shared" si="248"/>
        <v>496110353</v>
      </c>
      <c r="G1197" s="1">
        <v>44687</v>
      </c>
      <c r="H1197" t="str">
        <f>"91411"</f>
        <v>91411</v>
      </c>
      <c r="I1197">
        <v>1</v>
      </c>
      <c r="J1197">
        <v>1600</v>
      </c>
      <c r="K1197">
        <v>0</v>
      </c>
      <c r="L1197">
        <v>1248</v>
      </c>
    </row>
    <row r="1198" spans="1:12" x14ac:dyDescent="0.25">
      <c r="A1198" t="str">
        <f t="shared" si="235"/>
        <v>89301000</v>
      </c>
      <c r="B1198" t="str">
        <f t="shared" si="244"/>
        <v>06539000</v>
      </c>
      <c r="C1198" t="str">
        <f t="shared" si="242"/>
        <v>06539003</v>
      </c>
      <c r="D1198" t="str">
        <f t="shared" si="243"/>
        <v>813</v>
      </c>
      <c r="E1198" t="str">
        <f t="shared" si="247"/>
        <v>89301073</v>
      </c>
      <c r="F1198" t="str">
        <f t="shared" si="248"/>
        <v>496110353</v>
      </c>
      <c r="G1198" s="1">
        <v>44687</v>
      </c>
      <c r="H1198" t="str">
        <f>"91411"</f>
        <v>91411</v>
      </c>
      <c r="I1198">
        <v>1</v>
      </c>
      <c r="J1198">
        <v>1600</v>
      </c>
      <c r="K1198">
        <v>0</v>
      </c>
      <c r="L1198">
        <v>1248</v>
      </c>
    </row>
    <row r="1199" spans="1:12" x14ac:dyDescent="0.25">
      <c r="A1199" t="str">
        <f t="shared" si="235"/>
        <v>89301000</v>
      </c>
      <c r="B1199" t="str">
        <f t="shared" si="244"/>
        <v>06539000</v>
      </c>
      <c r="C1199" t="str">
        <f t="shared" si="242"/>
        <v>06539003</v>
      </c>
      <c r="D1199" t="str">
        <f t="shared" si="243"/>
        <v>813</v>
      </c>
      <c r="E1199" t="str">
        <f t="shared" si="247"/>
        <v>89301073</v>
      </c>
      <c r="F1199" t="str">
        <f t="shared" si="248"/>
        <v>496110353</v>
      </c>
      <c r="G1199" s="1">
        <v>44685</v>
      </c>
      <c r="H1199" t="str">
        <f>"91329"</f>
        <v>91329</v>
      </c>
      <c r="I1199">
        <v>2</v>
      </c>
      <c r="J1199">
        <v>428</v>
      </c>
      <c r="K1199">
        <v>0</v>
      </c>
      <c r="L1199">
        <v>333.84</v>
      </c>
    </row>
    <row r="1200" spans="1:12" x14ac:dyDescent="0.25">
      <c r="A1200" t="str">
        <f t="shared" si="235"/>
        <v>89301000</v>
      </c>
      <c r="B1200" t="str">
        <f t="shared" si="244"/>
        <v>06539000</v>
      </c>
      <c r="C1200" t="str">
        <f t="shared" si="242"/>
        <v>06539003</v>
      </c>
      <c r="D1200" t="str">
        <f t="shared" si="243"/>
        <v>813</v>
      </c>
      <c r="E1200" t="str">
        <f t="shared" si="247"/>
        <v>89301073</v>
      </c>
      <c r="F1200" t="str">
        <f t="shared" si="248"/>
        <v>496110353</v>
      </c>
      <c r="G1200" s="1">
        <v>44691</v>
      </c>
      <c r="H1200" t="str">
        <f>"91495"</f>
        <v>91495</v>
      </c>
      <c r="I1200">
        <v>1</v>
      </c>
      <c r="J1200">
        <v>592</v>
      </c>
      <c r="K1200">
        <v>0</v>
      </c>
      <c r="L1200">
        <v>461.76</v>
      </c>
    </row>
    <row r="1201" spans="1:12" x14ac:dyDescent="0.25">
      <c r="A1201" t="str">
        <f t="shared" si="235"/>
        <v>89301000</v>
      </c>
      <c r="B1201" t="str">
        <f t="shared" si="244"/>
        <v>06539000</v>
      </c>
      <c r="C1201" t="str">
        <f t="shared" si="242"/>
        <v>06539003</v>
      </c>
      <c r="D1201" t="str">
        <f t="shared" si="243"/>
        <v>813</v>
      </c>
      <c r="E1201" t="str">
        <f t="shared" si="247"/>
        <v>89301073</v>
      </c>
      <c r="F1201" t="str">
        <f t="shared" si="248"/>
        <v>496110353</v>
      </c>
      <c r="G1201" s="1">
        <v>44687</v>
      </c>
      <c r="H1201" t="str">
        <f t="shared" ref="H1201:H1219" si="249">"91411"</f>
        <v>91411</v>
      </c>
      <c r="I1201">
        <v>1</v>
      </c>
      <c r="J1201">
        <v>1600</v>
      </c>
      <c r="K1201">
        <v>0</v>
      </c>
      <c r="L1201">
        <v>1248</v>
      </c>
    </row>
    <row r="1202" spans="1:12" x14ac:dyDescent="0.25">
      <c r="A1202" t="str">
        <f t="shared" si="235"/>
        <v>89301000</v>
      </c>
      <c r="B1202" t="str">
        <f t="shared" si="244"/>
        <v>06539000</v>
      </c>
      <c r="C1202" t="str">
        <f t="shared" si="242"/>
        <v>06539003</v>
      </c>
      <c r="D1202" t="str">
        <f t="shared" si="243"/>
        <v>813</v>
      </c>
      <c r="E1202" t="str">
        <f t="shared" si="247"/>
        <v>89301073</v>
      </c>
      <c r="F1202" t="str">
        <f t="shared" si="248"/>
        <v>496110353</v>
      </c>
      <c r="G1202" s="1">
        <v>44687</v>
      </c>
      <c r="H1202" t="str">
        <f t="shared" si="249"/>
        <v>91411</v>
      </c>
      <c r="I1202">
        <v>1</v>
      </c>
      <c r="J1202">
        <v>1600</v>
      </c>
      <c r="K1202">
        <v>0</v>
      </c>
      <c r="L1202">
        <v>1248</v>
      </c>
    </row>
    <row r="1203" spans="1:12" x14ac:dyDescent="0.25">
      <c r="A1203" t="str">
        <f t="shared" si="235"/>
        <v>89301000</v>
      </c>
      <c r="B1203" t="str">
        <f t="shared" si="244"/>
        <v>06539000</v>
      </c>
      <c r="C1203" t="str">
        <f t="shared" si="242"/>
        <v>06539003</v>
      </c>
      <c r="D1203" t="str">
        <f t="shared" si="243"/>
        <v>813</v>
      </c>
      <c r="E1203" t="str">
        <f t="shared" si="247"/>
        <v>89301073</v>
      </c>
      <c r="F1203" t="str">
        <f t="shared" si="248"/>
        <v>496110353</v>
      </c>
      <c r="G1203" s="1">
        <v>44687</v>
      </c>
      <c r="H1203" t="str">
        <f t="shared" si="249"/>
        <v>91411</v>
      </c>
      <c r="I1203">
        <v>1</v>
      </c>
      <c r="J1203">
        <v>1600</v>
      </c>
      <c r="K1203">
        <v>0</v>
      </c>
      <c r="L1203">
        <v>1248</v>
      </c>
    </row>
    <row r="1204" spans="1:12" x14ac:dyDescent="0.25">
      <c r="A1204" t="str">
        <f t="shared" si="235"/>
        <v>89301000</v>
      </c>
      <c r="B1204" t="str">
        <f t="shared" si="244"/>
        <v>06539000</v>
      </c>
      <c r="C1204" t="str">
        <f t="shared" si="242"/>
        <v>06539003</v>
      </c>
      <c r="D1204" t="str">
        <f t="shared" si="243"/>
        <v>813</v>
      </c>
      <c r="E1204" t="str">
        <f t="shared" si="247"/>
        <v>89301073</v>
      </c>
      <c r="F1204" t="str">
        <f t="shared" si="248"/>
        <v>496110353</v>
      </c>
      <c r="G1204" s="1">
        <v>44687</v>
      </c>
      <c r="H1204" t="str">
        <f t="shared" si="249"/>
        <v>91411</v>
      </c>
      <c r="I1204">
        <v>1</v>
      </c>
      <c r="J1204">
        <v>1600</v>
      </c>
      <c r="K1204">
        <v>0</v>
      </c>
      <c r="L1204">
        <v>1248</v>
      </c>
    </row>
    <row r="1205" spans="1:12" x14ac:dyDescent="0.25">
      <c r="A1205" t="str">
        <f t="shared" si="235"/>
        <v>89301000</v>
      </c>
      <c r="B1205" t="str">
        <f t="shared" si="244"/>
        <v>06539000</v>
      </c>
      <c r="C1205" t="str">
        <f t="shared" si="242"/>
        <v>06539003</v>
      </c>
      <c r="D1205" t="str">
        <f t="shared" si="243"/>
        <v>813</v>
      </c>
      <c r="E1205" t="str">
        <f t="shared" si="247"/>
        <v>89301073</v>
      </c>
      <c r="F1205" t="str">
        <f t="shared" si="248"/>
        <v>496110353</v>
      </c>
      <c r="G1205" s="1">
        <v>44687</v>
      </c>
      <c r="H1205" t="str">
        <f t="shared" si="249"/>
        <v>91411</v>
      </c>
      <c r="I1205">
        <v>1</v>
      </c>
      <c r="J1205">
        <v>1600</v>
      </c>
      <c r="K1205">
        <v>0</v>
      </c>
      <c r="L1205">
        <v>1248</v>
      </c>
    </row>
    <row r="1206" spans="1:12" x14ac:dyDescent="0.25">
      <c r="A1206" t="str">
        <f t="shared" si="235"/>
        <v>89301000</v>
      </c>
      <c r="B1206" t="str">
        <f t="shared" si="244"/>
        <v>06539000</v>
      </c>
      <c r="C1206" t="str">
        <f t="shared" si="242"/>
        <v>06539003</v>
      </c>
      <c r="D1206" t="str">
        <f t="shared" si="243"/>
        <v>813</v>
      </c>
      <c r="E1206" t="str">
        <f t="shared" si="247"/>
        <v>89301073</v>
      </c>
      <c r="F1206" t="str">
        <f t="shared" si="248"/>
        <v>496110353</v>
      </c>
      <c r="G1206" s="1">
        <v>44687</v>
      </c>
      <c r="H1206" t="str">
        <f t="shared" si="249"/>
        <v>91411</v>
      </c>
      <c r="I1206">
        <v>1</v>
      </c>
      <c r="J1206">
        <v>1600</v>
      </c>
      <c r="K1206">
        <v>0</v>
      </c>
      <c r="L1206">
        <v>1248</v>
      </c>
    </row>
    <row r="1207" spans="1:12" x14ac:dyDescent="0.25">
      <c r="A1207" t="str">
        <f t="shared" si="235"/>
        <v>89301000</v>
      </c>
      <c r="B1207" t="str">
        <f t="shared" si="244"/>
        <v>06539000</v>
      </c>
      <c r="C1207" t="str">
        <f t="shared" si="242"/>
        <v>06539003</v>
      </c>
      <c r="D1207" t="str">
        <f t="shared" si="243"/>
        <v>813</v>
      </c>
      <c r="E1207" t="str">
        <f t="shared" si="247"/>
        <v>89301073</v>
      </c>
      <c r="F1207" t="str">
        <f t="shared" si="248"/>
        <v>496110353</v>
      </c>
      <c r="G1207" s="1">
        <v>44687</v>
      </c>
      <c r="H1207" t="str">
        <f t="shared" si="249"/>
        <v>91411</v>
      </c>
      <c r="I1207">
        <v>1</v>
      </c>
      <c r="J1207">
        <v>1600</v>
      </c>
      <c r="K1207">
        <v>0</v>
      </c>
      <c r="L1207">
        <v>1248</v>
      </c>
    </row>
    <row r="1208" spans="1:12" x14ac:dyDescent="0.25">
      <c r="A1208" t="str">
        <f t="shared" si="235"/>
        <v>89301000</v>
      </c>
      <c r="B1208" t="str">
        <f t="shared" si="244"/>
        <v>06539000</v>
      </c>
      <c r="C1208" t="str">
        <f t="shared" ref="C1208:C1244" si="250">"06539003"</f>
        <v>06539003</v>
      </c>
      <c r="D1208" t="str">
        <f t="shared" ref="D1208:D1244" si="251">"813"</f>
        <v>813</v>
      </c>
      <c r="E1208" t="str">
        <f t="shared" si="247"/>
        <v>89301073</v>
      </c>
      <c r="F1208" t="str">
        <f t="shared" si="248"/>
        <v>496110353</v>
      </c>
      <c r="G1208" s="1">
        <v>44687</v>
      </c>
      <c r="H1208" t="str">
        <f t="shared" si="249"/>
        <v>91411</v>
      </c>
      <c r="I1208">
        <v>1</v>
      </c>
      <c r="J1208">
        <v>1600</v>
      </c>
      <c r="K1208">
        <v>0</v>
      </c>
      <c r="L1208">
        <v>1248</v>
      </c>
    </row>
    <row r="1209" spans="1:12" x14ac:dyDescent="0.25">
      <c r="A1209" t="str">
        <f t="shared" si="235"/>
        <v>89301000</v>
      </c>
      <c r="B1209" t="str">
        <f t="shared" ref="B1209:B1240" si="252">"06539000"</f>
        <v>06539000</v>
      </c>
      <c r="C1209" t="str">
        <f t="shared" si="250"/>
        <v>06539003</v>
      </c>
      <c r="D1209" t="str">
        <f t="shared" si="251"/>
        <v>813</v>
      </c>
      <c r="E1209" t="str">
        <f t="shared" si="247"/>
        <v>89301073</v>
      </c>
      <c r="F1209" t="str">
        <f t="shared" si="248"/>
        <v>496110353</v>
      </c>
      <c r="G1209" s="1">
        <v>44687</v>
      </c>
      <c r="H1209" t="str">
        <f t="shared" si="249"/>
        <v>91411</v>
      </c>
      <c r="I1209">
        <v>1</v>
      </c>
      <c r="J1209">
        <v>1600</v>
      </c>
      <c r="K1209">
        <v>0</v>
      </c>
      <c r="L1209">
        <v>1248</v>
      </c>
    </row>
    <row r="1210" spans="1:12" x14ac:dyDescent="0.25">
      <c r="A1210" t="str">
        <f t="shared" si="235"/>
        <v>89301000</v>
      </c>
      <c r="B1210" t="str">
        <f t="shared" si="252"/>
        <v>06539000</v>
      </c>
      <c r="C1210" t="str">
        <f t="shared" si="250"/>
        <v>06539003</v>
      </c>
      <c r="D1210" t="str">
        <f t="shared" si="251"/>
        <v>813</v>
      </c>
      <c r="E1210" t="str">
        <f t="shared" si="247"/>
        <v>89301073</v>
      </c>
      <c r="F1210" t="str">
        <f t="shared" si="248"/>
        <v>496110353</v>
      </c>
      <c r="G1210" s="1">
        <v>44687</v>
      </c>
      <c r="H1210" t="str">
        <f t="shared" si="249"/>
        <v>91411</v>
      </c>
      <c r="I1210">
        <v>1</v>
      </c>
      <c r="J1210">
        <v>1600</v>
      </c>
      <c r="K1210">
        <v>0</v>
      </c>
      <c r="L1210">
        <v>1248</v>
      </c>
    </row>
    <row r="1211" spans="1:12" x14ac:dyDescent="0.25">
      <c r="A1211" t="str">
        <f t="shared" si="235"/>
        <v>89301000</v>
      </c>
      <c r="B1211" t="str">
        <f t="shared" si="252"/>
        <v>06539000</v>
      </c>
      <c r="C1211" t="str">
        <f t="shared" si="250"/>
        <v>06539003</v>
      </c>
      <c r="D1211" t="str">
        <f t="shared" si="251"/>
        <v>813</v>
      </c>
      <c r="E1211" t="str">
        <f t="shared" si="247"/>
        <v>89301073</v>
      </c>
      <c r="F1211" t="str">
        <f t="shared" si="248"/>
        <v>496110353</v>
      </c>
      <c r="G1211" s="1">
        <v>44687</v>
      </c>
      <c r="H1211" t="str">
        <f t="shared" si="249"/>
        <v>91411</v>
      </c>
      <c r="I1211">
        <v>1</v>
      </c>
      <c r="J1211">
        <v>1600</v>
      </c>
      <c r="K1211">
        <v>0</v>
      </c>
      <c r="L1211">
        <v>1248</v>
      </c>
    </row>
    <row r="1212" spans="1:12" x14ac:dyDescent="0.25">
      <c r="A1212" t="str">
        <f t="shared" si="235"/>
        <v>89301000</v>
      </c>
      <c r="B1212" t="str">
        <f t="shared" si="252"/>
        <v>06539000</v>
      </c>
      <c r="C1212" t="str">
        <f t="shared" si="250"/>
        <v>06539003</v>
      </c>
      <c r="D1212" t="str">
        <f t="shared" si="251"/>
        <v>813</v>
      </c>
      <c r="E1212" t="str">
        <f t="shared" si="247"/>
        <v>89301073</v>
      </c>
      <c r="F1212" t="str">
        <f t="shared" si="248"/>
        <v>496110353</v>
      </c>
      <c r="G1212" s="1">
        <v>44687</v>
      </c>
      <c r="H1212" t="str">
        <f t="shared" si="249"/>
        <v>91411</v>
      </c>
      <c r="I1212">
        <v>1</v>
      </c>
      <c r="J1212">
        <v>1600</v>
      </c>
      <c r="K1212">
        <v>0</v>
      </c>
      <c r="L1212">
        <v>1248</v>
      </c>
    </row>
    <row r="1213" spans="1:12" x14ac:dyDescent="0.25">
      <c r="A1213" t="str">
        <f t="shared" si="235"/>
        <v>89301000</v>
      </c>
      <c r="B1213" t="str">
        <f t="shared" si="252"/>
        <v>06539000</v>
      </c>
      <c r="C1213" t="str">
        <f t="shared" si="250"/>
        <v>06539003</v>
      </c>
      <c r="D1213" t="str">
        <f t="shared" si="251"/>
        <v>813</v>
      </c>
      <c r="E1213" t="str">
        <f t="shared" si="247"/>
        <v>89301073</v>
      </c>
      <c r="F1213" t="str">
        <f t="shared" si="248"/>
        <v>496110353</v>
      </c>
      <c r="G1213" s="1">
        <v>44687</v>
      </c>
      <c r="H1213" t="str">
        <f t="shared" si="249"/>
        <v>91411</v>
      </c>
      <c r="I1213">
        <v>1</v>
      </c>
      <c r="J1213">
        <v>1600</v>
      </c>
      <c r="K1213">
        <v>0</v>
      </c>
      <c r="L1213">
        <v>1248</v>
      </c>
    </row>
    <row r="1214" spans="1:12" x14ac:dyDescent="0.25">
      <c r="A1214" t="str">
        <f t="shared" si="235"/>
        <v>89301000</v>
      </c>
      <c r="B1214" t="str">
        <f t="shared" si="252"/>
        <v>06539000</v>
      </c>
      <c r="C1214" t="str">
        <f t="shared" si="250"/>
        <v>06539003</v>
      </c>
      <c r="D1214" t="str">
        <f t="shared" si="251"/>
        <v>813</v>
      </c>
      <c r="E1214" t="str">
        <f t="shared" si="247"/>
        <v>89301073</v>
      </c>
      <c r="F1214" t="str">
        <f t="shared" si="248"/>
        <v>496110353</v>
      </c>
      <c r="G1214" s="1">
        <v>44687</v>
      </c>
      <c r="H1214" t="str">
        <f t="shared" si="249"/>
        <v>91411</v>
      </c>
      <c r="I1214">
        <v>1</v>
      </c>
      <c r="J1214">
        <v>1600</v>
      </c>
      <c r="K1214">
        <v>0</v>
      </c>
      <c r="L1214">
        <v>1248</v>
      </c>
    </row>
    <row r="1215" spans="1:12" x14ac:dyDescent="0.25">
      <c r="A1215" t="str">
        <f t="shared" si="235"/>
        <v>89301000</v>
      </c>
      <c r="B1215" t="str">
        <f t="shared" si="252"/>
        <v>06539000</v>
      </c>
      <c r="C1215" t="str">
        <f t="shared" si="250"/>
        <v>06539003</v>
      </c>
      <c r="D1215" t="str">
        <f t="shared" si="251"/>
        <v>813</v>
      </c>
      <c r="E1215" t="str">
        <f t="shared" si="247"/>
        <v>89301073</v>
      </c>
      <c r="F1215" t="str">
        <f t="shared" si="248"/>
        <v>496110353</v>
      </c>
      <c r="G1215" s="1">
        <v>44687</v>
      </c>
      <c r="H1215" t="str">
        <f t="shared" si="249"/>
        <v>91411</v>
      </c>
      <c r="I1215">
        <v>1</v>
      </c>
      <c r="J1215">
        <v>1600</v>
      </c>
      <c r="K1215">
        <v>0</v>
      </c>
      <c r="L1215">
        <v>1248</v>
      </c>
    </row>
    <row r="1216" spans="1:12" x14ac:dyDescent="0.25">
      <c r="A1216" t="str">
        <f t="shared" si="235"/>
        <v>89301000</v>
      </c>
      <c r="B1216" t="str">
        <f t="shared" si="252"/>
        <v>06539000</v>
      </c>
      <c r="C1216" t="str">
        <f t="shared" si="250"/>
        <v>06539003</v>
      </c>
      <c r="D1216" t="str">
        <f t="shared" si="251"/>
        <v>813</v>
      </c>
      <c r="E1216" t="str">
        <f t="shared" si="247"/>
        <v>89301073</v>
      </c>
      <c r="F1216" t="str">
        <f t="shared" si="248"/>
        <v>496110353</v>
      </c>
      <c r="G1216" s="1">
        <v>44687</v>
      </c>
      <c r="H1216" t="str">
        <f t="shared" si="249"/>
        <v>91411</v>
      </c>
      <c r="I1216">
        <v>1</v>
      </c>
      <c r="J1216">
        <v>1600</v>
      </c>
      <c r="K1216">
        <v>0</v>
      </c>
      <c r="L1216">
        <v>1248</v>
      </c>
    </row>
    <row r="1217" spans="1:12" x14ac:dyDescent="0.25">
      <c r="A1217" t="str">
        <f t="shared" si="235"/>
        <v>89301000</v>
      </c>
      <c r="B1217" t="str">
        <f t="shared" si="252"/>
        <v>06539000</v>
      </c>
      <c r="C1217" t="str">
        <f t="shared" si="250"/>
        <v>06539003</v>
      </c>
      <c r="D1217" t="str">
        <f t="shared" si="251"/>
        <v>813</v>
      </c>
      <c r="E1217" t="str">
        <f t="shared" si="247"/>
        <v>89301073</v>
      </c>
      <c r="F1217" t="str">
        <f t="shared" si="248"/>
        <v>496110353</v>
      </c>
      <c r="G1217" s="1">
        <v>44688</v>
      </c>
      <c r="H1217" t="str">
        <f t="shared" si="249"/>
        <v>91411</v>
      </c>
      <c r="I1217">
        <v>1</v>
      </c>
      <c r="J1217">
        <v>1600</v>
      </c>
      <c r="K1217">
        <v>0</v>
      </c>
      <c r="L1217">
        <v>1248</v>
      </c>
    </row>
    <row r="1218" spans="1:12" x14ac:dyDescent="0.25">
      <c r="A1218" t="str">
        <f t="shared" ref="A1218:A1281" si="253">"89301000"</f>
        <v>89301000</v>
      </c>
      <c r="B1218" t="str">
        <f t="shared" si="252"/>
        <v>06539000</v>
      </c>
      <c r="C1218" t="str">
        <f t="shared" si="250"/>
        <v>06539003</v>
      </c>
      <c r="D1218" t="str">
        <f t="shared" si="251"/>
        <v>813</v>
      </c>
      <c r="E1218" t="str">
        <f t="shared" si="247"/>
        <v>89301073</v>
      </c>
      <c r="F1218" t="str">
        <f t="shared" si="248"/>
        <v>496110353</v>
      </c>
      <c r="G1218" s="1">
        <v>44688</v>
      </c>
      <c r="H1218" t="str">
        <f t="shared" si="249"/>
        <v>91411</v>
      </c>
      <c r="I1218">
        <v>1</v>
      </c>
      <c r="J1218">
        <v>1600</v>
      </c>
      <c r="K1218">
        <v>0</v>
      </c>
      <c r="L1218">
        <v>1248</v>
      </c>
    </row>
    <row r="1219" spans="1:12" x14ac:dyDescent="0.25">
      <c r="A1219" t="str">
        <f t="shared" si="253"/>
        <v>89301000</v>
      </c>
      <c r="B1219" t="str">
        <f t="shared" si="252"/>
        <v>06539000</v>
      </c>
      <c r="C1219" t="str">
        <f t="shared" si="250"/>
        <v>06539003</v>
      </c>
      <c r="D1219" t="str">
        <f t="shared" si="251"/>
        <v>813</v>
      </c>
      <c r="E1219" t="str">
        <f t="shared" si="247"/>
        <v>89301073</v>
      </c>
      <c r="F1219" t="str">
        <f t="shared" si="248"/>
        <v>496110353</v>
      </c>
      <c r="G1219" s="1">
        <v>44688</v>
      </c>
      <c r="H1219" t="str">
        <f t="shared" si="249"/>
        <v>91411</v>
      </c>
      <c r="I1219">
        <v>1</v>
      </c>
      <c r="J1219">
        <v>1600</v>
      </c>
      <c r="K1219">
        <v>0</v>
      </c>
      <c r="L1219">
        <v>1248</v>
      </c>
    </row>
    <row r="1220" spans="1:12" x14ac:dyDescent="0.25">
      <c r="A1220" t="str">
        <f t="shared" si="253"/>
        <v>89301000</v>
      </c>
      <c r="B1220" t="str">
        <f t="shared" si="252"/>
        <v>06539000</v>
      </c>
      <c r="C1220" t="str">
        <f t="shared" si="250"/>
        <v>06539003</v>
      </c>
      <c r="D1220" t="str">
        <f t="shared" si="251"/>
        <v>813</v>
      </c>
      <c r="E1220" t="str">
        <f t="shared" si="247"/>
        <v>89301073</v>
      </c>
      <c r="F1220" t="str">
        <f t="shared" si="248"/>
        <v>496110353</v>
      </c>
      <c r="G1220" s="1">
        <v>44691</v>
      </c>
      <c r="H1220" t="str">
        <f>"91329"</f>
        <v>91329</v>
      </c>
      <c r="I1220">
        <v>2</v>
      </c>
      <c r="J1220">
        <v>428</v>
      </c>
      <c r="K1220">
        <v>0</v>
      </c>
      <c r="L1220">
        <v>333.84</v>
      </c>
    </row>
    <row r="1221" spans="1:12" x14ac:dyDescent="0.25">
      <c r="A1221" t="str">
        <f t="shared" si="253"/>
        <v>89301000</v>
      </c>
      <c r="B1221" t="str">
        <f t="shared" si="252"/>
        <v>06539000</v>
      </c>
      <c r="C1221" t="str">
        <f t="shared" si="250"/>
        <v>06539003</v>
      </c>
      <c r="D1221" t="str">
        <f t="shared" si="251"/>
        <v>813</v>
      </c>
      <c r="E1221" t="str">
        <f t="shared" si="247"/>
        <v>89301073</v>
      </c>
      <c r="F1221" t="str">
        <f t="shared" si="248"/>
        <v>496110353</v>
      </c>
      <c r="G1221" s="1">
        <v>44691</v>
      </c>
      <c r="H1221" t="str">
        <f>"91329"</f>
        <v>91329</v>
      </c>
      <c r="I1221">
        <v>2</v>
      </c>
      <c r="J1221">
        <v>428</v>
      </c>
      <c r="K1221">
        <v>0</v>
      </c>
      <c r="L1221">
        <v>333.84</v>
      </c>
    </row>
    <row r="1222" spans="1:12" x14ac:dyDescent="0.25">
      <c r="A1222" t="str">
        <f t="shared" si="253"/>
        <v>89301000</v>
      </c>
      <c r="B1222" t="str">
        <f t="shared" si="252"/>
        <v>06539000</v>
      </c>
      <c r="C1222" t="str">
        <f t="shared" si="250"/>
        <v>06539003</v>
      </c>
      <c r="D1222" t="str">
        <f t="shared" si="251"/>
        <v>813</v>
      </c>
      <c r="E1222" t="str">
        <f t="shared" si="247"/>
        <v>89301073</v>
      </c>
      <c r="F1222" t="str">
        <f t="shared" si="248"/>
        <v>496110353</v>
      </c>
      <c r="G1222" s="1">
        <v>44691</v>
      </c>
      <c r="H1222" t="str">
        <f>"91329"</f>
        <v>91329</v>
      </c>
      <c r="I1222">
        <v>2</v>
      </c>
      <c r="J1222">
        <v>428</v>
      </c>
      <c r="K1222">
        <v>0</v>
      </c>
      <c r="L1222">
        <v>333.84</v>
      </c>
    </row>
    <row r="1223" spans="1:12" x14ac:dyDescent="0.25">
      <c r="A1223" t="str">
        <f t="shared" si="253"/>
        <v>89301000</v>
      </c>
      <c r="B1223" t="str">
        <f t="shared" si="252"/>
        <v>06539000</v>
      </c>
      <c r="C1223" t="str">
        <f t="shared" si="250"/>
        <v>06539003</v>
      </c>
      <c r="D1223" t="str">
        <f t="shared" si="251"/>
        <v>813</v>
      </c>
      <c r="E1223" t="str">
        <f t="shared" si="247"/>
        <v>89301073</v>
      </c>
      <c r="F1223" t="str">
        <f t="shared" si="248"/>
        <v>496110353</v>
      </c>
      <c r="G1223" s="1">
        <v>44688</v>
      </c>
      <c r="H1223" t="str">
        <f t="shared" ref="H1223:H1236" si="254">"91411"</f>
        <v>91411</v>
      </c>
      <c r="I1223">
        <v>1</v>
      </c>
      <c r="J1223">
        <v>1600</v>
      </c>
      <c r="K1223">
        <v>0</v>
      </c>
      <c r="L1223">
        <v>1248</v>
      </c>
    </row>
    <row r="1224" spans="1:12" x14ac:dyDescent="0.25">
      <c r="A1224" t="str">
        <f t="shared" si="253"/>
        <v>89301000</v>
      </c>
      <c r="B1224" t="str">
        <f t="shared" si="252"/>
        <v>06539000</v>
      </c>
      <c r="C1224" t="str">
        <f t="shared" si="250"/>
        <v>06539003</v>
      </c>
      <c r="D1224" t="str">
        <f t="shared" si="251"/>
        <v>813</v>
      </c>
      <c r="E1224" t="str">
        <f t="shared" si="247"/>
        <v>89301073</v>
      </c>
      <c r="F1224" t="str">
        <f t="shared" si="248"/>
        <v>496110353</v>
      </c>
      <c r="G1224" s="1">
        <v>44688</v>
      </c>
      <c r="H1224" t="str">
        <f t="shared" si="254"/>
        <v>91411</v>
      </c>
      <c r="I1224">
        <v>1</v>
      </c>
      <c r="J1224">
        <v>1600</v>
      </c>
      <c r="K1224">
        <v>0</v>
      </c>
      <c r="L1224">
        <v>1248</v>
      </c>
    </row>
    <row r="1225" spans="1:12" x14ac:dyDescent="0.25">
      <c r="A1225" t="str">
        <f t="shared" si="253"/>
        <v>89301000</v>
      </c>
      <c r="B1225" t="str">
        <f t="shared" si="252"/>
        <v>06539000</v>
      </c>
      <c r="C1225" t="str">
        <f t="shared" si="250"/>
        <v>06539003</v>
      </c>
      <c r="D1225" t="str">
        <f t="shared" si="251"/>
        <v>813</v>
      </c>
      <c r="E1225" t="str">
        <f t="shared" si="247"/>
        <v>89301073</v>
      </c>
      <c r="F1225" t="str">
        <f t="shared" si="248"/>
        <v>496110353</v>
      </c>
      <c r="G1225" s="1">
        <v>44688</v>
      </c>
      <c r="H1225" t="str">
        <f t="shared" si="254"/>
        <v>91411</v>
      </c>
      <c r="I1225">
        <v>1</v>
      </c>
      <c r="J1225">
        <v>1600</v>
      </c>
      <c r="K1225">
        <v>0</v>
      </c>
      <c r="L1225">
        <v>1248</v>
      </c>
    </row>
    <row r="1226" spans="1:12" x14ac:dyDescent="0.25">
      <c r="A1226" t="str">
        <f t="shared" si="253"/>
        <v>89301000</v>
      </c>
      <c r="B1226" t="str">
        <f t="shared" si="252"/>
        <v>06539000</v>
      </c>
      <c r="C1226" t="str">
        <f t="shared" si="250"/>
        <v>06539003</v>
      </c>
      <c r="D1226" t="str">
        <f t="shared" si="251"/>
        <v>813</v>
      </c>
      <c r="E1226" t="str">
        <f t="shared" si="247"/>
        <v>89301073</v>
      </c>
      <c r="F1226" t="str">
        <f t="shared" si="248"/>
        <v>496110353</v>
      </c>
      <c r="G1226" s="1">
        <v>44688</v>
      </c>
      <c r="H1226" t="str">
        <f t="shared" si="254"/>
        <v>91411</v>
      </c>
      <c r="I1226">
        <v>1</v>
      </c>
      <c r="J1226">
        <v>1600</v>
      </c>
      <c r="K1226">
        <v>0</v>
      </c>
      <c r="L1226">
        <v>1248</v>
      </c>
    </row>
    <row r="1227" spans="1:12" x14ac:dyDescent="0.25">
      <c r="A1227" t="str">
        <f t="shared" si="253"/>
        <v>89301000</v>
      </c>
      <c r="B1227" t="str">
        <f t="shared" si="252"/>
        <v>06539000</v>
      </c>
      <c r="C1227" t="str">
        <f t="shared" si="250"/>
        <v>06539003</v>
      </c>
      <c r="D1227" t="str">
        <f t="shared" si="251"/>
        <v>813</v>
      </c>
      <c r="E1227" t="str">
        <f t="shared" si="247"/>
        <v>89301073</v>
      </c>
      <c r="F1227" t="str">
        <f t="shared" si="248"/>
        <v>496110353</v>
      </c>
      <c r="G1227" s="1">
        <v>44688</v>
      </c>
      <c r="H1227" t="str">
        <f t="shared" si="254"/>
        <v>91411</v>
      </c>
      <c r="I1227">
        <v>1</v>
      </c>
      <c r="J1227">
        <v>1600</v>
      </c>
      <c r="K1227">
        <v>0</v>
      </c>
      <c r="L1227">
        <v>1248</v>
      </c>
    </row>
    <row r="1228" spans="1:12" x14ac:dyDescent="0.25">
      <c r="A1228" t="str">
        <f t="shared" si="253"/>
        <v>89301000</v>
      </c>
      <c r="B1228" t="str">
        <f t="shared" si="252"/>
        <v>06539000</v>
      </c>
      <c r="C1228" t="str">
        <f t="shared" si="250"/>
        <v>06539003</v>
      </c>
      <c r="D1228" t="str">
        <f t="shared" si="251"/>
        <v>813</v>
      </c>
      <c r="E1228" t="str">
        <f t="shared" ref="E1228:E1244" si="255">"89301073"</f>
        <v>89301073</v>
      </c>
      <c r="F1228" t="str">
        <f t="shared" ref="F1228:F1244" si="256">"496110353"</f>
        <v>496110353</v>
      </c>
      <c r="G1228" s="1">
        <v>44688</v>
      </c>
      <c r="H1228" t="str">
        <f t="shared" si="254"/>
        <v>91411</v>
      </c>
      <c r="I1228">
        <v>1</v>
      </c>
      <c r="J1228">
        <v>1600</v>
      </c>
      <c r="K1228">
        <v>0</v>
      </c>
      <c r="L1228">
        <v>1248</v>
      </c>
    </row>
    <row r="1229" spans="1:12" x14ac:dyDescent="0.25">
      <c r="A1229" t="str">
        <f t="shared" si="253"/>
        <v>89301000</v>
      </c>
      <c r="B1229" t="str">
        <f t="shared" si="252"/>
        <v>06539000</v>
      </c>
      <c r="C1229" t="str">
        <f t="shared" si="250"/>
        <v>06539003</v>
      </c>
      <c r="D1229" t="str">
        <f t="shared" si="251"/>
        <v>813</v>
      </c>
      <c r="E1229" t="str">
        <f t="shared" si="255"/>
        <v>89301073</v>
      </c>
      <c r="F1229" t="str">
        <f t="shared" si="256"/>
        <v>496110353</v>
      </c>
      <c r="G1229" s="1">
        <v>44688</v>
      </c>
      <c r="H1229" t="str">
        <f t="shared" si="254"/>
        <v>91411</v>
      </c>
      <c r="I1229">
        <v>1</v>
      </c>
      <c r="J1229">
        <v>1600</v>
      </c>
      <c r="K1229">
        <v>0</v>
      </c>
      <c r="L1229">
        <v>1248</v>
      </c>
    </row>
    <row r="1230" spans="1:12" x14ac:dyDescent="0.25">
      <c r="A1230" t="str">
        <f t="shared" si="253"/>
        <v>89301000</v>
      </c>
      <c r="B1230" t="str">
        <f t="shared" si="252"/>
        <v>06539000</v>
      </c>
      <c r="C1230" t="str">
        <f t="shared" si="250"/>
        <v>06539003</v>
      </c>
      <c r="D1230" t="str">
        <f t="shared" si="251"/>
        <v>813</v>
      </c>
      <c r="E1230" t="str">
        <f t="shared" si="255"/>
        <v>89301073</v>
      </c>
      <c r="F1230" t="str">
        <f t="shared" si="256"/>
        <v>496110353</v>
      </c>
      <c r="G1230" s="1">
        <v>44688</v>
      </c>
      <c r="H1230" t="str">
        <f t="shared" si="254"/>
        <v>91411</v>
      </c>
      <c r="I1230">
        <v>1</v>
      </c>
      <c r="J1230">
        <v>1600</v>
      </c>
      <c r="K1230">
        <v>0</v>
      </c>
      <c r="L1230">
        <v>1248</v>
      </c>
    </row>
    <row r="1231" spans="1:12" x14ac:dyDescent="0.25">
      <c r="A1231" t="str">
        <f t="shared" si="253"/>
        <v>89301000</v>
      </c>
      <c r="B1231" t="str">
        <f t="shared" si="252"/>
        <v>06539000</v>
      </c>
      <c r="C1231" t="str">
        <f t="shared" si="250"/>
        <v>06539003</v>
      </c>
      <c r="D1231" t="str">
        <f t="shared" si="251"/>
        <v>813</v>
      </c>
      <c r="E1231" t="str">
        <f t="shared" si="255"/>
        <v>89301073</v>
      </c>
      <c r="F1231" t="str">
        <f t="shared" si="256"/>
        <v>496110353</v>
      </c>
      <c r="G1231" s="1">
        <v>44688</v>
      </c>
      <c r="H1231" t="str">
        <f t="shared" si="254"/>
        <v>91411</v>
      </c>
      <c r="I1231">
        <v>1</v>
      </c>
      <c r="J1231">
        <v>1600</v>
      </c>
      <c r="K1231">
        <v>0</v>
      </c>
      <c r="L1231">
        <v>1248</v>
      </c>
    </row>
    <row r="1232" spans="1:12" x14ac:dyDescent="0.25">
      <c r="A1232" t="str">
        <f t="shared" si="253"/>
        <v>89301000</v>
      </c>
      <c r="B1232" t="str">
        <f t="shared" si="252"/>
        <v>06539000</v>
      </c>
      <c r="C1232" t="str">
        <f t="shared" si="250"/>
        <v>06539003</v>
      </c>
      <c r="D1232" t="str">
        <f t="shared" si="251"/>
        <v>813</v>
      </c>
      <c r="E1232" t="str">
        <f t="shared" si="255"/>
        <v>89301073</v>
      </c>
      <c r="F1232" t="str">
        <f t="shared" si="256"/>
        <v>496110353</v>
      </c>
      <c r="G1232" s="1">
        <v>44688</v>
      </c>
      <c r="H1232" t="str">
        <f t="shared" si="254"/>
        <v>91411</v>
      </c>
      <c r="I1232">
        <v>1</v>
      </c>
      <c r="J1232">
        <v>1600</v>
      </c>
      <c r="K1232">
        <v>0</v>
      </c>
      <c r="L1232">
        <v>1248</v>
      </c>
    </row>
    <row r="1233" spans="1:12" x14ac:dyDescent="0.25">
      <c r="A1233" t="str">
        <f t="shared" si="253"/>
        <v>89301000</v>
      </c>
      <c r="B1233" t="str">
        <f t="shared" si="252"/>
        <v>06539000</v>
      </c>
      <c r="C1233" t="str">
        <f t="shared" si="250"/>
        <v>06539003</v>
      </c>
      <c r="D1233" t="str">
        <f t="shared" si="251"/>
        <v>813</v>
      </c>
      <c r="E1233" t="str">
        <f t="shared" si="255"/>
        <v>89301073</v>
      </c>
      <c r="F1233" t="str">
        <f t="shared" si="256"/>
        <v>496110353</v>
      </c>
      <c r="G1233" s="1">
        <v>44688</v>
      </c>
      <c r="H1233" t="str">
        <f t="shared" si="254"/>
        <v>91411</v>
      </c>
      <c r="I1233">
        <v>1</v>
      </c>
      <c r="J1233">
        <v>1600</v>
      </c>
      <c r="K1233">
        <v>0</v>
      </c>
      <c r="L1233">
        <v>1248</v>
      </c>
    </row>
    <row r="1234" spans="1:12" x14ac:dyDescent="0.25">
      <c r="A1234" t="str">
        <f t="shared" si="253"/>
        <v>89301000</v>
      </c>
      <c r="B1234" t="str">
        <f t="shared" si="252"/>
        <v>06539000</v>
      </c>
      <c r="C1234" t="str">
        <f t="shared" si="250"/>
        <v>06539003</v>
      </c>
      <c r="D1234" t="str">
        <f t="shared" si="251"/>
        <v>813</v>
      </c>
      <c r="E1234" t="str">
        <f t="shared" si="255"/>
        <v>89301073</v>
      </c>
      <c r="F1234" t="str">
        <f t="shared" si="256"/>
        <v>496110353</v>
      </c>
      <c r="G1234" s="1">
        <v>44688</v>
      </c>
      <c r="H1234" t="str">
        <f t="shared" si="254"/>
        <v>91411</v>
      </c>
      <c r="I1234">
        <v>1</v>
      </c>
      <c r="J1234">
        <v>1600</v>
      </c>
      <c r="K1234">
        <v>0</v>
      </c>
      <c r="L1234">
        <v>1248</v>
      </c>
    </row>
    <row r="1235" spans="1:12" x14ac:dyDescent="0.25">
      <c r="A1235" t="str">
        <f t="shared" si="253"/>
        <v>89301000</v>
      </c>
      <c r="B1235" t="str">
        <f t="shared" si="252"/>
        <v>06539000</v>
      </c>
      <c r="C1235" t="str">
        <f t="shared" si="250"/>
        <v>06539003</v>
      </c>
      <c r="D1235" t="str">
        <f t="shared" si="251"/>
        <v>813</v>
      </c>
      <c r="E1235" t="str">
        <f t="shared" si="255"/>
        <v>89301073</v>
      </c>
      <c r="F1235" t="str">
        <f t="shared" si="256"/>
        <v>496110353</v>
      </c>
      <c r="G1235" s="1">
        <v>44688</v>
      </c>
      <c r="H1235" t="str">
        <f t="shared" si="254"/>
        <v>91411</v>
      </c>
      <c r="I1235">
        <v>1</v>
      </c>
      <c r="J1235">
        <v>1600</v>
      </c>
      <c r="K1235">
        <v>0</v>
      </c>
      <c r="L1235">
        <v>1248</v>
      </c>
    </row>
    <row r="1236" spans="1:12" x14ac:dyDescent="0.25">
      <c r="A1236" t="str">
        <f t="shared" si="253"/>
        <v>89301000</v>
      </c>
      <c r="B1236" t="str">
        <f t="shared" si="252"/>
        <v>06539000</v>
      </c>
      <c r="C1236" t="str">
        <f t="shared" si="250"/>
        <v>06539003</v>
      </c>
      <c r="D1236" t="str">
        <f t="shared" si="251"/>
        <v>813</v>
      </c>
      <c r="E1236" t="str">
        <f t="shared" si="255"/>
        <v>89301073</v>
      </c>
      <c r="F1236" t="str">
        <f t="shared" si="256"/>
        <v>496110353</v>
      </c>
      <c r="G1236" s="1">
        <v>44688</v>
      </c>
      <c r="H1236" t="str">
        <f t="shared" si="254"/>
        <v>91411</v>
      </c>
      <c r="I1236">
        <v>1</v>
      </c>
      <c r="J1236">
        <v>1600</v>
      </c>
      <c r="K1236">
        <v>0</v>
      </c>
      <c r="L1236">
        <v>1248</v>
      </c>
    </row>
    <row r="1237" spans="1:12" x14ac:dyDescent="0.25">
      <c r="A1237" t="str">
        <f t="shared" si="253"/>
        <v>89301000</v>
      </c>
      <c r="B1237" t="str">
        <f t="shared" si="252"/>
        <v>06539000</v>
      </c>
      <c r="C1237" t="str">
        <f t="shared" si="250"/>
        <v>06539003</v>
      </c>
      <c r="D1237" t="str">
        <f t="shared" si="251"/>
        <v>813</v>
      </c>
      <c r="E1237" t="str">
        <f t="shared" si="255"/>
        <v>89301073</v>
      </c>
      <c r="F1237" t="str">
        <f t="shared" si="256"/>
        <v>496110353</v>
      </c>
      <c r="G1237" s="1">
        <v>44691</v>
      </c>
      <c r="H1237" t="str">
        <f t="shared" ref="H1237:H1243" si="257">"91329"</f>
        <v>91329</v>
      </c>
      <c r="I1237">
        <v>2</v>
      </c>
      <c r="J1237">
        <v>428</v>
      </c>
      <c r="K1237">
        <v>0</v>
      </c>
      <c r="L1237">
        <v>333.84</v>
      </c>
    </row>
    <row r="1238" spans="1:12" x14ac:dyDescent="0.25">
      <c r="A1238" t="str">
        <f t="shared" si="253"/>
        <v>89301000</v>
      </c>
      <c r="B1238" t="str">
        <f t="shared" si="252"/>
        <v>06539000</v>
      </c>
      <c r="C1238" t="str">
        <f t="shared" si="250"/>
        <v>06539003</v>
      </c>
      <c r="D1238" t="str">
        <f t="shared" si="251"/>
        <v>813</v>
      </c>
      <c r="E1238" t="str">
        <f t="shared" si="255"/>
        <v>89301073</v>
      </c>
      <c r="F1238" t="str">
        <f t="shared" si="256"/>
        <v>496110353</v>
      </c>
      <c r="G1238" s="1">
        <v>44691</v>
      </c>
      <c r="H1238" t="str">
        <f t="shared" si="257"/>
        <v>91329</v>
      </c>
      <c r="I1238">
        <v>2</v>
      </c>
      <c r="J1238">
        <v>428</v>
      </c>
      <c r="K1238">
        <v>0</v>
      </c>
      <c r="L1238">
        <v>333.84</v>
      </c>
    </row>
    <row r="1239" spans="1:12" x14ac:dyDescent="0.25">
      <c r="A1239" t="str">
        <f t="shared" si="253"/>
        <v>89301000</v>
      </c>
      <c r="B1239" t="str">
        <f t="shared" si="252"/>
        <v>06539000</v>
      </c>
      <c r="C1239" t="str">
        <f t="shared" si="250"/>
        <v>06539003</v>
      </c>
      <c r="D1239" t="str">
        <f t="shared" si="251"/>
        <v>813</v>
      </c>
      <c r="E1239" t="str">
        <f t="shared" si="255"/>
        <v>89301073</v>
      </c>
      <c r="F1239" t="str">
        <f t="shared" si="256"/>
        <v>496110353</v>
      </c>
      <c r="G1239" s="1">
        <v>44691</v>
      </c>
      <c r="H1239" t="str">
        <f t="shared" si="257"/>
        <v>91329</v>
      </c>
      <c r="I1239">
        <v>2</v>
      </c>
      <c r="J1239">
        <v>428</v>
      </c>
      <c r="K1239">
        <v>0</v>
      </c>
      <c r="L1239">
        <v>333.84</v>
      </c>
    </row>
    <row r="1240" spans="1:12" x14ac:dyDescent="0.25">
      <c r="A1240" t="str">
        <f t="shared" si="253"/>
        <v>89301000</v>
      </c>
      <c r="B1240" t="str">
        <f t="shared" si="252"/>
        <v>06539000</v>
      </c>
      <c r="C1240" t="str">
        <f t="shared" si="250"/>
        <v>06539003</v>
      </c>
      <c r="D1240" t="str">
        <f t="shared" si="251"/>
        <v>813</v>
      </c>
      <c r="E1240" t="str">
        <f t="shared" si="255"/>
        <v>89301073</v>
      </c>
      <c r="F1240" t="str">
        <f t="shared" si="256"/>
        <v>496110353</v>
      </c>
      <c r="G1240" s="1">
        <v>44691</v>
      </c>
      <c r="H1240" t="str">
        <f t="shared" si="257"/>
        <v>91329</v>
      </c>
      <c r="I1240">
        <v>2</v>
      </c>
      <c r="J1240">
        <v>428</v>
      </c>
      <c r="K1240">
        <v>0</v>
      </c>
      <c r="L1240">
        <v>333.84</v>
      </c>
    </row>
    <row r="1241" spans="1:12" x14ac:dyDescent="0.25">
      <c r="A1241" t="str">
        <f t="shared" si="253"/>
        <v>89301000</v>
      </c>
      <c r="B1241" t="str">
        <f t="shared" ref="B1241:B1272" si="258">"06539000"</f>
        <v>06539000</v>
      </c>
      <c r="C1241" t="str">
        <f t="shared" si="250"/>
        <v>06539003</v>
      </c>
      <c r="D1241" t="str">
        <f t="shared" si="251"/>
        <v>813</v>
      </c>
      <c r="E1241" t="str">
        <f t="shared" si="255"/>
        <v>89301073</v>
      </c>
      <c r="F1241" t="str">
        <f t="shared" si="256"/>
        <v>496110353</v>
      </c>
      <c r="G1241" s="1">
        <v>44691</v>
      </c>
      <c r="H1241" t="str">
        <f t="shared" si="257"/>
        <v>91329</v>
      </c>
      <c r="I1241">
        <v>2</v>
      </c>
      <c r="J1241">
        <v>428</v>
      </c>
      <c r="K1241">
        <v>0</v>
      </c>
      <c r="L1241">
        <v>333.84</v>
      </c>
    </row>
    <row r="1242" spans="1:12" x14ac:dyDescent="0.25">
      <c r="A1242" t="str">
        <f t="shared" si="253"/>
        <v>89301000</v>
      </c>
      <c r="B1242" t="str">
        <f t="shared" si="258"/>
        <v>06539000</v>
      </c>
      <c r="C1242" t="str">
        <f t="shared" si="250"/>
        <v>06539003</v>
      </c>
      <c r="D1242" t="str">
        <f t="shared" si="251"/>
        <v>813</v>
      </c>
      <c r="E1242" t="str">
        <f t="shared" si="255"/>
        <v>89301073</v>
      </c>
      <c r="F1242" t="str">
        <f t="shared" si="256"/>
        <v>496110353</v>
      </c>
      <c r="G1242" s="1">
        <v>44691</v>
      </c>
      <c r="H1242" t="str">
        <f t="shared" si="257"/>
        <v>91329</v>
      </c>
      <c r="I1242">
        <v>2</v>
      </c>
      <c r="J1242">
        <v>428</v>
      </c>
      <c r="K1242">
        <v>0</v>
      </c>
      <c r="L1242">
        <v>333.84</v>
      </c>
    </row>
    <row r="1243" spans="1:12" x14ac:dyDescent="0.25">
      <c r="A1243" t="str">
        <f t="shared" si="253"/>
        <v>89301000</v>
      </c>
      <c r="B1243" t="str">
        <f t="shared" si="258"/>
        <v>06539000</v>
      </c>
      <c r="C1243" t="str">
        <f t="shared" si="250"/>
        <v>06539003</v>
      </c>
      <c r="D1243" t="str">
        <f t="shared" si="251"/>
        <v>813</v>
      </c>
      <c r="E1243" t="str">
        <f t="shared" si="255"/>
        <v>89301073</v>
      </c>
      <c r="F1243" t="str">
        <f t="shared" si="256"/>
        <v>496110353</v>
      </c>
      <c r="G1243" s="1">
        <v>44691</v>
      </c>
      <c r="H1243" t="str">
        <f t="shared" si="257"/>
        <v>91329</v>
      </c>
      <c r="I1243">
        <v>2</v>
      </c>
      <c r="J1243">
        <v>428</v>
      </c>
      <c r="K1243">
        <v>0</v>
      </c>
      <c r="L1243">
        <v>333.84</v>
      </c>
    </row>
    <row r="1244" spans="1:12" x14ac:dyDescent="0.25">
      <c r="A1244" t="str">
        <f t="shared" si="253"/>
        <v>89301000</v>
      </c>
      <c r="B1244" t="str">
        <f t="shared" si="258"/>
        <v>06539000</v>
      </c>
      <c r="C1244" t="str">
        <f t="shared" si="250"/>
        <v>06539003</v>
      </c>
      <c r="D1244" t="str">
        <f t="shared" si="251"/>
        <v>813</v>
      </c>
      <c r="E1244" t="str">
        <f t="shared" si="255"/>
        <v>89301073</v>
      </c>
      <c r="F1244" t="str">
        <f t="shared" si="256"/>
        <v>496110353</v>
      </c>
      <c r="G1244" s="1">
        <v>44687</v>
      </c>
      <c r="H1244" t="str">
        <f>"91475"</f>
        <v>91475</v>
      </c>
      <c r="I1244">
        <v>1</v>
      </c>
      <c r="J1244">
        <v>206</v>
      </c>
      <c r="K1244">
        <v>0</v>
      </c>
      <c r="L1244">
        <v>160.68</v>
      </c>
    </row>
    <row r="1245" spans="1:12" x14ac:dyDescent="0.25">
      <c r="A1245" t="str">
        <f t="shared" si="253"/>
        <v>89301000</v>
      </c>
      <c r="B1245" t="str">
        <f t="shared" si="258"/>
        <v>06539000</v>
      </c>
      <c r="C1245" t="str">
        <f>"06539001"</f>
        <v>06539001</v>
      </c>
      <c r="D1245" t="str">
        <f>"801"</f>
        <v>801</v>
      </c>
      <c r="E1245" t="str">
        <f t="shared" ref="E1245:E1276" si="259">"89301171"</f>
        <v>89301171</v>
      </c>
      <c r="F1245" t="str">
        <f t="shared" ref="F1245:F1264" si="260">"9804245704"</f>
        <v>9804245704</v>
      </c>
      <c r="G1245" s="1">
        <v>44687</v>
      </c>
      <c r="H1245" t="str">
        <f>"81329"</f>
        <v>81329</v>
      </c>
      <c r="I1245">
        <v>1</v>
      </c>
      <c r="J1245">
        <v>16</v>
      </c>
      <c r="K1245">
        <v>0</v>
      </c>
      <c r="L1245">
        <v>12.48</v>
      </c>
    </row>
    <row r="1246" spans="1:12" x14ac:dyDescent="0.25">
      <c r="A1246" t="str">
        <f t="shared" si="253"/>
        <v>89301000</v>
      </c>
      <c r="B1246" t="str">
        <f t="shared" si="258"/>
        <v>06539000</v>
      </c>
      <c r="C1246" t="str">
        <f>"06539001"</f>
        <v>06539001</v>
      </c>
      <c r="D1246" t="str">
        <f>"801"</f>
        <v>801</v>
      </c>
      <c r="E1246" t="str">
        <f t="shared" si="259"/>
        <v>89301171</v>
      </c>
      <c r="F1246" t="str">
        <f t="shared" si="260"/>
        <v>9804245704</v>
      </c>
      <c r="G1246" s="1">
        <v>44687</v>
      </c>
      <c r="H1246" t="str">
        <f>"81331"</f>
        <v>81331</v>
      </c>
      <c r="I1246">
        <v>1</v>
      </c>
      <c r="J1246">
        <v>193</v>
      </c>
      <c r="K1246">
        <v>0</v>
      </c>
      <c r="L1246">
        <v>150.54</v>
      </c>
    </row>
    <row r="1247" spans="1:12" x14ac:dyDescent="0.25">
      <c r="A1247" t="str">
        <f t="shared" si="253"/>
        <v>89301000</v>
      </c>
      <c r="B1247" t="str">
        <f t="shared" si="258"/>
        <v>06539000</v>
      </c>
      <c r="C1247" t="str">
        <f t="shared" ref="C1247:C1254" si="261">"06539002"</f>
        <v>06539002</v>
      </c>
      <c r="D1247" t="str">
        <f t="shared" ref="D1247:D1254" si="262">"802"</f>
        <v>802</v>
      </c>
      <c r="E1247" t="str">
        <f t="shared" si="259"/>
        <v>89301171</v>
      </c>
      <c r="F1247" t="str">
        <f t="shared" si="260"/>
        <v>9804245704</v>
      </c>
      <c r="G1247" s="1">
        <v>44687</v>
      </c>
      <c r="H1247" t="str">
        <f t="shared" ref="H1247:H1254" si="263">"82097"</f>
        <v>82097</v>
      </c>
      <c r="I1247">
        <v>1</v>
      </c>
      <c r="J1247">
        <v>380</v>
      </c>
      <c r="K1247">
        <v>0</v>
      </c>
      <c r="L1247">
        <v>345.8</v>
      </c>
    </row>
    <row r="1248" spans="1:12" x14ac:dyDescent="0.25">
      <c r="A1248" t="str">
        <f t="shared" si="253"/>
        <v>89301000</v>
      </c>
      <c r="B1248" t="str">
        <f t="shared" si="258"/>
        <v>06539000</v>
      </c>
      <c r="C1248" t="str">
        <f t="shared" si="261"/>
        <v>06539002</v>
      </c>
      <c r="D1248" t="str">
        <f t="shared" si="262"/>
        <v>802</v>
      </c>
      <c r="E1248" t="str">
        <f t="shared" si="259"/>
        <v>89301171</v>
      </c>
      <c r="F1248" t="str">
        <f t="shared" si="260"/>
        <v>9804245704</v>
      </c>
      <c r="G1248" s="1">
        <v>44687</v>
      </c>
      <c r="H1248" t="str">
        <f t="shared" si="263"/>
        <v>82097</v>
      </c>
      <c r="I1248">
        <v>1</v>
      </c>
      <c r="J1248">
        <v>380</v>
      </c>
      <c r="K1248">
        <v>0</v>
      </c>
      <c r="L1248">
        <v>345.8</v>
      </c>
    </row>
    <row r="1249" spans="1:12" x14ac:dyDescent="0.25">
      <c r="A1249" t="str">
        <f t="shared" si="253"/>
        <v>89301000</v>
      </c>
      <c r="B1249" t="str">
        <f t="shared" si="258"/>
        <v>06539000</v>
      </c>
      <c r="C1249" t="str">
        <f t="shared" si="261"/>
        <v>06539002</v>
      </c>
      <c r="D1249" t="str">
        <f t="shared" si="262"/>
        <v>802</v>
      </c>
      <c r="E1249" t="str">
        <f t="shared" si="259"/>
        <v>89301171</v>
      </c>
      <c r="F1249" t="str">
        <f t="shared" si="260"/>
        <v>9804245704</v>
      </c>
      <c r="G1249" s="1">
        <v>44687</v>
      </c>
      <c r="H1249" t="str">
        <f t="shared" si="263"/>
        <v>82097</v>
      </c>
      <c r="I1249">
        <v>1</v>
      </c>
      <c r="J1249">
        <v>380</v>
      </c>
      <c r="K1249">
        <v>0</v>
      </c>
      <c r="L1249">
        <v>345.8</v>
      </c>
    </row>
    <row r="1250" spans="1:12" x14ac:dyDescent="0.25">
      <c r="A1250" t="str">
        <f t="shared" si="253"/>
        <v>89301000</v>
      </c>
      <c r="B1250" t="str">
        <f t="shared" si="258"/>
        <v>06539000</v>
      </c>
      <c r="C1250" t="str">
        <f t="shared" si="261"/>
        <v>06539002</v>
      </c>
      <c r="D1250" t="str">
        <f t="shared" si="262"/>
        <v>802</v>
      </c>
      <c r="E1250" t="str">
        <f t="shared" si="259"/>
        <v>89301171</v>
      </c>
      <c r="F1250" t="str">
        <f t="shared" si="260"/>
        <v>9804245704</v>
      </c>
      <c r="G1250" s="1">
        <v>44687</v>
      </c>
      <c r="H1250" t="str">
        <f t="shared" si="263"/>
        <v>82097</v>
      </c>
      <c r="I1250">
        <v>1</v>
      </c>
      <c r="J1250">
        <v>380</v>
      </c>
      <c r="K1250">
        <v>0</v>
      </c>
      <c r="L1250">
        <v>345.8</v>
      </c>
    </row>
    <row r="1251" spans="1:12" x14ac:dyDescent="0.25">
      <c r="A1251" t="str">
        <f t="shared" si="253"/>
        <v>89301000</v>
      </c>
      <c r="B1251" t="str">
        <f t="shared" si="258"/>
        <v>06539000</v>
      </c>
      <c r="C1251" t="str">
        <f t="shared" si="261"/>
        <v>06539002</v>
      </c>
      <c r="D1251" t="str">
        <f t="shared" si="262"/>
        <v>802</v>
      </c>
      <c r="E1251" t="str">
        <f t="shared" si="259"/>
        <v>89301171</v>
      </c>
      <c r="F1251" t="str">
        <f t="shared" si="260"/>
        <v>9804245704</v>
      </c>
      <c r="G1251" s="1">
        <v>44687</v>
      </c>
      <c r="H1251" t="str">
        <f t="shared" si="263"/>
        <v>82097</v>
      </c>
      <c r="I1251">
        <v>1</v>
      </c>
      <c r="J1251">
        <v>380</v>
      </c>
      <c r="K1251">
        <v>0</v>
      </c>
      <c r="L1251">
        <v>345.8</v>
      </c>
    </row>
    <row r="1252" spans="1:12" x14ac:dyDescent="0.25">
      <c r="A1252" t="str">
        <f t="shared" si="253"/>
        <v>89301000</v>
      </c>
      <c r="B1252" t="str">
        <f t="shared" si="258"/>
        <v>06539000</v>
      </c>
      <c r="C1252" t="str">
        <f t="shared" si="261"/>
        <v>06539002</v>
      </c>
      <c r="D1252" t="str">
        <f t="shared" si="262"/>
        <v>802</v>
      </c>
      <c r="E1252" t="str">
        <f t="shared" si="259"/>
        <v>89301171</v>
      </c>
      <c r="F1252" t="str">
        <f t="shared" si="260"/>
        <v>9804245704</v>
      </c>
      <c r="G1252" s="1">
        <v>44687</v>
      </c>
      <c r="H1252" t="str">
        <f t="shared" si="263"/>
        <v>82097</v>
      </c>
      <c r="I1252">
        <v>1</v>
      </c>
      <c r="J1252">
        <v>380</v>
      </c>
      <c r="K1252">
        <v>0</v>
      </c>
      <c r="L1252">
        <v>345.8</v>
      </c>
    </row>
    <row r="1253" spans="1:12" x14ac:dyDescent="0.25">
      <c r="A1253" t="str">
        <f t="shared" si="253"/>
        <v>89301000</v>
      </c>
      <c r="B1253" t="str">
        <f t="shared" si="258"/>
        <v>06539000</v>
      </c>
      <c r="C1253" t="str">
        <f t="shared" si="261"/>
        <v>06539002</v>
      </c>
      <c r="D1253" t="str">
        <f t="shared" si="262"/>
        <v>802</v>
      </c>
      <c r="E1253" t="str">
        <f t="shared" si="259"/>
        <v>89301171</v>
      </c>
      <c r="F1253" t="str">
        <f t="shared" si="260"/>
        <v>9804245704</v>
      </c>
      <c r="G1253" s="1">
        <v>44687</v>
      </c>
      <c r="H1253" t="str">
        <f t="shared" si="263"/>
        <v>82097</v>
      </c>
      <c r="I1253">
        <v>1</v>
      </c>
      <c r="J1253">
        <v>380</v>
      </c>
      <c r="K1253">
        <v>0</v>
      </c>
      <c r="L1253">
        <v>345.8</v>
      </c>
    </row>
    <row r="1254" spans="1:12" x14ac:dyDescent="0.25">
      <c r="A1254" t="str">
        <f t="shared" si="253"/>
        <v>89301000</v>
      </c>
      <c r="B1254" t="str">
        <f t="shared" si="258"/>
        <v>06539000</v>
      </c>
      <c r="C1254" t="str">
        <f t="shared" si="261"/>
        <v>06539002</v>
      </c>
      <c r="D1254" t="str">
        <f t="shared" si="262"/>
        <v>802</v>
      </c>
      <c r="E1254" t="str">
        <f t="shared" si="259"/>
        <v>89301171</v>
      </c>
      <c r="F1254" t="str">
        <f t="shared" si="260"/>
        <v>9804245704</v>
      </c>
      <c r="G1254" s="1">
        <v>44687</v>
      </c>
      <c r="H1254" t="str">
        <f t="shared" si="263"/>
        <v>82097</v>
      </c>
      <c r="I1254">
        <v>1</v>
      </c>
      <c r="J1254">
        <v>380</v>
      </c>
      <c r="K1254">
        <v>0</v>
      </c>
      <c r="L1254">
        <v>345.8</v>
      </c>
    </row>
    <row r="1255" spans="1:12" x14ac:dyDescent="0.25">
      <c r="A1255" t="str">
        <f t="shared" si="253"/>
        <v>89301000</v>
      </c>
      <c r="B1255" t="str">
        <f t="shared" si="258"/>
        <v>06539000</v>
      </c>
      <c r="C1255" t="str">
        <f t="shared" ref="C1255:C1264" si="264">"06539003"</f>
        <v>06539003</v>
      </c>
      <c r="D1255" t="str">
        <f t="shared" ref="D1255:D1264" si="265">"813"</f>
        <v>813</v>
      </c>
      <c r="E1255" t="str">
        <f t="shared" si="259"/>
        <v>89301171</v>
      </c>
      <c r="F1255" t="str">
        <f t="shared" si="260"/>
        <v>9804245704</v>
      </c>
      <c r="G1255" s="1">
        <v>44687</v>
      </c>
      <c r="H1255" t="str">
        <f>"91197"</f>
        <v>91197</v>
      </c>
      <c r="I1255">
        <v>1</v>
      </c>
      <c r="J1255">
        <v>1046</v>
      </c>
      <c r="K1255">
        <v>0</v>
      </c>
      <c r="L1255">
        <v>815.88</v>
      </c>
    </row>
    <row r="1256" spans="1:12" x14ac:dyDescent="0.25">
      <c r="A1256" t="str">
        <f t="shared" si="253"/>
        <v>89301000</v>
      </c>
      <c r="B1256" t="str">
        <f t="shared" si="258"/>
        <v>06539000</v>
      </c>
      <c r="C1256" t="str">
        <f t="shared" si="264"/>
        <v>06539003</v>
      </c>
      <c r="D1256" t="str">
        <f t="shared" si="265"/>
        <v>813</v>
      </c>
      <c r="E1256" t="str">
        <f t="shared" si="259"/>
        <v>89301171</v>
      </c>
      <c r="F1256" t="str">
        <f t="shared" si="260"/>
        <v>9804245704</v>
      </c>
      <c r="G1256" s="1">
        <v>44687</v>
      </c>
      <c r="H1256" t="str">
        <f>"91129"</f>
        <v>91129</v>
      </c>
      <c r="I1256">
        <v>1</v>
      </c>
      <c r="J1256">
        <v>174</v>
      </c>
      <c r="K1256">
        <v>0</v>
      </c>
      <c r="L1256">
        <v>135.72</v>
      </c>
    </row>
    <row r="1257" spans="1:12" x14ac:dyDescent="0.25">
      <c r="A1257" t="str">
        <f t="shared" si="253"/>
        <v>89301000</v>
      </c>
      <c r="B1257" t="str">
        <f t="shared" si="258"/>
        <v>06539000</v>
      </c>
      <c r="C1257" t="str">
        <f t="shared" si="264"/>
        <v>06539003</v>
      </c>
      <c r="D1257" t="str">
        <f t="shared" si="265"/>
        <v>813</v>
      </c>
      <c r="E1257" t="str">
        <f t="shared" si="259"/>
        <v>89301171</v>
      </c>
      <c r="F1257" t="str">
        <f t="shared" si="260"/>
        <v>9804245704</v>
      </c>
      <c r="G1257" s="1">
        <v>44687</v>
      </c>
      <c r="H1257" t="str">
        <f>"91131"</f>
        <v>91131</v>
      </c>
      <c r="I1257">
        <v>1</v>
      </c>
      <c r="J1257">
        <v>171</v>
      </c>
      <c r="K1257">
        <v>0</v>
      </c>
      <c r="L1257">
        <v>133.38</v>
      </c>
    </row>
    <row r="1258" spans="1:12" x14ac:dyDescent="0.25">
      <c r="A1258" t="str">
        <f t="shared" si="253"/>
        <v>89301000</v>
      </c>
      <c r="B1258" t="str">
        <f t="shared" si="258"/>
        <v>06539000</v>
      </c>
      <c r="C1258" t="str">
        <f t="shared" si="264"/>
        <v>06539003</v>
      </c>
      <c r="D1258" t="str">
        <f t="shared" si="265"/>
        <v>813</v>
      </c>
      <c r="E1258" t="str">
        <f t="shared" si="259"/>
        <v>89301171</v>
      </c>
      <c r="F1258" t="str">
        <f t="shared" si="260"/>
        <v>9804245704</v>
      </c>
      <c r="G1258" s="1">
        <v>44687</v>
      </c>
      <c r="H1258" t="str">
        <f>"91133"</f>
        <v>91133</v>
      </c>
      <c r="I1258">
        <v>1</v>
      </c>
      <c r="J1258">
        <v>176</v>
      </c>
      <c r="K1258">
        <v>0</v>
      </c>
      <c r="L1258">
        <v>137.28</v>
      </c>
    </row>
    <row r="1259" spans="1:12" x14ac:dyDescent="0.25">
      <c r="A1259" t="str">
        <f t="shared" si="253"/>
        <v>89301000</v>
      </c>
      <c r="B1259" t="str">
        <f t="shared" si="258"/>
        <v>06539000</v>
      </c>
      <c r="C1259" t="str">
        <f t="shared" si="264"/>
        <v>06539003</v>
      </c>
      <c r="D1259" t="str">
        <f t="shared" si="265"/>
        <v>813</v>
      </c>
      <c r="E1259" t="str">
        <f t="shared" si="259"/>
        <v>89301171</v>
      </c>
      <c r="F1259" t="str">
        <f t="shared" si="260"/>
        <v>9804245704</v>
      </c>
      <c r="G1259" s="1">
        <v>44687</v>
      </c>
      <c r="H1259" t="str">
        <f>"91171"</f>
        <v>91171</v>
      </c>
      <c r="I1259">
        <v>1</v>
      </c>
      <c r="J1259">
        <v>360</v>
      </c>
      <c r="K1259">
        <v>0</v>
      </c>
      <c r="L1259">
        <v>280.8</v>
      </c>
    </row>
    <row r="1260" spans="1:12" x14ac:dyDescent="0.25">
      <c r="A1260" t="str">
        <f t="shared" si="253"/>
        <v>89301000</v>
      </c>
      <c r="B1260" t="str">
        <f t="shared" si="258"/>
        <v>06539000</v>
      </c>
      <c r="C1260" t="str">
        <f t="shared" si="264"/>
        <v>06539003</v>
      </c>
      <c r="D1260" t="str">
        <f t="shared" si="265"/>
        <v>813</v>
      </c>
      <c r="E1260" t="str">
        <f t="shared" si="259"/>
        <v>89301171</v>
      </c>
      <c r="F1260" t="str">
        <f t="shared" si="260"/>
        <v>9804245704</v>
      </c>
      <c r="G1260" s="1">
        <v>44687</v>
      </c>
      <c r="H1260" t="str">
        <f>"91173"</f>
        <v>91173</v>
      </c>
      <c r="I1260">
        <v>1</v>
      </c>
      <c r="J1260">
        <v>335</v>
      </c>
      <c r="K1260">
        <v>0</v>
      </c>
      <c r="L1260">
        <v>261.3</v>
      </c>
    </row>
    <row r="1261" spans="1:12" x14ac:dyDescent="0.25">
      <c r="A1261" t="str">
        <f t="shared" si="253"/>
        <v>89301000</v>
      </c>
      <c r="B1261" t="str">
        <f t="shared" si="258"/>
        <v>06539000</v>
      </c>
      <c r="C1261" t="str">
        <f t="shared" si="264"/>
        <v>06539003</v>
      </c>
      <c r="D1261" t="str">
        <f t="shared" si="265"/>
        <v>813</v>
      </c>
      <c r="E1261" t="str">
        <f t="shared" si="259"/>
        <v>89301171</v>
      </c>
      <c r="F1261" t="str">
        <f t="shared" si="260"/>
        <v>9804245704</v>
      </c>
      <c r="G1261" s="1">
        <v>44687</v>
      </c>
      <c r="H1261" t="str">
        <f>"91175"</f>
        <v>91175</v>
      </c>
      <c r="I1261">
        <v>1</v>
      </c>
      <c r="J1261">
        <v>360</v>
      </c>
      <c r="K1261">
        <v>0</v>
      </c>
      <c r="L1261">
        <v>280.8</v>
      </c>
    </row>
    <row r="1262" spans="1:12" x14ac:dyDescent="0.25">
      <c r="A1262" t="str">
        <f t="shared" si="253"/>
        <v>89301000</v>
      </c>
      <c r="B1262" t="str">
        <f t="shared" si="258"/>
        <v>06539000</v>
      </c>
      <c r="C1262" t="str">
        <f t="shared" si="264"/>
        <v>06539003</v>
      </c>
      <c r="D1262" t="str">
        <f t="shared" si="265"/>
        <v>813</v>
      </c>
      <c r="E1262" t="str">
        <f t="shared" si="259"/>
        <v>89301171</v>
      </c>
      <c r="F1262" t="str">
        <f t="shared" si="260"/>
        <v>9804245704</v>
      </c>
      <c r="G1262" s="1">
        <v>44687</v>
      </c>
      <c r="H1262" t="str">
        <f>"91167"</f>
        <v>91167</v>
      </c>
      <c r="I1262">
        <v>1</v>
      </c>
      <c r="J1262">
        <v>425</v>
      </c>
      <c r="K1262">
        <v>0</v>
      </c>
      <c r="L1262">
        <v>331.5</v>
      </c>
    </row>
    <row r="1263" spans="1:12" x14ac:dyDescent="0.25">
      <c r="A1263" t="str">
        <f t="shared" si="253"/>
        <v>89301000</v>
      </c>
      <c r="B1263" t="str">
        <f t="shared" si="258"/>
        <v>06539000</v>
      </c>
      <c r="C1263" t="str">
        <f t="shared" si="264"/>
        <v>06539003</v>
      </c>
      <c r="D1263" t="str">
        <f t="shared" si="265"/>
        <v>813</v>
      </c>
      <c r="E1263" t="str">
        <f t="shared" si="259"/>
        <v>89301171</v>
      </c>
      <c r="F1263" t="str">
        <f t="shared" si="260"/>
        <v>9804245704</v>
      </c>
      <c r="G1263" s="1">
        <v>44687</v>
      </c>
      <c r="H1263" t="str">
        <f>"91169"</f>
        <v>91169</v>
      </c>
      <c r="I1263">
        <v>1</v>
      </c>
      <c r="J1263">
        <v>425</v>
      </c>
      <c r="K1263">
        <v>0</v>
      </c>
      <c r="L1263">
        <v>331.5</v>
      </c>
    </row>
    <row r="1264" spans="1:12" x14ac:dyDescent="0.25">
      <c r="A1264" t="str">
        <f t="shared" si="253"/>
        <v>89301000</v>
      </c>
      <c r="B1264" t="str">
        <f t="shared" si="258"/>
        <v>06539000</v>
      </c>
      <c r="C1264" t="str">
        <f t="shared" si="264"/>
        <v>06539003</v>
      </c>
      <c r="D1264" t="str">
        <f t="shared" si="265"/>
        <v>813</v>
      </c>
      <c r="E1264" t="str">
        <f t="shared" si="259"/>
        <v>89301171</v>
      </c>
      <c r="F1264" t="str">
        <f t="shared" si="260"/>
        <v>9804245704</v>
      </c>
      <c r="G1264" s="1">
        <v>44687</v>
      </c>
      <c r="H1264" t="str">
        <f>"91475"</f>
        <v>91475</v>
      </c>
      <c r="I1264">
        <v>1</v>
      </c>
      <c r="J1264">
        <v>206</v>
      </c>
      <c r="K1264">
        <v>0</v>
      </c>
      <c r="L1264">
        <v>160.68</v>
      </c>
    </row>
    <row r="1265" spans="1:12" x14ac:dyDescent="0.25">
      <c r="A1265" t="str">
        <f t="shared" si="253"/>
        <v>89301000</v>
      </c>
      <c r="B1265" t="str">
        <f t="shared" si="258"/>
        <v>06539000</v>
      </c>
      <c r="C1265" t="str">
        <f>"06539001"</f>
        <v>06539001</v>
      </c>
      <c r="D1265" t="str">
        <f>"801"</f>
        <v>801</v>
      </c>
      <c r="E1265" t="str">
        <f t="shared" si="259"/>
        <v>89301171</v>
      </c>
      <c r="F1265" t="str">
        <f t="shared" ref="F1265:F1311" si="266">"450402441"</f>
        <v>450402441</v>
      </c>
      <c r="G1265" s="1">
        <v>44694</v>
      </c>
      <c r="H1265" t="str">
        <f>"81329"</f>
        <v>81329</v>
      </c>
      <c r="I1265">
        <v>1</v>
      </c>
      <c r="J1265">
        <v>16</v>
      </c>
      <c r="K1265">
        <v>0</v>
      </c>
      <c r="L1265">
        <v>12.48</v>
      </c>
    </row>
    <row r="1266" spans="1:12" x14ac:dyDescent="0.25">
      <c r="A1266" t="str">
        <f t="shared" si="253"/>
        <v>89301000</v>
      </c>
      <c r="B1266" t="str">
        <f t="shared" si="258"/>
        <v>06539000</v>
      </c>
      <c r="C1266" t="str">
        <f>"06539001"</f>
        <v>06539001</v>
      </c>
      <c r="D1266" t="str">
        <f>"801"</f>
        <v>801</v>
      </c>
      <c r="E1266" t="str">
        <f t="shared" si="259"/>
        <v>89301171</v>
      </c>
      <c r="F1266" t="str">
        <f t="shared" si="266"/>
        <v>450402441</v>
      </c>
      <c r="G1266" s="1">
        <v>44694</v>
      </c>
      <c r="H1266" t="str">
        <f>"81331"</f>
        <v>81331</v>
      </c>
      <c r="I1266">
        <v>1</v>
      </c>
      <c r="J1266">
        <v>193</v>
      </c>
      <c r="K1266">
        <v>0</v>
      </c>
      <c r="L1266">
        <v>150.54</v>
      </c>
    </row>
    <row r="1267" spans="1:12" x14ac:dyDescent="0.25">
      <c r="A1267" t="str">
        <f t="shared" si="253"/>
        <v>89301000</v>
      </c>
      <c r="B1267" t="str">
        <f t="shared" si="258"/>
        <v>06539000</v>
      </c>
      <c r="C1267" t="str">
        <f t="shared" ref="C1267:C1274" si="267">"06539002"</f>
        <v>06539002</v>
      </c>
      <c r="D1267" t="str">
        <f t="shared" ref="D1267:D1274" si="268">"802"</f>
        <v>802</v>
      </c>
      <c r="E1267" t="str">
        <f t="shared" si="259"/>
        <v>89301171</v>
      </c>
      <c r="F1267" t="str">
        <f t="shared" si="266"/>
        <v>450402441</v>
      </c>
      <c r="G1267" s="1">
        <v>44694</v>
      </c>
      <c r="H1267" t="str">
        <f t="shared" ref="H1267:H1274" si="269">"82097"</f>
        <v>82097</v>
      </c>
      <c r="I1267">
        <v>1</v>
      </c>
      <c r="J1267">
        <v>380</v>
      </c>
      <c r="K1267">
        <v>0</v>
      </c>
      <c r="L1267">
        <v>345.8</v>
      </c>
    </row>
    <row r="1268" spans="1:12" x14ac:dyDescent="0.25">
      <c r="A1268" t="str">
        <f t="shared" si="253"/>
        <v>89301000</v>
      </c>
      <c r="B1268" t="str">
        <f t="shared" si="258"/>
        <v>06539000</v>
      </c>
      <c r="C1268" t="str">
        <f t="shared" si="267"/>
        <v>06539002</v>
      </c>
      <c r="D1268" t="str">
        <f t="shared" si="268"/>
        <v>802</v>
      </c>
      <c r="E1268" t="str">
        <f t="shared" si="259"/>
        <v>89301171</v>
      </c>
      <c r="F1268" t="str">
        <f t="shared" si="266"/>
        <v>450402441</v>
      </c>
      <c r="G1268" s="1">
        <v>44694</v>
      </c>
      <c r="H1268" t="str">
        <f t="shared" si="269"/>
        <v>82097</v>
      </c>
      <c r="I1268">
        <v>1</v>
      </c>
      <c r="J1268">
        <v>380</v>
      </c>
      <c r="K1268">
        <v>0</v>
      </c>
      <c r="L1268">
        <v>345.8</v>
      </c>
    </row>
    <row r="1269" spans="1:12" x14ac:dyDescent="0.25">
      <c r="A1269" t="str">
        <f t="shared" si="253"/>
        <v>89301000</v>
      </c>
      <c r="B1269" t="str">
        <f t="shared" si="258"/>
        <v>06539000</v>
      </c>
      <c r="C1269" t="str">
        <f t="shared" si="267"/>
        <v>06539002</v>
      </c>
      <c r="D1269" t="str">
        <f t="shared" si="268"/>
        <v>802</v>
      </c>
      <c r="E1269" t="str">
        <f t="shared" si="259"/>
        <v>89301171</v>
      </c>
      <c r="F1269" t="str">
        <f t="shared" si="266"/>
        <v>450402441</v>
      </c>
      <c r="G1269" s="1">
        <v>44694</v>
      </c>
      <c r="H1269" t="str">
        <f t="shared" si="269"/>
        <v>82097</v>
      </c>
      <c r="I1269">
        <v>1</v>
      </c>
      <c r="J1269">
        <v>380</v>
      </c>
      <c r="K1269">
        <v>0</v>
      </c>
      <c r="L1269">
        <v>345.8</v>
      </c>
    </row>
    <row r="1270" spans="1:12" x14ac:dyDescent="0.25">
      <c r="A1270" t="str">
        <f t="shared" si="253"/>
        <v>89301000</v>
      </c>
      <c r="B1270" t="str">
        <f t="shared" si="258"/>
        <v>06539000</v>
      </c>
      <c r="C1270" t="str">
        <f t="shared" si="267"/>
        <v>06539002</v>
      </c>
      <c r="D1270" t="str">
        <f t="shared" si="268"/>
        <v>802</v>
      </c>
      <c r="E1270" t="str">
        <f t="shared" si="259"/>
        <v>89301171</v>
      </c>
      <c r="F1270" t="str">
        <f t="shared" si="266"/>
        <v>450402441</v>
      </c>
      <c r="G1270" s="1">
        <v>44694</v>
      </c>
      <c r="H1270" t="str">
        <f t="shared" si="269"/>
        <v>82097</v>
      </c>
      <c r="I1270">
        <v>1</v>
      </c>
      <c r="J1270">
        <v>380</v>
      </c>
      <c r="K1270">
        <v>0</v>
      </c>
      <c r="L1270">
        <v>345.8</v>
      </c>
    </row>
    <row r="1271" spans="1:12" x14ac:dyDescent="0.25">
      <c r="A1271" t="str">
        <f t="shared" si="253"/>
        <v>89301000</v>
      </c>
      <c r="B1271" t="str">
        <f t="shared" si="258"/>
        <v>06539000</v>
      </c>
      <c r="C1271" t="str">
        <f t="shared" si="267"/>
        <v>06539002</v>
      </c>
      <c r="D1271" t="str">
        <f t="shared" si="268"/>
        <v>802</v>
      </c>
      <c r="E1271" t="str">
        <f t="shared" si="259"/>
        <v>89301171</v>
      </c>
      <c r="F1271" t="str">
        <f t="shared" si="266"/>
        <v>450402441</v>
      </c>
      <c r="G1271" s="1">
        <v>44694</v>
      </c>
      <c r="H1271" t="str">
        <f t="shared" si="269"/>
        <v>82097</v>
      </c>
      <c r="I1271">
        <v>1</v>
      </c>
      <c r="J1271">
        <v>380</v>
      </c>
      <c r="K1271">
        <v>0</v>
      </c>
      <c r="L1271">
        <v>345.8</v>
      </c>
    </row>
    <row r="1272" spans="1:12" x14ac:dyDescent="0.25">
      <c r="A1272" t="str">
        <f t="shared" si="253"/>
        <v>89301000</v>
      </c>
      <c r="B1272" t="str">
        <f t="shared" si="258"/>
        <v>06539000</v>
      </c>
      <c r="C1272" t="str">
        <f t="shared" si="267"/>
        <v>06539002</v>
      </c>
      <c r="D1272" t="str">
        <f t="shared" si="268"/>
        <v>802</v>
      </c>
      <c r="E1272" t="str">
        <f t="shared" si="259"/>
        <v>89301171</v>
      </c>
      <c r="F1272" t="str">
        <f t="shared" si="266"/>
        <v>450402441</v>
      </c>
      <c r="G1272" s="1">
        <v>44694</v>
      </c>
      <c r="H1272" t="str">
        <f t="shared" si="269"/>
        <v>82097</v>
      </c>
      <c r="I1272">
        <v>1</v>
      </c>
      <c r="J1272">
        <v>380</v>
      </c>
      <c r="K1272">
        <v>0</v>
      </c>
      <c r="L1272">
        <v>345.8</v>
      </c>
    </row>
    <row r="1273" spans="1:12" x14ac:dyDescent="0.25">
      <c r="A1273" t="str">
        <f t="shared" si="253"/>
        <v>89301000</v>
      </c>
      <c r="B1273" t="str">
        <f t="shared" ref="B1273:B1304" si="270">"06539000"</f>
        <v>06539000</v>
      </c>
      <c r="C1273" t="str">
        <f t="shared" si="267"/>
        <v>06539002</v>
      </c>
      <c r="D1273" t="str">
        <f t="shared" si="268"/>
        <v>802</v>
      </c>
      <c r="E1273" t="str">
        <f t="shared" si="259"/>
        <v>89301171</v>
      </c>
      <c r="F1273" t="str">
        <f t="shared" si="266"/>
        <v>450402441</v>
      </c>
      <c r="G1273" s="1">
        <v>44694</v>
      </c>
      <c r="H1273" t="str">
        <f t="shared" si="269"/>
        <v>82097</v>
      </c>
      <c r="I1273">
        <v>1</v>
      </c>
      <c r="J1273">
        <v>380</v>
      </c>
      <c r="K1273">
        <v>0</v>
      </c>
      <c r="L1273">
        <v>345.8</v>
      </c>
    </row>
    <row r="1274" spans="1:12" x14ac:dyDescent="0.25">
      <c r="A1274" t="str">
        <f t="shared" si="253"/>
        <v>89301000</v>
      </c>
      <c r="B1274" t="str">
        <f t="shared" si="270"/>
        <v>06539000</v>
      </c>
      <c r="C1274" t="str">
        <f t="shared" si="267"/>
        <v>06539002</v>
      </c>
      <c r="D1274" t="str">
        <f t="shared" si="268"/>
        <v>802</v>
      </c>
      <c r="E1274" t="str">
        <f t="shared" si="259"/>
        <v>89301171</v>
      </c>
      <c r="F1274" t="str">
        <f t="shared" si="266"/>
        <v>450402441</v>
      </c>
      <c r="G1274" s="1">
        <v>44694</v>
      </c>
      <c r="H1274" t="str">
        <f t="shared" si="269"/>
        <v>82097</v>
      </c>
      <c r="I1274">
        <v>1</v>
      </c>
      <c r="J1274">
        <v>380</v>
      </c>
      <c r="K1274">
        <v>0</v>
      </c>
      <c r="L1274">
        <v>345.8</v>
      </c>
    </row>
    <row r="1275" spans="1:12" x14ac:dyDescent="0.25">
      <c r="A1275" t="str">
        <f t="shared" si="253"/>
        <v>89301000</v>
      </c>
      <c r="B1275" t="str">
        <f t="shared" si="270"/>
        <v>06539000</v>
      </c>
      <c r="C1275" t="str">
        <f t="shared" ref="C1275:C1311" si="271">"06539003"</f>
        <v>06539003</v>
      </c>
      <c r="D1275" t="str">
        <f t="shared" ref="D1275:D1311" si="272">"813"</f>
        <v>813</v>
      </c>
      <c r="E1275" t="str">
        <f t="shared" si="259"/>
        <v>89301171</v>
      </c>
      <c r="F1275" t="str">
        <f t="shared" si="266"/>
        <v>450402441</v>
      </c>
      <c r="G1275" s="1">
        <v>44697</v>
      </c>
      <c r="H1275" t="str">
        <f>"91439"</f>
        <v>91439</v>
      </c>
      <c r="I1275">
        <v>1</v>
      </c>
      <c r="J1275">
        <v>356</v>
      </c>
      <c r="K1275">
        <v>0</v>
      </c>
      <c r="L1275">
        <v>277.68</v>
      </c>
    </row>
    <row r="1276" spans="1:12" x14ac:dyDescent="0.25">
      <c r="A1276" t="str">
        <f t="shared" si="253"/>
        <v>89301000</v>
      </c>
      <c r="B1276" t="str">
        <f t="shared" si="270"/>
        <v>06539000</v>
      </c>
      <c r="C1276" t="str">
        <f t="shared" si="271"/>
        <v>06539003</v>
      </c>
      <c r="D1276" t="str">
        <f t="shared" si="272"/>
        <v>813</v>
      </c>
      <c r="E1276" t="str">
        <f t="shared" si="259"/>
        <v>89301171</v>
      </c>
      <c r="F1276" t="str">
        <f t="shared" si="266"/>
        <v>450402441</v>
      </c>
      <c r="G1276" s="1">
        <v>44697</v>
      </c>
      <c r="H1276" t="str">
        <f>"91439"</f>
        <v>91439</v>
      </c>
      <c r="I1276">
        <v>1</v>
      </c>
      <c r="J1276">
        <v>356</v>
      </c>
      <c r="K1276">
        <v>0</v>
      </c>
      <c r="L1276">
        <v>277.68</v>
      </c>
    </row>
    <row r="1277" spans="1:12" x14ac:dyDescent="0.25">
      <c r="A1277" t="str">
        <f t="shared" si="253"/>
        <v>89301000</v>
      </c>
      <c r="B1277" t="str">
        <f t="shared" si="270"/>
        <v>06539000</v>
      </c>
      <c r="C1277" t="str">
        <f t="shared" si="271"/>
        <v>06539003</v>
      </c>
      <c r="D1277" t="str">
        <f t="shared" si="272"/>
        <v>813</v>
      </c>
      <c r="E1277" t="str">
        <f t="shared" ref="E1277:E1311" si="273">"89301171"</f>
        <v>89301171</v>
      </c>
      <c r="F1277" t="str">
        <f t="shared" si="266"/>
        <v>450402441</v>
      </c>
      <c r="G1277" s="1">
        <v>44697</v>
      </c>
      <c r="H1277" t="str">
        <f>"91439"</f>
        <v>91439</v>
      </c>
      <c r="I1277">
        <v>1</v>
      </c>
      <c r="J1277">
        <v>356</v>
      </c>
      <c r="K1277">
        <v>0</v>
      </c>
      <c r="L1277">
        <v>277.68</v>
      </c>
    </row>
    <row r="1278" spans="1:12" x14ac:dyDescent="0.25">
      <c r="A1278" t="str">
        <f t="shared" si="253"/>
        <v>89301000</v>
      </c>
      <c r="B1278" t="str">
        <f t="shared" si="270"/>
        <v>06539000</v>
      </c>
      <c r="C1278" t="str">
        <f t="shared" si="271"/>
        <v>06539003</v>
      </c>
      <c r="D1278" t="str">
        <f t="shared" si="272"/>
        <v>813</v>
      </c>
      <c r="E1278" t="str">
        <f t="shared" si="273"/>
        <v>89301171</v>
      </c>
      <c r="F1278" t="str">
        <f t="shared" si="266"/>
        <v>450402441</v>
      </c>
      <c r="G1278" s="1">
        <v>44697</v>
      </c>
      <c r="H1278" t="str">
        <f>"91439"</f>
        <v>91439</v>
      </c>
      <c r="I1278">
        <v>1</v>
      </c>
      <c r="J1278">
        <v>356</v>
      </c>
      <c r="K1278">
        <v>0</v>
      </c>
      <c r="L1278">
        <v>277.68</v>
      </c>
    </row>
    <row r="1279" spans="1:12" x14ac:dyDescent="0.25">
      <c r="A1279" t="str">
        <f t="shared" si="253"/>
        <v>89301000</v>
      </c>
      <c r="B1279" t="str">
        <f t="shared" si="270"/>
        <v>06539000</v>
      </c>
      <c r="C1279" t="str">
        <f t="shared" si="271"/>
        <v>06539003</v>
      </c>
      <c r="D1279" t="str">
        <f t="shared" si="272"/>
        <v>813</v>
      </c>
      <c r="E1279" t="str">
        <f t="shared" si="273"/>
        <v>89301171</v>
      </c>
      <c r="F1279" t="str">
        <f t="shared" si="266"/>
        <v>450402441</v>
      </c>
      <c r="G1279" s="1">
        <v>44697</v>
      </c>
      <c r="H1279" t="str">
        <f>"91439"</f>
        <v>91439</v>
      </c>
      <c r="I1279">
        <v>2</v>
      </c>
      <c r="J1279">
        <v>712</v>
      </c>
      <c r="K1279">
        <v>0</v>
      </c>
      <c r="L1279">
        <v>555.36</v>
      </c>
    </row>
    <row r="1280" spans="1:12" x14ac:dyDescent="0.25">
      <c r="A1280" t="str">
        <f t="shared" si="253"/>
        <v>89301000</v>
      </c>
      <c r="B1280" t="str">
        <f t="shared" si="270"/>
        <v>06539000</v>
      </c>
      <c r="C1280" t="str">
        <f t="shared" si="271"/>
        <v>06539003</v>
      </c>
      <c r="D1280" t="str">
        <f t="shared" si="272"/>
        <v>813</v>
      </c>
      <c r="E1280" t="str">
        <f t="shared" si="273"/>
        <v>89301171</v>
      </c>
      <c r="F1280" t="str">
        <f t="shared" si="266"/>
        <v>450402441</v>
      </c>
      <c r="G1280" s="1">
        <v>44699</v>
      </c>
      <c r="H1280" t="str">
        <f t="shared" ref="H1280:H1289" si="274">"91413"</f>
        <v>91413</v>
      </c>
      <c r="I1280">
        <v>1</v>
      </c>
      <c r="J1280">
        <v>853</v>
      </c>
      <c r="K1280">
        <v>0</v>
      </c>
      <c r="L1280">
        <v>665.34</v>
      </c>
    </row>
    <row r="1281" spans="1:12" x14ac:dyDescent="0.25">
      <c r="A1281" t="str">
        <f t="shared" si="253"/>
        <v>89301000</v>
      </c>
      <c r="B1281" t="str">
        <f t="shared" si="270"/>
        <v>06539000</v>
      </c>
      <c r="C1281" t="str">
        <f t="shared" si="271"/>
        <v>06539003</v>
      </c>
      <c r="D1281" t="str">
        <f t="shared" si="272"/>
        <v>813</v>
      </c>
      <c r="E1281" t="str">
        <f t="shared" si="273"/>
        <v>89301171</v>
      </c>
      <c r="F1281" t="str">
        <f t="shared" si="266"/>
        <v>450402441</v>
      </c>
      <c r="G1281" s="1">
        <v>44699</v>
      </c>
      <c r="H1281" t="str">
        <f t="shared" si="274"/>
        <v>91413</v>
      </c>
      <c r="I1281">
        <v>1</v>
      </c>
      <c r="J1281">
        <v>853</v>
      </c>
      <c r="K1281">
        <v>0</v>
      </c>
      <c r="L1281">
        <v>665.34</v>
      </c>
    </row>
    <row r="1282" spans="1:12" x14ac:dyDescent="0.25">
      <c r="A1282" t="str">
        <f t="shared" ref="A1282:A1345" si="275">"89301000"</f>
        <v>89301000</v>
      </c>
      <c r="B1282" t="str">
        <f t="shared" si="270"/>
        <v>06539000</v>
      </c>
      <c r="C1282" t="str">
        <f t="shared" si="271"/>
        <v>06539003</v>
      </c>
      <c r="D1282" t="str">
        <f t="shared" si="272"/>
        <v>813</v>
      </c>
      <c r="E1282" t="str">
        <f t="shared" si="273"/>
        <v>89301171</v>
      </c>
      <c r="F1282" t="str">
        <f t="shared" si="266"/>
        <v>450402441</v>
      </c>
      <c r="G1282" s="1">
        <v>44709</v>
      </c>
      <c r="H1282" t="str">
        <f t="shared" si="274"/>
        <v>91413</v>
      </c>
      <c r="I1282">
        <v>1</v>
      </c>
      <c r="J1282">
        <v>853</v>
      </c>
      <c r="K1282">
        <v>0</v>
      </c>
      <c r="L1282">
        <v>665.34</v>
      </c>
    </row>
    <row r="1283" spans="1:12" x14ac:dyDescent="0.25">
      <c r="A1283" t="str">
        <f t="shared" si="275"/>
        <v>89301000</v>
      </c>
      <c r="B1283" t="str">
        <f t="shared" si="270"/>
        <v>06539000</v>
      </c>
      <c r="C1283" t="str">
        <f t="shared" si="271"/>
        <v>06539003</v>
      </c>
      <c r="D1283" t="str">
        <f t="shared" si="272"/>
        <v>813</v>
      </c>
      <c r="E1283" t="str">
        <f t="shared" si="273"/>
        <v>89301171</v>
      </c>
      <c r="F1283" t="str">
        <f t="shared" si="266"/>
        <v>450402441</v>
      </c>
      <c r="G1283" s="1">
        <v>44709</v>
      </c>
      <c r="H1283" t="str">
        <f t="shared" si="274"/>
        <v>91413</v>
      </c>
      <c r="I1283">
        <v>1</v>
      </c>
      <c r="J1283">
        <v>853</v>
      </c>
      <c r="K1283">
        <v>0</v>
      </c>
      <c r="L1283">
        <v>665.34</v>
      </c>
    </row>
    <row r="1284" spans="1:12" x14ac:dyDescent="0.25">
      <c r="A1284" t="str">
        <f t="shared" si="275"/>
        <v>89301000</v>
      </c>
      <c r="B1284" t="str">
        <f t="shared" si="270"/>
        <v>06539000</v>
      </c>
      <c r="C1284" t="str">
        <f t="shared" si="271"/>
        <v>06539003</v>
      </c>
      <c r="D1284" t="str">
        <f t="shared" si="272"/>
        <v>813</v>
      </c>
      <c r="E1284" t="str">
        <f t="shared" si="273"/>
        <v>89301171</v>
      </c>
      <c r="F1284" t="str">
        <f t="shared" si="266"/>
        <v>450402441</v>
      </c>
      <c r="G1284" s="1">
        <v>44706</v>
      </c>
      <c r="H1284" t="str">
        <f t="shared" si="274"/>
        <v>91413</v>
      </c>
      <c r="I1284">
        <v>1</v>
      </c>
      <c r="J1284">
        <v>853</v>
      </c>
      <c r="K1284">
        <v>0</v>
      </c>
      <c r="L1284">
        <v>665.34</v>
      </c>
    </row>
    <row r="1285" spans="1:12" x14ac:dyDescent="0.25">
      <c r="A1285" t="str">
        <f t="shared" si="275"/>
        <v>89301000</v>
      </c>
      <c r="B1285" t="str">
        <f t="shared" si="270"/>
        <v>06539000</v>
      </c>
      <c r="C1285" t="str">
        <f t="shared" si="271"/>
        <v>06539003</v>
      </c>
      <c r="D1285" t="str">
        <f t="shared" si="272"/>
        <v>813</v>
      </c>
      <c r="E1285" t="str">
        <f t="shared" si="273"/>
        <v>89301171</v>
      </c>
      <c r="F1285" t="str">
        <f t="shared" si="266"/>
        <v>450402441</v>
      </c>
      <c r="G1285" s="1">
        <v>44706</v>
      </c>
      <c r="H1285" t="str">
        <f t="shared" si="274"/>
        <v>91413</v>
      </c>
      <c r="I1285">
        <v>1</v>
      </c>
      <c r="J1285">
        <v>853</v>
      </c>
      <c r="K1285">
        <v>0</v>
      </c>
      <c r="L1285">
        <v>665.34</v>
      </c>
    </row>
    <row r="1286" spans="1:12" x14ac:dyDescent="0.25">
      <c r="A1286" t="str">
        <f t="shared" si="275"/>
        <v>89301000</v>
      </c>
      <c r="B1286" t="str">
        <f t="shared" si="270"/>
        <v>06539000</v>
      </c>
      <c r="C1286" t="str">
        <f t="shared" si="271"/>
        <v>06539003</v>
      </c>
      <c r="D1286" t="str">
        <f t="shared" si="272"/>
        <v>813</v>
      </c>
      <c r="E1286" t="str">
        <f t="shared" si="273"/>
        <v>89301171</v>
      </c>
      <c r="F1286" t="str">
        <f t="shared" si="266"/>
        <v>450402441</v>
      </c>
      <c r="G1286" s="1">
        <v>44706</v>
      </c>
      <c r="H1286" t="str">
        <f t="shared" si="274"/>
        <v>91413</v>
      </c>
      <c r="I1286">
        <v>1</v>
      </c>
      <c r="J1286">
        <v>853</v>
      </c>
      <c r="K1286">
        <v>0</v>
      </c>
      <c r="L1286">
        <v>665.34</v>
      </c>
    </row>
    <row r="1287" spans="1:12" x14ac:dyDescent="0.25">
      <c r="A1287" t="str">
        <f t="shared" si="275"/>
        <v>89301000</v>
      </c>
      <c r="B1287" t="str">
        <f t="shared" si="270"/>
        <v>06539000</v>
      </c>
      <c r="C1287" t="str">
        <f t="shared" si="271"/>
        <v>06539003</v>
      </c>
      <c r="D1287" t="str">
        <f t="shared" si="272"/>
        <v>813</v>
      </c>
      <c r="E1287" t="str">
        <f t="shared" si="273"/>
        <v>89301171</v>
      </c>
      <c r="F1287" t="str">
        <f t="shared" si="266"/>
        <v>450402441</v>
      </c>
      <c r="G1287" s="1">
        <v>44706</v>
      </c>
      <c r="H1287" t="str">
        <f t="shared" si="274"/>
        <v>91413</v>
      </c>
      <c r="I1287">
        <v>1</v>
      </c>
      <c r="J1287">
        <v>853</v>
      </c>
      <c r="K1287">
        <v>0</v>
      </c>
      <c r="L1287">
        <v>665.34</v>
      </c>
    </row>
    <row r="1288" spans="1:12" x14ac:dyDescent="0.25">
      <c r="A1288" t="str">
        <f t="shared" si="275"/>
        <v>89301000</v>
      </c>
      <c r="B1288" t="str">
        <f t="shared" si="270"/>
        <v>06539000</v>
      </c>
      <c r="C1288" t="str">
        <f t="shared" si="271"/>
        <v>06539003</v>
      </c>
      <c r="D1288" t="str">
        <f t="shared" si="272"/>
        <v>813</v>
      </c>
      <c r="E1288" t="str">
        <f t="shared" si="273"/>
        <v>89301171</v>
      </c>
      <c r="F1288" t="str">
        <f t="shared" si="266"/>
        <v>450402441</v>
      </c>
      <c r="G1288" s="1">
        <v>44706</v>
      </c>
      <c r="H1288" t="str">
        <f t="shared" si="274"/>
        <v>91413</v>
      </c>
      <c r="I1288">
        <v>1</v>
      </c>
      <c r="J1288">
        <v>853</v>
      </c>
      <c r="K1288">
        <v>0</v>
      </c>
      <c r="L1288">
        <v>665.34</v>
      </c>
    </row>
    <row r="1289" spans="1:12" x14ac:dyDescent="0.25">
      <c r="A1289" t="str">
        <f t="shared" si="275"/>
        <v>89301000</v>
      </c>
      <c r="B1289" t="str">
        <f t="shared" si="270"/>
        <v>06539000</v>
      </c>
      <c r="C1289" t="str">
        <f t="shared" si="271"/>
        <v>06539003</v>
      </c>
      <c r="D1289" t="str">
        <f t="shared" si="272"/>
        <v>813</v>
      </c>
      <c r="E1289" t="str">
        <f t="shared" si="273"/>
        <v>89301171</v>
      </c>
      <c r="F1289" t="str">
        <f t="shared" si="266"/>
        <v>450402441</v>
      </c>
      <c r="G1289" s="1">
        <v>44706</v>
      </c>
      <c r="H1289" t="str">
        <f t="shared" si="274"/>
        <v>91413</v>
      </c>
      <c r="I1289">
        <v>1</v>
      </c>
      <c r="J1289">
        <v>853</v>
      </c>
      <c r="K1289">
        <v>0</v>
      </c>
      <c r="L1289">
        <v>665.34</v>
      </c>
    </row>
    <row r="1290" spans="1:12" x14ac:dyDescent="0.25">
      <c r="A1290" t="str">
        <f t="shared" si="275"/>
        <v>89301000</v>
      </c>
      <c r="B1290" t="str">
        <f t="shared" si="270"/>
        <v>06539000</v>
      </c>
      <c r="C1290" t="str">
        <f t="shared" si="271"/>
        <v>06539003</v>
      </c>
      <c r="D1290" t="str">
        <f t="shared" si="272"/>
        <v>813</v>
      </c>
      <c r="E1290" t="str">
        <f t="shared" si="273"/>
        <v>89301171</v>
      </c>
      <c r="F1290" t="str">
        <f t="shared" si="266"/>
        <v>450402441</v>
      </c>
      <c r="G1290" s="1">
        <v>44698</v>
      </c>
      <c r="H1290" t="str">
        <f t="shared" ref="H1290:H1296" si="276">"91197"</f>
        <v>91197</v>
      </c>
      <c r="I1290">
        <v>1</v>
      </c>
      <c r="J1290">
        <v>1046</v>
      </c>
      <c r="K1290">
        <v>0</v>
      </c>
      <c r="L1290">
        <v>815.88</v>
      </c>
    </row>
    <row r="1291" spans="1:12" x14ac:dyDescent="0.25">
      <c r="A1291" t="str">
        <f t="shared" si="275"/>
        <v>89301000</v>
      </c>
      <c r="B1291" t="str">
        <f t="shared" si="270"/>
        <v>06539000</v>
      </c>
      <c r="C1291" t="str">
        <f t="shared" si="271"/>
        <v>06539003</v>
      </c>
      <c r="D1291" t="str">
        <f t="shared" si="272"/>
        <v>813</v>
      </c>
      <c r="E1291" t="str">
        <f t="shared" si="273"/>
        <v>89301171</v>
      </c>
      <c r="F1291" t="str">
        <f t="shared" si="266"/>
        <v>450402441</v>
      </c>
      <c r="G1291" s="1">
        <v>44697</v>
      </c>
      <c r="H1291" t="str">
        <f t="shared" si="276"/>
        <v>91197</v>
      </c>
      <c r="I1291">
        <v>1</v>
      </c>
      <c r="J1291">
        <v>1046</v>
      </c>
      <c r="K1291">
        <v>0</v>
      </c>
      <c r="L1291">
        <v>815.88</v>
      </c>
    </row>
    <row r="1292" spans="1:12" x14ac:dyDescent="0.25">
      <c r="A1292" t="str">
        <f t="shared" si="275"/>
        <v>89301000</v>
      </c>
      <c r="B1292" t="str">
        <f t="shared" si="270"/>
        <v>06539000</v>
      </c>
      <c r="C1292" t="str">
        <f t="shared" si="271"/>
        <v>06539003</v>
      </c>
      <c r="D1292" t="str">
        <f t="shared" si="272"/>
        <v>813</v>
      </c>
      <c r="E1292" t="str">
        <f t="shared" si="273"/>
        <v>89301171</v>
      </c>
      <c r="F1292" t="str">
        <f t="shared" si="266"/>
        <v>450402441</v>
      </c>
      <c r="G1292" s="1">
        <v>44697</v>
      </c>
      <c r="H1292" t="str">
        <f t="shared" si="276"/>
        <v>91197</v>
      </c>
      <c r="I1292">
        <v>1</v>
      </c>
      <c r="J1292">
        <v>1046</v>
      </c>
      <c r="K1292">
        <v>0</v>
      </c>
      <c r="L1292">
        <v>815.88</v>
      </c>
    </row>
    <row r="1293" spans="1:12" x14ac:dyDescent="0.25">
      <c r="A1293" t="str">
        <f t="shared" si="275"/>
        <v>89301000</v>
      </c>
      <c r="B1293" t="str">
        <f t="shared" si="270"/>
        <v>06539000</v>
      </c>
      <c r="C1293" t="str">
        <f t="shared" si="271"/>
        <v>06539003</v>
      </c>
      <c r="D1293" t="str">
        <f t="shared" si="272"/>
        <v>813</v>
      </c>
      <c r="E1293" t="str">
        <f t="shared" si="273"/>
        <v>89301171</v>
      </c>
      <c r="F1293" t="str">
        <f t="shared" si="266"/>
        <v>450402441</v>
      </c>
      <c r="G1293" s="1">
        <v>44696</v>
      </c>
      <c r="H1293" t="str">
        <f t="shared" si="276"/>
        <v>91197</v>
      </c>
      <c r="I1293">
        <v>1</v>
      </c>
      <c r="J1293">
        <v>1046</v>
      </c>
      <c r="K1293">
        <v>0</v>
      </c>
      <c r="L1293">
        <v>815.88</v>
      </c>
    </row>
    <row r="1294" spans="1:12" x14ac:dyDescent="0.25">
      <c r="A1294" t="str">
        <f t="shared" si="275"/>
        <v>89301000</v>
      </c>
      <c r="B1294" t="str">
        <f t="shared" si="270"/>
        <v>06539000</v>
      </c>
      <c r="C1294" t="str">
        <f t="shared" si="271"/>
        <v>06539003</v>
      </c>
      <c r="D1294" t="str">
        <f t="shared" si="272"/>
        <v>813</v>
      </c>
      <c r="E1294" t="str">
        <f t="shared" si="273"/>
        <v>89301171</v>
      </c>
      <c r="F1294" t="str">
        <f t="shared" si="266"/>
        <v>450402441</v>
      </c>
      <c r="G1294" s="1">
        <v>44696</v>
      </c>
      <c r="H1294" t="str">
        <f t="shared" si="276"/>
        <v>91197</v>
      </c>
      <c r="I1294">
        <v>1</v>
      </c>
      <c r="J1294">
        <v>1046</v>
      </c>
      <c r="K1294">
        <v>0</v>
      </c>
      <c r="L1294">
        <v>815.88</v>
      </c>
    </row>
    <row r="1295" spans="1:12" x14ac:dyDescent="0.25">
      <c r="A1295" t="str">
        <f t="shared" si="275"/>
        <v>89301000</v>
      </c>
      <c r="B1295" t="str">
        <f t="shared" si="270"/>
        <v>06539000</v>
      </c>
      <c r="C1295" t="str">
        <f t="shared" si="271"/>
        <v>06539003</v>
      </c>
      <c r="D1295" t="str">
        <f t="shared" si="272"/>
        <v>813</v>
      </c>
      <c r="E1295" t="str">
        <f t="shared" si="273"/>
        <v>89301171</v>
      </c>
      <c r="F1295" t="str">
        <f t="shared" si="266"/>
        <v>450402441</v>
      </c>
      <c r="G1295" s="1">
        <v>44695</v>
      </c>
      <c r="H1295" t="str">
        <f t="shared" si="276"/>
        <v>91197</v>
      </c>
      <c r="I1295">
        <v>1</v>
      </c>
      <c r="J1295">
        <v>1046</v>
      </c>
      <c r="K1295">
        <v>0</v>
      </c>
      <c r="L1295">
        <v>815.88</v>
      </c>
    </row>
    <row r="1296" spans="1:12" x14ac:dyDescent="0.25">
      <c r="A1296" t="str">
        <f t="shared" si="275"/>
        <v>89301000</v>
      </c>
      <c r="B1296" t="str">
        <f t="shared" si="270"/>
        <v>06539000</v>
      </c>
      <c r="C1296" t="str">
        <f t="shared" si="271"/>
        <v>06539003</v>
      </c>
      <c r="D1296" t="str">
        <f t="shared" si="272"/>
        <v>813</v>
      </c>
      <c r="E1296" t="str">
        <f t="shared" si="273"/>
        <v>89301171</v>
      </c>
      <c r="F1296" t="str">
        <f t="shared" si="266"/>
        <v>450402441</v>
      </c>
      <c r="G1296" s="1">
        <v>44694</v>
      </c>
      <c r="H1296" t="str">
        <f t="shared" si="276"/>
        <v>91197</v>
      </c>
      <c r="I1296">
        <v>2</v>
      </c>
      <c r="J1296">
        <v>2092</v>
      </c>
      <c r="K1296">
        <v>0</v>
      </c>
      <c r="L1296">
        <v>1631.76</v>
      </c>
    </row>
    <row r="1297" spans="1:12" x14ac:dyDescent="0.25">
      <c r="A1297" t="str">
        <f t="shared" si="275"/>
        <v>89301000</v>
      </c>
      <c r="B1297" t="str">
        <f t="shared" si="270"/>
        <v>06539000</v>
      </c>
      <c r="C1297" t="str">
        <f t="shared" si="271"/>
        <v>06539003</v>
      </c>
      <c r="D1297" t="str">
        <f t="shared" si="272"/>
        <v>813</v>
      </c>
      <c r="E1297" t="str">
        <f t="shared" si="273"/>
        <v>89301171</v>
      </c>
      <c r="F1297" t="str">
        <f t="shared" si="266"/>
        <v>450402441</v>
      </c>
      <c r="G1297" s="1">
        <v>44706</v>
      </c>
      <c r="H1297" t="str">
        <f>"91329"</f>
        <v>91329</v>
      </c>
      <c r="I1297">
        <v>2</v>
      </c>
      <c r="J1297">
        <v>428</v>
      </c>
      <c r="K1297">
        <v>0</v>
      </c>
      <c r="L1297">
        <v>333.84</v>
      </c>
    </row>
    <row r="1298" spans="1:12" x14ac:dyDescent="0.25">
      <c r="A1298" t="str">
        <f t="shared" si="275"/>
        <v>89301000</v>
      </c>
      <c r="B1298" t="str">
        <f t="shared" si="270"/>
        <v>06539000</v>
      </c>
      <c r="C1298" t="str">
        <f t="shared" si="271"/>
        <v>06539003</v>
      </c>
      <c r="D1298" t="str">
        <f t="shared" si="272"/>
        <v>813</v>
      </c>
      <c r="E1298" t="str">
        <f t="shared" si="273"/>
        <v>89301171</v>
      </c>
      <c r="F1298" t="str">
        <f t="shared" si="266"/>
        <v>450402441</v>
      </c>
      <c r="G1298" s="1">
        <v>44706</v>
      </c>
      <c r="H1298" t="str">
        <f>"91329"</f>
        <v>91329</v>
      </c>
      <c r="I1298">
        <v>2</v>
      </c>
      <c r="J1298">
        <v>428</v>
      </c>
      <c r="K1298">
        <v>0</v>
      </c>
      <c r="L1298">
        <v>333.84</v>
      </c>
    </row>
    <row r="1299" spans="1:12" x14ac:dyDescent="0.25">
      <c r="A1299" t="str">
        <f t="shared" si="275"/>
        <v>89301000</v>
      </c>
      <c r="B1299" t="str">
        <f t="shared" si="270"/>
        <v>06539000</v>
      </c>
      <c r="C1299" t="str">
        <f t="shared" si="271"/>
        <v>06539003</v>
      </c>
      <c r="D1299" t="str">
        <f t="shared" si="272"/>
        <v>813</v>
      </c>
      <c r="E1299" t="str">
        <f t="shared" si="273"/>
        <v>89301171</v>
      </c>
      <c r="F1299" t="str">
        <f t="shared" si="266"/>
        <v>450402441</v>
      </c>
      <c r="G1299" s="1">
        <v>44706</v>
      </c>
      <c r="H1299" t="str">
        <f>"91329"</f>
        <v>91329</v>
      </c>
      <c r="I1299">
        <v>2</v>
      </c>
      <c r="J1299">
        <v>428</v>
      </c>
      <c r="K1299">
        <v>0</v>
      </c>
      <c r="L1299">
        <v>333.84</v>
      </c>
    </row>
    <row r="1300" spans="1:12" x14ac:dyDescent="0.25">
      <c r="A1300" t="str">
        <f t="shared" si="275"/>
        <v>89301000</v>
      </c>
      <c r="B1300" t="str">
        <f t="shared" si="270"/>
        <v>06539000</v>
      </c>
      <c r="C1300" t="str">
        <f t="shared" si="271"/>
        <v>06539003</v>
      </c>
      <c r="D1300" t="str">
        <f t="shared" si="272"/>
        <v>813</v>
      </c>
      <c r="E1300" t="str">
        <f t="shared" si="273"/>
        <v>89301171</v>
      </c>
      <c r="F1300" t="str">
        <f t="shared" si="266"/>
        <v>450402441</v>
      </c>
      <c r="G1300" s="1">
        <v>44706</v>
      </c>
      <c r="H1300" t="str">
        <f>"91329"</f>
        <v>91329</v>
      </c>
      <c r="I1300">
        <v>2</v>
      </c>
      <c r="J1300">
        <v>428</v>
      </c>
      <c r="K1300">
        <v>0</v>
      </c>
      <c r="L1300">
        <v>333.84</v>
      </c>
    </row>
    <row r="1301" spans="1:12" x14ac:dyDescent="0.25">
      <c r="A1301" t="str">
        <f t="shared" si="275"/>
        <v>89301000</v>
      </c>
      <c r="B1301" t="str">
        <f t="shared" si="270"/>
        <v>06539000</v>
      </c>
      <c r="C1301" t="str">
        <f t="shared" si="271"/>
        <v>06539003</v>
      </c>
      <c r="D1301" t="str">
        <f t="shared" si="272"/>
        <v>813</v>
      </c>
      <c r="E1301" t="str">
        <f t="shared" si="273"/>
        <v>89301171</v>
      </c>
      <c r="F1301" t="str">
        <f t="shared" si="266"/>
        <v>450402441</v>
      </c>
      <c r="G1301" s="1">
        <v>44697</v>
      </c>
      <c r="H1301" t="str">
        <f>"91129"</f>
        <v>91129</v>
      </c>
      <c r="I1301">
        <v>1</v>
      </c>
      <c r="J1301">
        <v>174</v>
      </c>
      <c r="K1301">
        <v>0</v>
      </c>
      <c r="L1301">
        <v>135.72</v>
      </c>
    </row>
    <row r="1302" spans="1:12" x14ac:dyDescent="0.25">
      <c r="A1302" t="str">
        <f t="shared" si="275"/>
        <v>89301000</v>
      </c>
      <c r="B1302" t="str">
        <f t="shared" si="270"/>
        <v>06539000</v>
      </c>
      <c r="C1302" t="str">
        <f t="shared" si="271"/>
        <v>06539003</v>
      </c>
      <c r="D1302" t="str">
        <f t="shared" si="272"/>
        <v>813</v>
      </c>
      <c r="E1302" t="str">
        <f t="shared" si="273"/>
        <v>89301171</v>
      </c>
      <c r="F1302" t="str">
        <f t="shared" si="266"/>
        <v>450402441</v>
      </c>
      <c r="G1302" s="1">
        <v>44697</v>
      </c>
      <c r="H1302" t="str">
        <f>"91131"</f>
        <v>91131</v>
      </c>
      <c r="I1302">
        <v>1</v>
      </c>
      <c r="J1302">
        <v>171</v>
      </c>
      <c r="K1302">
        <v>0</v>
      </c>
      <c r="L1302">
        <v>133.38</v>
      </c>
    </row>
    <row r="1303" spans="1:12" x14ac:dyDescent="0.25">
      <c r="A1303" t="str">
        <f t="shared" si="275"/>
        <v>89301000</v>
      </c>
      <c r="B1303" t="str">
        <f t="shared" si="270"/>
        <v>06539000</v>
      </c>
      <c r="C1303" t="str">
        <f t="shared" si="271"/>
        <v>06539003</v>
      </c>
      <c r="D1303" t="str">
        <f t="shared" si="272"/>
        <v>813</v>
      </c>
      <c r="E1303" t="str">
        <f t="shared" si="273"/>
        <v>89301171</v>
      </c>
      <c r="F1303" t="str">
        <f t="shared" si="266"/>
        <v>450402441</v>
      </c>
      <c r="G1303" s="1">
        <v>44697</v>
      </c>
      <c r="H1303" t="str">
        <f>"91133"</f>
        <v>91133</v>
      </c>
      <c r="I1303">
        <v>1</v>
      </c>
      <c r="J1303">
        <v>176</v>
      </c>
      <c r="K1303">
        <v>0</v>
      </c>
      <c r="L1303">
        <v>137.28</v>
      </c>
    </row>
    <row r="1304" spans="1:12" x14ac:dyDescent="0.25">
      <c r="A1304" t="str">
        <f t="shared" si="275"/>
        <v>89301000</v>
      </c>
      <c r="B1304" t="str">
        <f t="shared" si="270"/>
        <v>06539000</v>
      </c>
      <c r="C1304" t="str">
        <f t="shared" si="271"/>
        <v>06539003</v>
      </c>
      <c r="D1304" t="str">
        <f t="shared" si="272"/>
        <v>813</v>
      </c>
      <c r="E1304" t="str">
        <f t="shared" si="273"/>
        <v>89301171</v>
      </c>
      <c r="F1304" t="str">
        <f t="shared" si="266"/>
        <v>450402441</v>
      </c>
      <c r="G1304" s="1">
        <v>44697</v>
      </c>
      <c r="H1304" t="str">
        <f>"91171"</f>
        <v>91171</v>
      </c>
      <c r="I1304">
        <v>1</v>
      </c>
      <c r="J1304">
        <v>360</v>
      </c>
      <c r="K1304">
        <v>0</v>
      </c>
      <c r="L1304">
        <v>280.8</v>
      </c>
    </row>
    <row r="1305" spans="1:12" x14ac:dyDescent="0.25">
      <c r="A1305" t="str">
        <f t="shared" si="275"/>
        <v>89301000</v>
      </c>
      <c r="B1305" t="str">
        <f t="shared" ref="B1305:B1311" si="277">"06539000"</f>
        <v>06539000</v>
      </c>
      <c r="C1305" t="str">
        <f t="shared" si="271"/>
        <v>06539003</v>
      </c>
      <c r="D1305" t="str">
        <f t="shared" si="272"/>
        <v>813</v>
      </c>
      <c r="E1305" t="str">
        <f t="shared" si="273"/>
        <v>89301171</v>
      </c>
      <c r="F1305" t="str">
        <f t="shared" si="266"/>
        <v>450402441</v>
      </c>
      <c r="G1305" s="1">
        <v>44694</v>
      </c>
      <c r="H1305" t="str">
        <f>"91173"</f>
        <v>91173</v>
      </c>
      <c r="I1305">
        <v>1</v>
      </c>
      <c r="J1305">
        <v>335</v>
      </c>
      <c r="K1305">
        <v>0</v>
      </c>
      <c r="L1305">
        <v>261.3</v>
      </c>
    </row>
    <row r="1306" spans="1:12" x14ac:dyDescent="0.25">
      <c r="A1306" t="str">
        <f t="shared" si="275"/>
        <v>89301000</v>
      </c>
      <c r="B1306" t="str">
        <f t="shared" si="277"/>
        <v>06539000</v>
      </c>
      <c r="C1306" t="str">
        <f t="shared" si="271"/>
        <v>06539003</v>
      </c>
      <c r="D1306" t="str">
        <f t="shared" si="272"/>
        <v>813</v>
      </c>
      <c r="E1306" t="str">
        <f t="shared" si="273"/>
        <v>89301171</v>
      </c>
      <c r="F1306" t="str">
        <f t="shared" si="266"/>
        <v>450402441</v>
      </c>
      <c r="G1306" s="1">
        <v>44697</v>
      </c>
      <c r="H1306" t="str">
        <f>"91175"</f>
        <v>91175</v>
      </c>
      <c r="I1306">
        <v>1</v>
      </c>
      <c r="J1306">
        <v>360</v>
      </c>
      <c r="K1306">
        <v>0</v>
      </c>
      <c r="L1306">
        <v>280.8</v>
      </c>
    </row>
    <row r="1307" spans="1:12" x14ac:dyDescent="0.25">
      <c r="A1307" t="str">
        <f t="shared" si="275"/>
        <v>89301000</v>
      </c>
      <c r="B1307" t="str">
        <f t="shared" si="277"/>
        <v>06539000</v>
      </c>
      <c r="C1307" t="str">
        <f t="shared" si="271"/>
        <v>06539003</v>
      </c>
      <c r="D1307" t="str">
        <f t="shared" si="272"/>
        <v>813</v>
      </c>
      <c r="E1307" t="str">
        <f t="shared" si="273"/>
        <v>89301171</v>
      </c>
      <c r="F1307" t="str">
        <f t="shared" si="266"/>
        <v>450402441</v>
      </c>
      <c r="G1307" s="1">
        <v>44695</v>
      </c>
      <c r="H1307" t="str">
        <f>"91167"</f>
        <v>91167</v>
      </c>
      <c r="I1307">
        <v>1</v>
      </c>
      <c r="J1307">
        <v>425</v>
      </c>
      <c r="K1307">
        <v>0</v>
      </c>
      <c r="L1307">
        <v>331.5</v>
      </c>
    </row>
    <row r="1308" spans="1:12" x14ac:dyDescent="0.25">
      <c r="A1308" t="str">
        <f t="shared" si="275"/>
        <v>89301000</v>
      </c>
      <c r="B1308" t="str">
        <f t="shared" si="277"/>
        <v>06539000</v>
      </c>
      <c r="C1308" t="str">
        <f t="shared" si="271"/>
        <v>06539003</v>
      </c>
      <c r="D1308" t="str">
        <f t="shared" si="272"/>
        <v>813</v>
      </c>
      <c r="E1308" t="str">
        <f t="shared" si="273"/>
        <v>89301171</v>
      </c>
      <c r="F1308" t="str">
        <f t="shared" si="266"/>
        <v>450402441</v>
      </c>
      <c r="G1308" s="1">
        <v>44695</v>
      </c>
      <c r="H1308" t="str">
        <f>"91169"</f>
        <v>91169</v>
      </c>
      <c r="I1308">
        <v>1</v>
      </c>
      <c r="J1308">
        <v>425</v>
      </c>
      <c r="K1308">
        <v>0</v>
      </c>
      <c r="L1308">
        <v>331.5</v>
      </c>
    </row>
    <row r="1309" spans="1:12" x14ac:dyDescent="0.25">
      <c r="A1309" t="str">
        <f t="shared" si="275"/>
        <v>89301000</v>
      </c>
      <c r="B1309" t="str">
        <f t="shared" si="277"/>
        <v>06539000</v>
      </c>
      <c r="C1309" t="str">
        <f t="shared" si="271"/>
        <v>06539003</v>
      </c>
      <c r="D1309" t="str">
        <f t="shared" si="272"/>
        <v>813</v>
      </c>
      <c r="E1309" t="str">
        <f t="shared" si="273"/>
        <v>89301171</v>
      </c>
      <c r="F1309" t="str">
        <f t="shared" si="266"/>
        <v>450402441</v>
      </c>
      <c r="G1309" s="1">
        <v>44694</v>
      </c>
      <c r="H1309" t="str">
        <f>"91167"</f>
        <v>91167</v>
      </c>
      <c r="I1309">
        <v>1</v>
      </c>
      <c r="J1309">
        <v>425</v>
      </c>
      <c r="K1309">
        <v>0</v>
      </c>
      <c r="L1309">
        <v>331.5</v>
      </c>
    </row>
    <row r="1310" spans="1:12" x14ac:dyDescent="0.25">
      <c r="A1310" t="str">
        <f t="shared" si="275"/>
        <v>89301000</v>
      </c>
      <c r="B1310" t="str">
        <f t="shared" si="277"/>
        <v>06539000</v>
      </c>
      <c r="C1310" t="str">
        <f t="shared" si="271"/>
        <v>06539003</v>
      </c>
      <c r="D1310" t="str">
        <f t="shared" si="272"/>
        <v>813</v>
      </c>
      <c r="E1310" t="str">
        <f t="shared" si="273"/>
        <v>89301171</v>
      </c>
      <c r="F1310" t="str">
        <f t="shared" si="266"/>
        <v>450402441</v>
      </c>
      <c r="G1310" s="1">
        <v>44694</v>
      </c>
      <c r="H1310" t="str">
        <f>"91169"</f>
        <v>91169</v>
      </c>
      <c r="I1310">
        <v>1</v>
      </c>
      <c r="J1310">
        <v>425</v>
      </c>
      <c r="K1310">
        <v>0</v>
      </c>
      <c r="L1310">
        <v>331.5</v>
      </c>
    </row>
    <row r="1311" spans="1:12" x14ac:dyDescent="0.25">
      <c r="A1311" t="str">
        <f t="shared" si="275"/>
        <v>89301000</v>
      </c>
      <c r="B1311" t="str">
        <f t="shared" si="277"/>
        <v>06539000</v>
      </c>
      <c r="C1311" t="str">
        <f t="shared" si="271"/>
        <v>06539003</v>
      </c>
      <c r="D1311" t="str">
        <f t="shared" si="272"/>
        <v>813</v>
      </c>
      <c r="E1311" t="str">
        <f t="shared" si="273"/>
        <v>89301171</v>
      </c>
      <c r="F1311" t="str">
        <f t="shared" si="266"/>
        <v>450402441</v>
      </c>
      <c r="G1311" s="1">
        <v>44694</v>
      </c>
      <c r="H1311" t="str">
        <f>"91475"</f>
        <v>91475</v>
      </c>
      <c r="I1311">
        <v>1</v>
      </c>
      <c r="J1311">
        <v>206</v>
      </c>
      <c r="K1311">
        <v>0</v>
      </c>
      <c r="L1311">
        <v>160.68</v>
      </c>
    </row>
    <row r="1312" spans="1:12" x14ac:dyDescent="0.25">
      <c r="A1312" t="str">
        <f t="shared" si="275"/>
        <v>89301000</v>
      </c>
      <c r="B1312" t="str">
        <f t="shared" ref="B1312:B1375" si="278">"72100000"</f>
        <v>72100000</v>
      </c>
      <c r="C1312" t="str">
        <f t="shared" ref="C1312:C1375" si="279">"72100659"</f>
        <v>72100659</v>
      </c>
      <c r="D1312" t="str">
        <f t="shared" ref="D1312:D1375" si="280">"801"</f>
        <v>801</v>
      </c>
      <c r="E1312" t="str">
        <f t="shared" ref="E1312:E1323" si="281">"89301091"</f>
        <v>89301091</v>
      </c>
      <c r="F1312" t="str">
        <f>"2203260389"</f>
        <v>2203260389</v>
      </c>
      <c r="G1312" s="1">
        <v>44648</v>
      </c>
      <c r="H1312" t="str">
        <f>"93121"</f>
        <v>93121</v>
      </c>
      <c r="I1312">
        <v>1</v>
      </c>
      <c r="J1312">
        <v>125</v>
      </c>
      <c r="K1312">
        <v>0</v>
      </c>
      <c r="L1312">
        <v>153.75</v>
      </c>
    </row>
    <row r="1313" spans="1:12" x14ac:dyDescent="0.25">
      <c r="A1313" t="str">
        <f t="shared" si="275"/>
        <v>89301000</v>
      </c>
      <c r="B1313" t="str">
        <f t="shared" si="278"/>
        <v>72100000</v>
      </c>
      <c r="C1313" t="str">
        <f t="shared" si="279"/>
        <v>72100659</v>
      </c>
      <c r="D1313" t="str">
        <f t="shared" si="280"/>
        <v>801</v>
      </c>
      <c r="E1313" t="str">
        <f t="shared" si="281"/>
        <v>89301091</v>
      </c>
      <c r="F1313" t="str">
        <f>"2203260389"</f>
        <v>2203260389</v>
      </c>
      <c r="G1313" s="1">
        <v>44648</v>
      </c>
      <c r="H1313" t="str">
        <f>"93124"</f>
        <v>93124</v>
      </c>
      <c r="I1313">
        <v>1</v>
      </c>
      <c r="J1313">
        <v>173</v>
      </c>
      <c r="K1313">
        <v>0</v>
      </c>
      <c r="L1313">
        <v>212.79</v>
      </c>
    </row>
    <row r="1314" spans="1:12" x14ac:dyDescent="0.25">
      <c r="A1314" t="str">
        <f t="shared" si="275"/>
        <v>89301000</v>
      </c>
      <c r="B1314" t="str">
        <f t="shared" si="278"/>
        <v>72100000</v>
      </c>
      <c r="C1314" t="str">
        <f t="shared" si="279"/>
        <v>72100659</v>
      </c>
      <c r="D1314" t="str">
        <f t="shared" si="280"/>
        <v>801</v>
      </c>
      <c r="E1314" t="str">
        <f t="shared" si="281"/>
        <v>89301091</v>
      </c>
      <c r="F1314" t="str">
        <f>"2203260389"</f>
        <v>2203260389</v>
      </c>
      <c r="G1314" s="1">
        <v>44648</v>
      </c>
      <c r="H1314" t="str">
        <f>"93281"</f>
        <v>93281</v>
      </c>
      <c r="I1314">
        <v>1</v>
      </c>
      <c r="J1314">
        <v>134</v>
      </c>
      <c r="K1314">
        <v>0</v>
      </c>
      <c r="L1314">
        <v>164.82</v>
      </c>
    </row>
    <row r="1315" spans="1:12" x14ac:dyDescent="0.25">
      <c r="A1315" t="str">
        <f t="shared" si="275"/>
        <v>89301000</v>
      </c>
      <c r="B1315" t="str">
        <f t="shared" si="278"/>
        <v>72100000</v>
      </c>
      <c r="C1315" t="str">
        <f t="shared" si="279"/>
        <v>72100659</v>
      </c>
      <c r="D1315" t="str">
        <f t="shared" si="280"/>
        <v>801</v>
      </c>
      <c r="E1315" t="str">
        <f t="shared" si="281"/>
        <v>89301091</v>
      </c>
      <c r="F1315" t="str">
        <f>"2203260400"</f>
        <v>2203260400</v>
      </c>
      <c r="G1315" s="1">
        <v>44648</v>
      </c>
      <c r="H1315" t="str">
        <f>"93121"</f>
        <v>93121</v>
      </c>
      <c r="I1315">
        <v>1</v>
      </c>
      <c r="J1315">
        <v>125</v>
      </c>
      <c r="K1315">
        <v>0</v>
      </c>
      <c r="L1315">
        <v>153.75</v>
      </c>
    </row>
    <row r="1316" spans="1:12" x14ac:dyDescent="0.25">
      <c r="A1316" t="str">
        <f t="shared" si="275"/>
        <v>89301000</v>
      </c>
      <c r="B1316" t="str">
        <f t="shared" si="278"/>
        <v>72100000</v>
      </c>
      <c r="C1316" t="str">
        <f t="shared" si="279"/>
        <v>72100659</v>
      </c>
      <c r="D1316" t="str">
        <f t="shared" si="280"/>
        <v>801</v>
      </c>
      <c r="E1316" t="str">
        <f t="shared" si="281"/>
        <v>89301091</v>
      </c>
      <c r="F1316" t="str">
        <f>"2203260400"</f>
        <v>2203260400</v>
      </c>
      <c r="G1316" s="1">
        <v>44648</v>
      </c>
      <c r="H1316" t="str">
        <f>"93124"</f>
        <v>93124</v>
      </c>
      <c r="I1316">
        <v>1</v>
      </c>
      <c r="J1316">
        <v>173</v>
      </c>
      <c r="K1316">
        <v>0</v>
      </c>
      <c r="L1316">
        <v>212.79</v>
      </c>
    </row>
    <row r="1317" spans="1:12" x14ac:dyDescent="0.25">
      <c r="A1317" t="str">
        <f t="shared" si="275"/>
        <v>89301000</v>
      </c>
      <c r="B1317" t="str">
        <f t="shared" si="278"/>
        <v>72100000</v>
      </c>
      <c r="C1317" t="str">
        <f t="shared" si="279"/>
        <v>72100659</v>
      </c>
      <c r="D1317" t="str">
        <f t="shared" si="280"/>
        <v>801</v>
      </c>
      <c r="E1317" t="str">
        <f t="shared" si="281"/>
        <v>89301091</v>
      </c>
      <c r="F1317" t="str">
        <f>"2203260400"</f>
        <v>2203260400</v>
      </c>
      <c r="G1317" s="1">
        <v>44648</v>
      </c>
      <c r="H1317" t="str">
        <f>"93281"</f>
        <v>93281</v>
      </c>
      <c r="I1317">
        <v>1</v>
      </c>
      <c r="J1317">
        <v>134</v>
      </c>
      <c r="K1317">
        <v>0</v>
      </c>
      <c r="L1317">
        <v>164.82</v>
      </c>
    </row>
    <row r="1318" spans="1:12" x14ac:dyDescent="0.25">
      <c r="A1318" t="str">
        <f t="shared" si="275"/>
        <v>89301000</v>
      </c>
      <c r="B1318" t="str">
        <f t="shared" si="278"/>
        <v>72100000</v>
      </c>
      <c r="C1318" t="str">
        <f t="shared" si="279"/>
        <v>72100659</v>
      </c>
      <c r="D1318" t="str">
        <f t="shared" si="280"/>
        <v>801</v>
      </c>
      <c r="E1318" t="str">
        <f t="shared" si="281"/>
        <v>89301091</v>
      </c>
      <c r="F1318" t="str">
        <f>"2253260350"</f>
        <v>2253260350</v>
      </c>
      <c r="G1318" s="1">
        <v>44648</v>
      </c>
      <c r="H1318" t="str">
        <f>"93121"</f>
        <v>93121</v>
      </c>
      <c r="I1318">
        <v>1</v>
      </c>
      <c r="J1318">
        <v>125</v>
      </c>
      <c r="K1318">
        <v>0</v>
      </c>
      <c r="L1318">
        <v>153.75</v>
      </c>
    </row>
    <row r="1319" spans="1:12" x14ac:dyDescent="0.25">
      <c r="A1319" t="str">
        <f t="shared" si="275"/>
        <v>89301000</v>
      </c>
      <c r="B1319" t="str">
        <f t="shared" si="278"/>
        <v>72100000</v>
      </c>
      <c r="C1319" t="str">
        <f t="shared" si="279"/>
        <v>72100659</v>
      </c>
      <c r="D1319" t="str">
        <f t="shared" si="280"/>
        <v>801</v>
      </c>
      <c r="E1319" t="str">
        <f t="shared" si="281"/>
        <v>89301091</v>
      </c>
      <c r="F1319" t="str">
        <f>"2253260350"</f>
        <v>2253260350</v>
      </c>
      <c r="G1319" s="1">
        <v>44648</v>
      </c>
      <c r="H1319" t="str">
        <f>"93124"</f>
        <v>93124</v>
      </c>
      <c r="I1319">
        <v>1</v>
      </c>
      <c r="J1319">
        <v>173</v>
      </c>
      <c r="K1319">
        <v>0</v>
      </c>
      <c r="L1319">
        <v>212.79</v>
      </c>
    </row>
    <row r="1320" spans="1:12" x14ac:dyDescent="0.25">
      <c r="A1320" t="str">
        <f t="shared" si="275"/>
        <v>89301000</v>
      </c>
      <c r="B1320" t="str">
        <f t="shared" si="278"/>
        <v>72100000</v>
      </c>
      <c r="C1320" t="str">
        <f t="shared" si="279"/>
        <v>72100659</v>
      </c>
      <c r="D1320" t="str">
        <f t="shared" si="280"/>
        <v>801</v>
      </c>
      <c r="E1320" t="str">
        <f t="shared" si="281"/>
        <v>89301091</v>
      </c>
      <c r="F1320" t="str">
        <f>"2253260350"</f>
        <v>2253260350</v>
      </c>
      <c r="G1320" s="1">
        <v>44648</v>
      </c>
      <c r="H1320" t="str">
        <f>"93281"</f>
        <v>93281</v>
      </c>
      <c r="I1320">
        <v>1</v>
      </c>
      <c r="J1320">
        <v>134</v>
      </c>
      <c r="K1320">
        <v>0</v>
      </c>
      <c r="L1320">
        <v>164.82</v>
      </c>
    </row>
    <row r="1321" spans="1:12" x14ac:dyDescent="0.25">
      <c r="A1321" t="str">
        <f t="shared" si="275"/>
        <v>89301000</v>
      </c>
      <c r="B1321" t="str">
        <f t="shared" si="278"/>
        <v>72100000</v>
      </c>
      <c r="C1321" t="str">
        <f t="shared" si="279"/>
        <v>72100659</v>
      </c>
      <c r="D1321" t="str">
        <f t="shared" si="280"/>
        <v>801</v>
      </c>
      <c r="E1321" t="str">
        <f t="shared" si="281"/>
        <v>89301091</v>
      </c>
      <c r="F1321" t="str">
        <f>"2253270338"</f>
        <v>2253270338</v>
      </c>
      <c r="G1321" s="1">
        <v>44649</v>
      </c>
      <c r="H1321" t="str">
        <f>"93121"</f>
        <v>93121</v>
      </c>
      <c r="I1321">
        <v>1</v>
      </c>
      <c r="J1321">
        <v>125</v>
      </c>
      <c r="K1321">
        <v>0</v>
      </c>
      <c r="L1321">
        <v>153.75</v>
      </c>
    </row>
    <row r="1322" spans="1:12" x14ac:dyDescent="0.25">
      <c r="A1322" t="str">
        <f t="shared" si="275"/>
        <v>89301000</v>
      </c>
      <c r="B1322" t="str">
        <f t="shared" si="278"/>
        <v>72100000</v>
      </c>
      <c r="C1322" t="str">
        <f t="shared" si="279"/>
        <v>72100659</v>
      </c>
      <c r="D1322" t="str">
        <f t="shared" si="280"/>
        <v>801</v>
      </c>
      <c r="E1322" t="str">
        <f t="shared" si="281"/>
        <v>89301091</v>
      </c>
      <c r="F1322" t="str">
        <f>"2253270338"</f>
        <v>2253270338</v>
      </c>
      <c r="G1322" s="1">
        <v>44649</v>
      </c>
      <c r="H1322" t="str">
        <f>"93124"</f>
        <v>93124</v>
      </c>
      <c r="I1322">
        <v>1</v>
      </c>
      <c r="J1322">
        <v>173</v>
      </c>
      <c r="K1322">
        <v>0</v>
      </c>
      <c r="L1322">
        <v>212.79</v>
      </c>
    </row>
    <row r="1323" spans="1:12" x14ac:dyDescent="0.25">
      <c r="A1323" t="str">
        <f t="shared" si="275"/>
        <v>89301000</v>
      </c>
      <c r="B1323" t="str">
        <f t="shared" si="278"/>
        <v>72100000</v>
      </c>
      <c r="C1323" t="str">
        <f t="shared" si="279"/>
        <v>72100659</v>
      </c>
      <c r="D1323" t="str">
        <f t="shared" si="280"/>
        <v>801</v>
      </c>
      <c r="E1323" t="str">
        <f t="shared" si="281"/>
        <v>89301091</v>
      </c>
      <c r="F1323" t="str">
        <f>"2253270338"</f>
        <v>2253270338</v>
      </c>
      <c r="G1323" s="1">
        <v>44649</v>
      </c>
      <c r="H1323" t="str">
        <f>"93281"</f>
        <v>93281</v>
      </c>
      <c r="I1323">
        <v>1</v>
      </c>
      <c r="J1323">
        <v>134</v>
      </c>
      <c r="K1323">
        <v>0</v>
      </c>
      <c r="L1323">
        <v>164.82</v>
      </c>
    </row>
    <row r="1324" spans="1:12" x14ac:dyDescent="0.25">
      <c r="A1324" t="str">
        <f t="shared" si="275"/>
        <v>89301000</v>
      </c>
      <c r="B1324" t="str">
        <f t="shared" si="278"/>
        <v>72100000</v>
      </c>
      <c r="C1324" t="str">
        <f t="shared" si="279"/>
        <v>72100659</v>
      </c>
      <c r="D1324" t="str">
        <f t="shared" si="280"/>
        <v>801</v>
      </c>
      <c r="E1324" t="str">
        <f t="shared" ref="E1324:E1329" si="282">"89301093"</f>
        <v>89301093</v>
      </c>
      <c r="F1324" t="str">
        <f>"2203270278"</f>
        <v>2203270278</v>
      </c>
      <c r="G1324" s="1">
        <v>44650</v>
      </c>
      <c r="H1324" t="str">
        <f>"93121"</f>
        <v>93121</v>
      </c>
      <c r="I1324">
        <v>1</v>
      </c>
      <c r="J1324">
        <v>125</v>
      </c>
      <c r="K1324">
        <v>0</v>
      </c>
      <c r="L1324">
        <v>153.75</v>
      </c>
    </row>
    <row r="1325" spans="1:12" x14ac:dyDescent="0.25">
      <c r="A1325" t="str">
        <f t="shared" si="275"/>
        <v>89301000</v>
      </c>
      <c r="B1325" t="str">
        <f t="shared" si="278"/>
        <v>72100000</v>
      </c>
      <c r="C1325" t="str">
        <f t="shared" si="279"/>
        <v>72100659</v>
      </c>
      <c r="D1325" t="str">
        <f t="shared" si="280"/>
        <v>801</v>
      </c>
      <c r="E1325" t="str">
        <f t="shared" si="282"/>
        <v>89301093</v>
      </c>
      <c r="F1325" t="str">
        <f>"2203270278"</f>
        <v>2203270278</v>
      </c>
      <c r="G1325" s="1">
        <v>44650</v>
      </c>
      <c r="H1325" t="str">
        <f>"93124"</f>
        <v>93124</v>
      </c>
      <c r="I1325">
        <v>1</v>
      </c>
      <c r="J1325">
        <v>173</v>
      </c>
      <c r="K1325">
        <v>0</v>
      </c>
      <c r="L1325">
        <v>212.79</v>
      </c>
    </row>
    <row r="1326" spans="1:12" x14ac:dyDescent="0.25">
      <c r="A1326" t="str">
        <f t="shared" si="275"/>
        <v>89301000</v>
      </c>
      <c r="B1326" t="str">
        <f t="shared" si="278"/>
        <v>72100000</v>
      </c>
      <c r="C1326" t="str">
        <f t="shared" si="279"/>
        <v>72100659</v>
      </c>
      <c r="D1326" t="str">
        <f t="shared" si="280"/>
        <v>801</v>
      </c>
      <c r="E1326" t="str">
        <f t="shared" si="282"/>
        <v>89301093</v>
      </c>
      <c r="F1326" t="str">
        <f>"2203270278"</f>
        <v>2203270278</v>
      </c>
      <c r="G1326" s="1">
        <v>44650</v>
      </c>
      <c r="H1326" t="str">
        <f>"93281"</f>
        <v>93281</v>
      </c>
      <c r="I1326">
        <v>1</v>
      </c>
      <c r="J1326">
        <v>134</v>
      </c>
      <c r="K1326">
        <v>0</v>
      </c>
      <c r="L1326">
        <v>164.82</v>
      </c>
    </row>
    <row r="1327" spans="1:12" x14ac:dyDescent="0.25">
      <c r="A1327" t="str">
        <f t="shared" si="275"/>
        <v>89301000</v>
      </c>
      <c r="B1327" t="str">
        <f t="shared" si="278"/>
        <v>72100000</v>
      </c>
      <c r="C1327" t="str">
        <f t="shared" si="279"/>
        <v>72100659</v>
      </c>
      <c r="D1327" t="str">
        <f t="shared" si="280"/>
        <v>801</v>
      </c>
      <c r="E1327" t="str">
        <f t="shared" si="282"/>
        <v>89301093</v>
      </c>
      <c r="F1327" t="str">
        <f>"2203270289"</f>
        <v>2203270289</v>
      </c>
      <c r="G1327" s="1">
        <v>44650</v>
      </c>
      <c r="H1327" t="str">
        <f>"93121"</f>
        <v>93121</v>
      </c>
      <c r="I1327">
        <v>1</v>
      </c>
      <c r="J1327">
        <v>125</v>
      </c>
      <c r="K1327">
        <v>0</v>
      </c>
      <c r="L1327">
        <v>153.75</v>
      </c>
    </row>
    <row r="1328" spans="1:12" x14ac:dyDescent="0.25">
      <c r="A1328" t="str">
        <f t="shared" si="275"/>
        <v>89301000</v>
      </c>
      <c r="B1328" t="str">
        <f t="shared" si="278"/>
        <v>72100000</v>
      </c>
      <c r="C1328" t="str">
        <f t="shared" si="279"/>
        <v>72100659</v>
      </c>
      <c r="D1328" t="str">
        <f t="shared" si="280"/>
        <v>801</v>
      </c>
      <c r="E1328" t="str">
        <f t="shared" si="282"/>
        <v>89301093</v>
      </c>
      <c r="F1328" t="str">
        <f>"2203270289"</f>
        <v>2203270289</v>
      </c>
      <c r="G1328" s="1">
        <v>44650</v>
      </c>
      <c r="H1328" t="str">
        <f>"93124"</f>
        <v>93124</v>
      </c>
      <c r="I1328">
        <v>1</v>
      </c>
      <c r="J1328">
        <v>173</v>
      </c>
      <c r="K1328">
        <v>0</v>
      </c>
      <c r="L1328">
        <v>212.79</v>
      </c>
    </row>
    <row r="1329" spans="1:12" x14ac:dyDescent="0.25">
      <c r="A1329" t="str">
        <f t="shared" si="275"/>
        <v>89301000</v>
      </c>
      <c r="B1329" t="str">
        <f t="shared" si="278"/>
        <v>72100000</v>
      </c>
      <c r="C1329" t="str">
        <f t="shared" si="279"/>
        <v>72100659</v>
      </c>
      <c r="D1329" t="str">
        <f t="shared" si="280"/>
        <v>801</v>
      </c>
      <c r="E1329" t="str">
        <f t="shared" si="282"/>
        <v>89301093</v>
      </c>
      <c r="F1329" t="str">
        <f>"2203270289"</f>
        <v>2203270289</v>
      </c>
      <c r="G1329" s="1">
        <v>44650</v>
      </c>
      <c r="H1329" t="str">
        <f>"93281"</f>
        <v>93281</v>
      </c>
      <c r="I1329">
        <v>1</v>
      </c>
      <c r="J1329">
        <v>134</v>
      </c>
      <c r="K1329">
        <v>0</v>
      </c>
      <c r="L1329">
        <v>164.82</v>
      </c>
    </row>
    <row r="1330" spans="1:12" x14ac:dyDescent="0.25">
      <c r="A1330" t="str">
        <f t="shared" si="275"/>
        <v>89301000</v>
      </c>
      <c r="B1330" t="str">
        <f t="shared" si="278"/>
        <v>72100000</v>
      </c>
      <c r="C1330" t="str">
        <f t="shared" si="279"/>
        <v>72100659</v>
      </c>
      <c r="D1330" t="str">
        <f t="shared" si="280"/>
        <v>801</v>
      </c>
      <c r="E1330" t="str">
        <f t="shared" ref="E1330:E1341" si="283">"89301091"</f>
        <v>89301091</v>
      </c>
      <c r="F1330" t="str">
        <f>"2253290039"</f>
        <v>2253290039</v>
      </c>
      <c r="G1330" s="1">
        <v>44651</v>
      </c>
      <c r="H1330" t="str">
        <f>"93121"</f>
        <v>93121</v>
      </c>
      <c r="I1330">
        <v>1</v>
      </c>
      <c r="J1330">
        <v>125</v>
      </c>
      <c r="K1330">
        <v>0</v>
      </c>
      <c r="L1330">
        <v>153.75</v>
      </c>
    </row>
    <row r="1331" spans="1:12" x14ac:dyDescent="0.25">
      <c r="A1331" t="str">
        <f t="shared" si="275"/>
        <v>89301000</v>
      </c>
      <c r="B1331" t="str">
        <f t="shared" si="278"/>
        <v>72100000</v>
      </c>
      <c r="C1331" t="str">
        <f t="shared" si="279"/>
        <v>72100659</v>
      </c>
      <c r="D1331" t="str">
        <f t="shared" si="280"/>
        <v>801</v>
      </c>
      <c r="E1331" t="str">
        <f t="shared" si="283"/>
        <v>89301091</v>
      </c>
      <c r="F1331" t="str">
        <f>"2253290039"</f>
        <v>2253290039</v>
      </c>
      <c r="G1331" s="1">
        <v>44651</v>
      </c>
      <c r="H1331" t="str">
        <f>"93124"</f>
        <v>93124</v>
      </c>
      <c r="I1331">
        <v>1</v>
      </c>
      <c r="J1331">
        <v>173</v>
      </c>
      <c r="K1331">
        <v>0</v>
      </c>
      <c r="L1331">
        <v>212.79</v>
      </c>
    </row>
    <row r="1332" spans="1:12" x14ac:dyDescent="0.25">
      <c r="A1332" t="str">
        <f t="shared" si="275"/>
        <v>89301000</v>
      </c>
      <c r="B1332" t="str">
        <f t="shared" si="278"/>
        <v>72100000</v>
      </c>
      <c r="C1332" t="str">
        <f t="shared" si="279"/>
        <v>72100659</v>
      </c>
      <c r="D1332" t="str">
        <f t="shared" si="280"/>
        <v>801</v>
      </c>
      <c r="E1332" t="str">
        <f t="shared" si="283"/>
        <v>89301091</v>
      </c>
      <c r="F1332" t="str">
        <f>"2253290039"</f>
        <v>2253290039</v>
      </c>
      <c r="G1332" s="1">
        <v>44651</v>
      </c>
      <c r="H1332" t="str">
        <f>"93281"</f>
        <v>93281</v>
      </c>
      <c r="I1332">
        <v>1</v>
      </c>
      <c r="J1332">
        <v>134</v>
      </c>
      <c r="K1332">
        <v>0</v>
      </c>
      <c r="L1332">
        <v>164.82</v>
      </c>
    </row>
    <row r="1333" spans="1:12" x14ac:dyDescent="0.25">
      <c r="A1333" t="str">
        <f t="shared" si="275"/>
        <v>89301000</v>
      </c>
      <c r="B1333" t="str">
        <f t="shared" si="278"/>
        <v>72100000</v>
      </c>
      <c r="C1333" t="str">
        <f t="shared" si="279"/>
        <v>72100659</v>
      </c>
      <c r="D1333" t="str">
        <f t="shared" si="280"/>
        <v>801</v>
      </c>
      <c r="E1333" t="str">
        <f t="shared" si="283"/>
        <v>89301091</v>
      </c>
      <c r="F1333" t="str">
        <f>"2253290050"</f>
        <v>2253290050</v>
      </c>
      <c r="G1333" s="1">
        <v>44651</v>
      </c>
      <c r="H1333" t="str">
        <f>"93121"</f>
        <v>93121</v>
      </c>
      <c r="I1333">
        <v>1</v>
      </c>
      <c r="J1333">
        <v>125</v>
      </c>
      <c r="K1333">
        <v>0</v>
      </c>
      <c r="L1333">
        <v>153.75</v>
      </c>
    </row>
    <row r="1334" spans="1:12" x14ac:dyDescent="0.25">
      <c r="A1334" t="str">
        <f t="shared" si="275"/>
        <v>89301000</v>
      </c>
      <c r="B1334" t="str">
        <f t="shared" si="278"/>
        <v>72100000</v>
      </c>
      <c r="C1334" t="str">
        <f t="shared" si="279"/>
        <v>72100659</v>
      </c>
      <c r="D1334" t="str">
        <f t="shared" si="280"/>
        <v>801</v>
      </c>
      <c r="E1334" t="str">
        <f t="shared" si="283"/>
        <v>89301091</v>
      </c>
      <c r="F1334" t="str">
        <f>"2253290050"</f>
        <v>2253290050</v>
      </c>
      <c r="G1334" s="1">
        <v>44651</v>
      </c>
      <c r="H1334" t="str">
        <f>"93124"</f>
        <v>93124</v>
      </c>
      <c r="I1334">
        <v>1</v>
      </c>
      <c r="J1334">
        <v>173</v>
      </c>
      <c r="K1334">
        <v>0</v>
      </c>
      <c r="L1334">
        <v>212.79</v>
      </c>
    </row>
    <row r="1335" spans="1:12" x14ac:dyDescent="0.25">
      <c r="A1335" t="str">
        <f t="shared" si="275"/>
        <v>89301000</v>
      </c>
      <c r="B1335" t="str">
        <f t="shared" si="278"/>
        <v>72100000</v>
      </c>
      <c r="C1335" t="str">
        <f t="shared" si="279"/>
        <v>72100659</v>
      </c>
      <c r="D1335" t="str">
        <f t="shared" si="280"/>
        <v>801</v>
      </c>
      <c r="E1335" t="str">
        <f t="shared" si="283"/>
        <v>89301091</v>
      </c>
      <c r="F1335" t="str">
        <f>"2253290050"</f>
        <v>2253290050</v>
      </c>
      <c r="G1335" s="1">
        <v>44651</v>
      </c>
      <c r="H1335" t="str">
        <f>"93281"</f>
        <v>93281</v>
      </c>
      <c r="I1335">
        <v>1</v>
      </c>
      <c r="J1335">
        <v>134</v>
      </c>
      <c r="K1335">
        <v>0</v>
      </c>
      <c r="L1335">
        <v>164.82</v>
      </c>
    </row>
    <row r="1336" spans="1:12" x14ac:dyDescent="0.25">
      <c r="A1336" t="str">
        <f t="shared" si="275"/>
        <v>89301000</v>
      </c>
      <c r="B1336" t="str">
        <f t="shared" si="278"/>
        <v>72100000</v>
      </c>
      <c r="C1336" t="str">
        <f t="shared" si="279"/>
        <v>72100659</v>
      </c>
      <c r="D1336" t="str">
        <f t="shared" si="280"/>
        <v>801</v>
      </c>
      <c r="E1336" t="str">
        <f t="shared" si="283"/>
        <v>89301091</v>
      </c>
      <c r="F1336" t="str">
        <f>"2253280392"</f>
        <v>2253280392</v>
      </c>
      <c r="G1336" s="1">
        <v>44651</v>
      </c>
      <c r="H1336" t="str">
        <f>"93121"</f>
        <v>93121</v>
      </c>
      <c r="I1336">
        <v>1</v>
      </c>
      <c r="J1336">
        <v>125</v>
      </c>
      <c r="K1336">
        <v>0</v>
      </c>
      <c r="L1336">
        <v>153.75</v>
      </c>
    </row>
    <row r="1337" spans="1:12" x14ac:dyDescent="0.25">
      <c r="A1337" t="str">
        <f t="shared" si="275"/>
        <v>89301000</v>
      </c>
      <c r="B1337" t="str">
        <f t="shared" si="278"/>
        <v>72100000</v>
      </c>
      <c r="C1337" t="str">
        <f t="shared" si="279"/>
        <v>72100659</v>
      </c>
      <c r="D1337" t="str">
        <f t="shared" si="280"/>
        <v>801</v>
      </c>
      <c r="E1337" t="str">
        <f t="shared" si="283"/>
        <v>89301091</v>
      </c>
      <c r="F1337" t="str">
        <f>"2253280392"</f>
        <v>2253280392</v>
      </c>
      <c r="G1337" s="1">
        <v>44651</v>
      </c>
      <c r="H1337" t="str">
        <f>"93124"</f>
        <v>93124</v>
      </c>
      <c r="I1337">
        <v>1</v>
      </c>
      <c r="J1337">
        <v>173</v>
      </c>
      <c r="K1337">
        <v>0</v>
      </c>
      <c r="L1337">
        <v>212.79</v>
      </c>
    </row>
    <row r="1338" spans="1:12" x14ac:dyDescent="0.25">
      <c r="A1338" t="str">
        <f t="shared" si="275"/>
        <v>89301000</v>
      </c>
      <c r="B1338" t="str">
        <f t="shared" si="278"/>
        <v>72100000</v>
      </c>
      <c r="C1338" t="str">
        <f t="shared" si="279"/>
        <v>72100659</v>
      </c>
      <c r="D1338" t="str">
        <f t="shared" si="280"/>
        <v>801</v>
      </c>
      <c r="E1338" t="str">
        <f t="shared" si="283"/>
        <v>89301091</v>
      </c>
      <c r="F1338" t="str">
        <f>"2253280392"</f>
        <v>2253280392</v>
      </c>
      <c r="G1338" s="1">
        <v>44651</v>
      </c>
      <c r="H1338" t="str">
        <f>"93281"</f>
        <v>93281</v>
      </c>
      <c r="I1338">
        <v>1</v>
      </c>
      <c r="J1338">
        <v>134</v>
      </c>
      <c r="K1338">
        <v>0</v>
      </c>
      <c r="L1338">
        <v>164.82</v>
      </c>
    </row>
    <row r="1339" spans="1:12" x14ac:dyDescent="0.25">
      <c r="A1339" t="str">
        <f t="shared" si="275"/>
        <v>89301000</v>
      </c>
      <c r="B1339" t="str">
        <f t="shared" si="278"/>
        <v>72100000</v>
      </c>
      <c r="C1339" t="str">
        <f t="shared" si="279"/>
        <v>72100659</v>
      </c>
      <c r="D1339" t="str">
        <f t="shared" si="280"/>
        <v>801</v>
      </c>
      <c r="E1339" t="str">
        <f t="shared" si="283"/>
        <v>89301091</v>
      </c>
      <c r="F1339" t="str">
        <f>"2253290468"</f>
        <v>2253290468</v>
      </c>
      <c r="G1339" s="1">
        <v>44651</v>
      </c>
      <c r="H1339" t="str">
        <f>"93121"</f>
        <v>93121</v>
      </c>
      <c r="I1339">
        <v>1</v>
      </c>
      <c r="J1339">
        <v>125</v>
      </c>
      <c r="K1339">
        <v>0</v>
      </c>
      <c r="L1339">
        <v>153.75</v>
      </c>
    </row>
    <row r="1340" spans="1:12" x14ac:dyDescent="0.25">
      <c r="A1340" t="str">
        <f t="shared" si="275"/>
        <v>89301000</v>
      </c>
      <c r="B1340" t="str">
        <f t="shared" si="278"/>
        <v>72100000</v>
      </c>
      <c r="C1340" t="str">
        <f t="shared" si="279"/>
        <v>72100659</v>
      </c>
      <c r="D1340" t="str">
        <f t="shared" si="280"/>
        <v>801</v>
      </c>
      <c r="E1340" t="str">
        <f t="shared" si="283"/>
        <v>89301091</v>
      </c>
      <c r="F1340" t="str">
        <f>"2253290468"</f>
        <v>2253290468</v>
      </c>
      <c r="G1340" s="1">
        <v>44651</v>
      </c>
      <c r="H1340" t="str">
        <f>"93124"</f>
        <v>93124</v>
      </c>
      <c r="I1340">
        <v>1</v>
      </c>
      <c r="J1340">
        <v>173</v>
      </c>
      <c r="K1340">
        <v>0</v>
      </c>
      <c r="L1340">
        <v>212.79</v>
      </c>
    </row>
    <row r="1341" spans="1:12" x14ac:dyDescent="0.25">
      <c r="A1341" t="str">
        <f t="shared" si="275"/>
        <v>89301000</v>
      </c>
      <c r="B1341" t="str">
        <f t="shared" si="278"/>
        <v>72100000</v>
      </c>
      <c r="C1341" t="str">
        <f t="shared" si="279"/>
        <v>72100659</v>
      </c>
      <c r="D1341" t="str">
        <f t="shared" si="280"/>
        <v>801</v>
      </c>
      <c r="E1341" t="str">
        <f t="shared" si="283"/>
        <v>89301091</v>
      </c>
      <c r="F1341" t="str">
        <f>"2253290468"</f>
        <v>2253290468</v>
      </c>
      <c r="G1341" s="1">
        <v>44651</v>
      </c>
      <c r="H1341" t="str">
        <f>"93281"</f>
        <v>93281</v>
      </c>
      <c r="I1341">
        <v>1</v>
      </c>
      <c r="J1341">
        <v>134</v>
      </c>
      <c r="K1341">
        <v>0</v>
      </c>
      <c r="L1341">
        <v>164.82</v>
      </c>
    </row>
    <row r="1342" spans="1:12" x14ac:dyDescent="0.25">
      <c r="A1342" t="str">
        <f t="shared" si="275"/>
        <v>89301000</v>
      </c>
      <c r="B1342" t="str">
        <f t="shared" si="278"/>
        <v>72100000</v>
      </c>
      <c r="C1342" t="str">
        <f t="shared" si="279"/>
        <v>72100659</v>
      </c>
      <c r="D1342" t="str">
        <f t="shared" si="280"/>
        <v>801</v>
      </c>
      <c r="E1342" t="str">
        <f>"89301093"</f>
        <v>89301093</v>
      </c>
      <c r="F1342" t="str">
        <f>"2203270278"</f>
        <v>2203270278</v>
      </c>
      <c r="G1342" s="1">
        <v>44691</v>
      </c>
      <c r="H1342" t="str">
        <f>"93124"</f>
        <v>93124</v>
      </c>
      <c r="I1342">
        <v>1</v>
      </c>
      <c r="J1342">
        <v>173</v>
      </c>
      <c r="K1342">
        <v>0</v>
      </c>
      <c r="L1342">
        <v>212.79</v>
      </c>
    </row>
    <row r="1343" spans="1:12" x14ac:dyDescent="0.25">
      <c r="A1343" t="str">
        <f t="shared" si="275"/>
        <v>89301000</v>
      </c>
      <c r="B1343" t="str">
        <f t="shared" si="278"/>
        <v>72100000</v>
      </c>
      <c r="C1343" t="str">
        <f t="shared" si="279"/>
        <v>72100659</v>
      </c>
      <c r="D1343" t="str">
        <f t="shared" si="280"/>
        <v>801</v>
      </c>
      <c r="E1343" t="str">
        <f>"89301093"</f>
        <v>89301093</v>
      </c>
      <c r="F1343" t="str">
        <f>"2204030235"</f>
        <v>2204030235</v>
      </c>
      <c r="G1343" s="1">
        <v>44691</v>
      </c>
      <c r="H1343" t="str">
        <f>"93121"</f>
        <v>93121</v>
      </c>
      <c r="I1343">
        <v>1</v>
      </c>
      <c r="J1343">
        <v>125</v>
      </c>
      <c r="K1343">
        <v>0</v>
      </c>
      <c r="L1343">
        <v>153.75</v>
      </c>
    </row>
    <row r="1344" spans="1:12" x14ac:dyDescent="0.25">
      <c r="A1344" t="str">
        <f t="shared" si="275"/>
        <v>89301000</v>
      </c>
      <c r="B1344" t="str">
        <f t="shared" si="278"/>
        <v>72100000</v>
      </c>
      <c r="C1344" t="str">
        <f t="shared" si="279"/>
        <v>72100659</v>
      </c>
      <c r="D1344" t="str">
        <f t="shared" si="280"/>
        <v>801</v>
      </c>
      <c r="E1344" t="str">
        <f>"89301093"</f>
        <v>89301093</v>
      </c>
      <c r="F1344" t="str">
        <f>"2204030235"</f>
        <v>2204030235</v>
      </c>
      <c r="G1344" s="1">
        <v>44691</v>
      </c>
      <c r="H1344" t="str">
        <f>"93124"</f>
        <v>93124</v>
      </c>
      <c r="I1344">
        <v>1</v>
      </c>
      <c r="J1344">
        <v>173</v>
      </c>
      <c r="K1344">
        <v>0</v>
      </c>
      <c r="L1344">
        <v>212.79</v>
      </c>
    </row>
    <row r="1345" spans="1:12" x14ac:dyDescent="0.25">
      <c r="A1345" t="str">
        <f t="shared" si="275"/>
        <v>89301000</v>
      </c>
      <c r="B1345" t="str">
        <f t="shared" si="278"/>
        <v>72100000</v>
      </c>
      <c r="C1345" t="str">
        <f t="shared" si="279"/>
        <v>72100659</v>
      </c>
      <c r="D1345" t="str">
        <f t="shared" si="280"/>
        <v>801</v>
      </c>
      <c r="E1345" t="str">
        <f>"89301093"</f>
        <v>89301093</v>
      </c>
      <c r="F1345" t="str">
        <f>"2204030235"</f>
        <v>2204030235</v>
      </c>
      <c r="G1345" s="1">
        <v>44691</v>
      </c>
      <c r="H1345" t="str">
        <f>"93281"</f>
        <v>93281</v>
      </c>
      <c r="I1345">
        <v>1</v>
      </c>
      <c r="J1345">
        <v>134</v>
      </c>
      <c r="K1345">
        <v>0</v>
      </c>
      <c r="L1345">
        <v>164.82</v>
      </c>
    </row>
    <row r="1346" spans="1:12" x14ac:dyDescent="0.25">
      <c r="A1346" t="str">
        <f t="shared" ref="A1346:A1409" si="284">"89301000"</f>
        <v>89301000</v>
      </c>
      <c r="B1346" t="str">
        <f t="shared" si="278"/>
        <v>72100000</v>
      </c>
      <c r="C1346" t="str">
        <f t="shared" si="279"/>
        <v>72100659</v>
      </c>
      <c r="D1346" t="str">
        <f t="shared" si="280"/>
        <v>801</v>
      </c>
      <c r="E1346" t="str">
        <f>"89301093"</f>
        <v>89301093</v>
      </c>
      <c r="F1346" t="str">
        <f>"2204030235"</f>
        <v>2204030235</v>
      </c>
      <c r="G1346" s="1">
        <v>44697</v>
      </c>
      <c r="H1346" t="str">
        <f>"93124"</f>
        <v>93124</v>
      </c>
      <c r="I1346">
        <v>1</v>
      </c>
      <c r="J1346">
        <v>173</v>
      </c>
      <c r="K1346">
        <v>0</v>
      </c>
      <c r="L1346">
        <v>212.79</v>
      </c>
    </row>
    <row r="1347" spans="1:12" x14ac:dyDescent="0.25">
      <c r="A1347" t="str">
        <f t="shared" si="284"/>
        <v>89301000</v>
      </c>
      <c r="B1347" t="str">
        <f t="shared" si="278"/>
        <v>72100000</v>
      </c>
      <c r="C1347" t="str">
        <f t="shared" si="279"/>
        <v>72100659</v>
      </c>
      <c r="D1347" t="str">
        <f t="shared" si="280"/>
        <v>801</v>
      </c>
      <c r="E1347" t="str">
        <f t="shared" ref="E1347:E1374" si="285">"89301091"</f>
        <v>89301091</v>
      </c>
      <c r="F1347" t="str">
        <f>"8660206137"</f>
        <v>8660206137</v>
      </c>
      <c r="G1347" s="1">
        <v>44703</v>
      </c>
      <c r="H1347" t="str">
        <f>"93121"</f>
        <v>93121</v>
      </c>
      <c r="I1347">
        <v>1</v>
      </c>
      <c r="J1347">
        <v>125</v>
      </c>
      <c r="K1347">
        <v>0</v>
      </c>
      <c r="L1347">
        <v>153.75</v>
      </c>
    </row>
    <row r="1348" spans="1:12" x14ac:dyDescent="0.25">
      <c r="A1348" t="str">
        <f t="shared" si="284"/>
        <v>89301000</v>
      </c>
      <c r="B1348" t="str">
        <f t="shared" si="278"/>
        <v>72100000</v>
      </c>
      <c r="C1348" t="str">
        <f t="shared" si="279"/>
        <v>72100659</v>
      </c>
      <c r="D1348" t="str">
        <f t="shared" si="280"/>
        <v>801</v>
      </c>
      <c r="E1348" t="str">
        <f t="shared" si="285"/>
        <v>89301091</v>
      </c>
      <c r="F1348" t="str">
        <f>"8660206137"</f>
        <v>8660206137</v>
      </c>
      <c r="G1348" s="1">
        <v>44703</v>
      </c>
      <c r="H1348" t="str">
        <f>"93124"</f>
        <v>93124</v>
      </c>
      <c r="I1348">
        <v>1</v>
      </c>
      <c r="J1348">
        <v>173</v>
      </c>
      <c r="K1348">
        <v>0</v>
      </c>
      <c r="L1348">
        <v>212.79</v>
      </c>
    </row>
    <row r="1349" spans="1:12" x14ac:dyDescent="0.25">
      <c r="A1349" t="str">
        <f t="shared" si="284"/>
        <v>89301000</v>
      </c>
      <c r="B1349" t="str">
        <f t="shared" si="278"/>
        <v>72100000</v>
      </c>
      <c r="C1349" t="str">
        <f t="shared" si="279"/>
        <v>72100659</v>
      </c>
      <c r="D1349" t="str">
        <f t="shared" si="280"/>
        <v>801</v>
      </c>
      <c r="E1349" t="str">
        <f t="shared" si="285"/>
        <v>89301091</v>
      </c>
      <c r="F1349" t="str">
        <f>"8660206137"</f>
        <v>8660206137</v>
      </c>
      <c r="G1349" s="1">
        <v>44703</v>
      </c>
      <c r="H1349" t="str">
        <f>"93281"</f>
        <v>93281</v>
      </c>
      <c r="I1349">
        <v>1</v>
      </c>
      <c r="J1349">
        <v>134</v>
      </c>
      <c r="K1349">
        <v>0</v>
      </c>
      <c r="L1349">
        <v>164.82</v>
      </c>
    </row>
    <row r="1350" spans="1:12" x14ac:dyDescent="0.25">
      <c r="A1350" t="str">
        <f t="shared" si="284"/>
        <v>89301000</v>
      </c>
      <c r="B1350" t="str">
        <f t="shared" si="278"/>
        <v>72100000</v>
      </c>
      <c r="C1350" t="str">
        <f t="shared" si="279"/>
        <v>72100659</v>
      </c>
      <c r="D1350" t="str">
        <f t="shared" si="280"/>
        <v>801</v>
      </c>
      <c r="E1350" t="str">
        <f t="shared" si="285"/>
        <v>89301091</v>
      </c>
      <c r="F1350" t="str">
        <f>"2253300038"</f>
        <v>2253300038</v>
      </c>
      <c r="G1350" s="1">
        <v>44652</v>
      </c>
      <c r="H1350" t="str">
        <f>"93121"</f>
        <v>93121</v>
      </c>
      <c r="I1350">
        <v>1</v>
      </c>
      <c r="J1350">
        <v>125</v>
      </c>
      <c r="K1350">
        <v>0</v>
      </c>
      <c r="L1350">
        <v>153.75</v>
      </c>
    </row>
    <row r="1351" spans="1:12" x14ac:dyDescent="0.25">
      <c r="A1351" t="str">
        <f t="shared" si="284"/>
        <v>89301000</v>
      </c>
      <c r="B1351" t="str">
        <f t="shared" si="278"/>
        <v>72100000</v>
      </c>
      <c r="C1351" t="str">
        <f t="shared" si="279"/>
        <v>72100659</v>
      </c>
      <c r="D1351" t="str">
        <f t="shared" si="280"/>
        <v>801</v>
      </c>
      <c r="E1351" t="str">
        <f t="shared" si="285"/>
        <v>89301091</v>
      </c>
      <c r="F1351" t="str">
        <f>"2253300038"</f>
        <v>2253300038</v>
      </c>
      <c r="G1351" s="1">
        <v>44652</v>
      </c>
      <c r="H1351" t="str">
        <f>"93124"</f>
        <v>93124</v>
      </c>
      <c r="I1351">
        <v>1</v>
      </c>
      <c r="J1351">
        <v>173</v>
      </c>
      <c r="K1351">
        <v>0</v>
      </c>
      <c r="L1351">
        <v>212.79</v>
      </c>
    </row>
    <row r="1352" spans="1:12" x14ac:dyDescent="0.25">
      <c r="A1352" t="str">
        <f t="shared" si="284"/>
        <v>89301000</v>
      </c>
      <c r="B1352" t="str">
        <f t="shared" si="278"/>
        <v>72100000</v>
      </c>
      <c r="C1352" t="str">
        <f t="shared" si="279"/>
        <v>72100659</v>
      </c>
      <c r="D1352" t="str">
        <f t="shared" si="280"/>
        <v>801</v>
      </c>
      <c r="E1352" t="str">
        <f t="shared" si="285"/>
        <v>89301091</v>
      </c>
      <c r="F1352" t="str">
        <f>"2253300038"</f>
        <v>2253300038</v>
      </c>
      <c r="G1352" s="1">
        <v>44652</v>
      </c>
      <c r="H1352" t="str">
        <f>"93281"</f>
        <v>93281</v>
      </c>
      <c r="I1352">
        <v>1</v>
      </c>
      <c r="J1352">
        <v>134</v>
      </c>
      <c r="K1352">
        <v>0</v>
      </c>
      <c r="L1352">
        <v>164.82</v>
      </c>
    </row>
    <row r="1353" spans="1:12" x14ac:dyDescent="0.25">
      <c r="A1353" t="str">
        <f t="shared" si="284"/>
        <v>89301000</v>
      </c>
      <c r="B1353" t="str">
        <f t="shared" si="278"/>
        <v>72100000</v>
      </c>
      <c r="C1353" t="str">
        <f t="shared" si="279"/>
        <v>72100659</v>
      </c>
      <c r="D1353" t="str">
        <f t="shared" si="280"/>
        <v>801</v>
      </c>
      <c r="E1353" t="str">
        <f t="shared" si="285"/>
        <v>89301091</v>
      </c>
      <c r="F1353" t="str">
        <f>"2203300407"</f>
        <v>2203300407</v>
      </c>
      <c r="G1353" s="1">
        <v>44652</v>
      </c>
      <c r="H1353" t="str">
        <f>"93121"</f>
        <v>93121</v>
      </c>
      <c r="I1353">
        <v>1</v>
      </c>
      <c r="J1353">
        <v>125</v>
      </c>
      <c r="K1353">
        <v>0</v>
      </c>
      <c r="L1353">
        <v>153.75</v>
      </c>
    </row>
    <row r="1354" spans="1:12" x14ac:dyDescent="0.25">
      <c r="A1354" t="str">
        <f t="shared" si="284"/>
        <v>89301000</v>
      </c>
      <c r="B1354" t="str">
        <f t="shared" si="278"/>
        <v>72100000</v>
      </c>
      <c r="C1354" t="str">
        <f t="shared" si="279"/>
        <v>72100659</v>
      </c>
      <c r="D1354" t="str">
        <f t="shared" si="280"/>
        <v>801</v>
      </c>
      <c r="E1354" t="str">
        <f t="shared" si="285"/>
        <v>89301091</v>
      </c>
      <c r="F1354" t="str">
        <f>"2203300407"</f>
        <v>2203300407</v>
      </c>
      <c r="G1354" s="1">
        <v>44652</v>
      </c>
      <c r="H1354" t="str">
        <f>"93124"</f>
        <v>93124</v>
      </c>
      <c r="I1354">
        <v>1</v>
      </c>
      <c r="J1354">
        <v>173</v>
      </c>
      <c r="K1354">
        <v>0</v>
      </c>
      <c r="L1354">
        <v>212.79</v>
      </c>
    </row>
    <row r="1355" spans="1:12" x14ac:dyDescent="0.25">
      <c r="A1355" t="str">
        <f t="shared" si="284"/>
        <v>89301000</v>
      </c>
      <c r="B1355" t="str">
        <f t="shared" si="278"/>
        <v>72100000</v>
      </c>
      <c r="C1355" t="str">
        <f t="shared" si="279"/>
        <v>72100659</v>
      </c>
      <c r="D1355" t="str">
        <f t="shared" si="280"/>
        <v>801</v>
      </c>
      <c r="E1355" t="str">
        <f t="shared" si="285"/>
        <v>89301091</v>
      </c>
      <c r="F1355" t="str">
        <f>"2203300407"</f>
        <v>2203300407</v>
      </c>
      <c r="G1355" s="1">
        <v>44652</v>
      </c>
      <c r="H1355" t="str">
        <f>"93281"</f>
        <v>93281</v>
      </c>
      <c r="I1355">
        <v>1</v>
      </c>
      <c r="J1355">
        <v>134</v>
      </c>
      <c r="K1355">
        <v>0</v>
      </c>
      <c r="L1355">
        <v>164.82</v>
      </c>
    </row>
    <row r="1356" spans="1:12" x14ac:dyDescent="0.25">
      <c r="A1356" t="str">
        <f t="shared" si="284"/>
        <v>89301000</v>
      </c>
      <c r="B1356" t="str">
        <f t="shared" si="278"/>
        <v>72100000</v>
      </c>
      <c r="C1356" t="str">
        <f t="shared" si="279"/>
        <v>72100659</v>
      </c>
      <c r="D1356" t="str">
        <f t="shared" si="280"/>
        <v>801</v>
      </c>
      <c r="E1356" t="str">
        <f t="shared" si="285"/>
        <v>89301091</v>
      </c>
      <c r="F1356" t="str">
        <f>"2203310670"</f>
        <v>2203310670</v>
      </c>
      <c r="G1356" s="1">
        <v>44653</v>
      </c>
      <c r="H1356" t="str">
        <f>"93121"</f>
        <v>93121</v>
      </c>
      <c r="I1356">
        <v>1</v>
      </c>
      <c r="J1356">
        <v>125</v>
      </c>
      <c r="K1356">
        <v>0</v>
      </c>
      <c r="L1356">
        <v>153.75</v>
      </c>
    </row>
    <row r="1357" spans="1:12" x14ac:dyDescent="0.25">
      <c r="A1357" t="str">
        <f t="shared" si="284"/>
        <v>89301000</v>
      </c>
      <c r="B1357" t="str">
        <f t="shared" si="278"/>
        <v>72100000</v>
      </c>
      <c r="C1357" t="str">
        <f t="shared" si="279"/>
        <v>72100659</v>
      </c>
      <c r="D1357" t="str">
        <f t="shared" si="280"/>
        <v>801</v>
      </c>
      <c r="E1357" t="str">
        <f t="shared" si="285"/>
        <v>89301091</v>
      </c>
      <c r="F1357" t="str">
        <f>"2203310670"</f>
        <v>2203310670</v>
      </c>
      <c r="G1357" s="1">
        <v>44653</v>
      </c>
      <c r="H1357" t="str">
        <f>"93124"</f>
        <v>93124</v>
      </c>
      <c r="I1357">
        <v>1</v>
      </c>
      <c r="J1357">
        <v>173</v>
      </c>
      <c r="K1357">
        <v>0</v>
      </c>
      <c r="L1357">
        <v>212.79</v>
      </c>
    </row>
    <row r="1358" spans="1:12" x14ac:dyDescent="0.25">
      <c r="A1358" t="str">
        <f t="shared" si="284"/>
        <v>89301000</v>
      </c>
      <c r="B1358" t="str">
        <f t="shared" si="278"/>
        <v>72100000</v>
      </c>
      <c r="C1358" t="str">
        <f t="shared" si="279"/>
        <v>72100659</v>
      </c>
      <c r="D1358" t="str">
        <f t="shared" si="280"/>
        <v>801</v>
      </c>
      <c r="E1358" t="str">
        <f t="shared" si="285"/>
        <v>89301091</v>
      </c>
      <c r="F1358" t="str">
        <f>"2203310670"</f>
        <v>2203310670</v>
      </c>
      <c r="G1358" s="1">
        <v>44653</v>
      </c>
      <c r="H1358" t="str">
        <f>"93281"</f>
        <v>93281</v>
      </c>
      <c r="I1358">
        <v>1</v>
      </c>
      <c r="J1358">
        <v>134</v>
      </c>
      <c r="K1358">
        <v>0</v>
      </c>
      <c r="L1358">
        <v>164.82</v>
      </c>
    </row>
    <row r="1359" spans="1:12" x14ac:dyDescent="0.25">
      <c r="A1359" t="str">
        <f t="shared" si="284"/>
        <v>89301000</v>
      </c>
      <c r="B1359" t="str">
        <f t="shared" si="278"/>
        <v>72100000</v>
      </c>
      <c r="C1359" t="str">
        <f t="shared" si="279"/>
        <v>72100659</v>
      </c>
      <c r="D1359" t="str">
        <f t="shared" si="280"/>
        <v>801</v>
      </c>
      <c r="E1359" t="str">
        <f t="shared" si="285"/>
        <v>89301091</v>
      </c>
      <c r="F1359" t="str">
        <f>"2203310703"</f>
        <v>2203310703</v>
      </c>
      <c r="G1359" s="1">
        <v>44653</v>
      </c>
      <c r="H1359" t="str">
        <f>"93121"</f>
        <v>93121</v>
      </c>
      <c r="I1359">
        <v>1</v>
      </c>
      <c r="J1359">
        <v>125</v>
      </c>
      <c r="K1359">
        <v>0</v>
      </c>
      <c r="L1359">
        <v>153.75</v>
      </c>
    </row>
    <row r="1360" spans="1:12" x14ac:dyDescent="0.25">
      <c r="A1360" t="str">
        <f t="shared" si="284"/>
        <v>89301000</v>
      </c>
      <c r="B1360" t="str">
        <f t="shared" si="278"/>
        <v>72100000</v>
      </c>
      <c r="C1360" t="str">
        <f t="shared" si="279"/>
        <v>72100659</v>
      </c>
      <c r="D1360" t="str">
        <f t="shared" si="280"/>
        <v>801</v>
      </c>
      <c r="E1360" t="str">
        <f t="shared" si="285"/>
        <v>89301091</v>
      </c>
      <c r="F1360" t="str">
        <f>"2203310703"</f>
        <v>2203310703</v>
      </c>
      <c r="G1360" s="1">
        <v>44653</v>
      </c>
      <c r="H1360" t="str">
        <f>"93124"</f>
        <v>93124</v>
      </c>
      <c r="I1360">
        <v>1</v>
      </c>
      <c r="J1360">
        <v>173</v>
      </c>
      <c r="K1360">
        <v>0</v>
      </c>
      <c r="L1360">
        <v>212.79</v>
      </c>
    </row>
    <row r="1361" spans="1:12" x14ac:dyDescent="0.25">
      <c r="A1361" t="str">
        <f t="shared" si="284"/>
        <v>89301000</v>
      </c>
      <c r="B1361" t="str">
        <f t="shared" si="278"/>
        <v>72100000</v>
      </c>
      <c r="C1361" t="str">
        <f t="shared" si="279"/>
        <v>72100659</v>
      </c>
      <c r="D1361" t="str">
        <f t="shared" si="280"/>
        <v>801</v>
      </c>
      <c r="E1361" t="str">
        <f t="shared" si="285"/>
        <v>89301091</v>
      </c>
      <c r="F1361" t="str">
        <f>"2203310703"</f>
        <v>2203310703</v>
      </c>
      <c r="G1361" s="1">
        <v>44653</v>
      </c>
      <c r="H1361" t="str">
        <f>"93281"</f>
        <v>93281</v>
      </c>
      <c r="I1361">
        <v>1</v>
      </c>
      <c r="J1361">
        <v>134</v>
      </c>
      <c r="K1361">
        <v>0</v>
      </c>
      <c r="L1361">
        <v>164.82</v>
      </c>
    </row>
    <row r="1362" spans="1:12" x14ac:dyDescent="0.25">
      <c r="A1362" t="str">
        <f t="shared" si="284"/>
        <v>89301000</v>
      </c>
      <c r="B1362" t="str">
        <f t="shared" si="278"/>
        <v>72100000</v>
      </c>
      <c r="C1362" t="str">
        <f t="shared" si="279"/>
        <v>72100659</v>
      </c>
      <c r="D1362" t="str">
        <f t="shared" si="280"/>
        <v>801</v>
      </c>
      <c r="E1362" t="str">
        <f t="shared" si="285"/>
        <v>89301091</v>
      </c>
      <c r="F1362" t="str">
        <f>"2253300423"</f>
        <v>2253300423</v>
      </c>
      <c r="G1362" s="1">
        <v>44652</v>
      </c>
      <c r="H1362" t="str">
        <f>"93121"</f>
        <v>93121</v>
      </c>
      <c r="I1362">
        <v>1</v>
      </c>
      <c r="J1362">
        <v>125</v>
      </c>
      <c r="K1362">
        <v>0</v>
      </c>
      <c r="L1362">
        <v>153.75</v>
      </c>
    </row>
    <row r="1363" spans="1:12" x14ac:dyDescent="0.25">
      <c r="A1363" t="str">
        <f t="shared" si="284"/>
        <v>89301000</v>
      </c>
      <c r="B1363" t="str">
        <f t="shared" si="278"/>
        <v>72100000</v>
      </c>
      <c r="C1363" t="str">
        <f t="shared" si="279"/>
        <v>72100659</v>
      </c>
      <c r="D1363" t="str">
        <f t="shared" si="280"/>
        <v>801</v>
      </c>
      <c r="E1363" t="str">
        <f t="shared" si="285"/>
        <v>89301091</v>
      </c>
      <c r="F1363" t="str">
        <f>"2253300423"</f>
        <v>2253300423</v>
      </c>
      <c r="G1363" s="1">
        <v>44652</v>
      </c>
      <c r="H1363" t="str">
        <f>"93124"</f>
        <v>93124</v>
      </c>
      <c r="I1363">
        <v>1</v>
      </c>
      <c r="J1363">
        <v>173</v>
      </c>
      <c r="K1363">
        <v>0</v>
      </c>
      <c r="L1363">
        <v>212.79</v>
      </c>
    </row>
    <row r="1364" spans="1:12" x14ac:dyDescent="0.25">
      <c r="A1364" t="str">
        <f t="shared" si="284"/>
        <v>89301000</v>
      </c>
      <c r="B1364" t="str">
        <f t="shared" si="278"/>
        <v>72100000</v>
      </c>
      <c r="C1364" t="str">
        <f t="shared" si="279"/>
        <v>72100659</v>
      </c>
      <c r="D1364" t="str">
        <f t="shared" si="280"/>
        <v>801</v>
      </c>
      <c r="E1364" t="str">
        <f t="shared" si="285"/>
        <v>89301091</v>
      </c>
      <c r="F1364" t="str">
        <f>"2253300423"</f>
        <v>2253300423</v>
      </c>
      <c r="G1364" s="1">
        <v>44652</v>
      </c>
      <c r="H1364" t="str">
        <f>"93281"</f>
        <v>93281</v>
      </c>
      <c r="I1364">
        <v>1</v>
      </c>
      <c r="J1364">
        <v>134</v>
      </c>
      <c r="K1364">
        <v>0</v>
      </c>
      <c r="L1364">
        <v>164.82</v>
      </c>
    </row>
    <row r="1365" spans="1:12" x14ac:dyDescent="0.25">
      <c r="A1365" t="str">
        <f t="shared" si="284"/>
        <v>89301000</v>
      </c>
      <c r="B1365" t="str">
        <f t="shared" si="278"/>
        <v>72100000</v>
      </c>
      <c r="C1365" t="str">
        <f t="shared" si="279"/>
        <v>72100659</v>
      </c>
      <c r="D1365" t="str">
        <f t="shared" si="280"/>
        <v>801</v>
      </c>
      <c r="E1365" t="str">
        <f t="shared" si="285"/>
        <v>89301091</v>
      </c>
      <c r="F1365" t="str">
        <f>"2253300445"</f>
        <v>2253300445</v>
      </c>
      <c r="G1365" s="1">
        <v>44652</v>
      </c>
      <c r="H1365" t="str">
        <f>"93121"</f>
        <v>93121</v>
      </c>
      <c r="I1365">
        <v>1</v>
      </c>
      <c r="J1365">
        <v>125</v>
      </c>
      <c r="K1365">
        <v>0</v>
      </c>
      <c r="L1365">
        <v>153.75</v>
      </c>
    </row>
    <row r="1366" spans="1:12" x14ac:dyDescent="0.25">
      <c r="A1366" t="str">
        <f t="shared" si="284"/>
        <v>89301000</v>
      </c>
      <c r="B1366" t="str">
        <f t="shared" si="278"/>
        <v>72100000</v>
      </c>
      <c r="C1366" t="str">
        <f t="shared" si="279"/>
        <v>72100659</v>
      </c>
      <c r="D1366" t="str">
        <f t="shared" si="280"/>
        <v>801</v>
      </c>
      <c r="E1366" t="str">
        <f t="shared" si="285"/>
        <v>89301091</v>
      </c>
      <c r="F1366" t="str">
        <f>"2253300445"</f>
        <v>2253300445</v>
      </c>
      <c r="G1366" s="1">
        <v>44652</v>
      </c>
      <c r="H1366" t="str">
        <f>"93124"</f>
        <v>93124</v>
      </c>
      <c r="I1366">
        <v>1</v>
      </c>
      <c r="J1366">
        <v>173</v>
      </c>
      <c r="K1366">
        <v>0</v>
      </c>
      <c r="L1366">
        <v>212.79</v>
      </c>
    </row>
    <row r="1367" spans="1:12" x14ac:dyDescent="0.25">
      <c r="A1367" t="str">
        <f t="shared" si="284"/>
        <v>89301000</v>
      </c>
      <c r="B1367" t="str">
        <f t="shared" si="278"/>
        <v>72100000</v>
      </c>
      <c r="C1367" t="str">
        <f t="shared" si="279"/>
        <v>72100659</v>
      </c>
      <c r="D1367" t="str">
        <f t="shared" si="280"/>
        <v>801</v>
      </c>
      <c r="E1367" t="str">
        <f t="shared" si="285"/>
        <v>89301091</v>
      </c>
      <c r="F1367" t="str">
        <f>"2253300445"</f>
        <v>2253300445</v>
      </c>
      <c r="G1367" s="1">
        <v>44652</v>
      </c>
      <c r="H1367" t="str">
        <f>"93281"</f>
        <v>93281</v>
      </c>
      <c r="I1367">
        <v>1</v>
      </c>
      <c r="J1367">
        <v>134</v>
      </c>
      <c r="K1367">
        <v>0</v>
      </c>
      <c r="L1367">
        <v>164.82</v>
      </c>
    </row>
    <row r="1368" spans="1:12" x14ac:dyDescent="0.25">
      <c r="A1368" t="str">
        <f t="shared" si="284"/>
        <v>89301000</v>
      </c>
      <c r="B1368" t="str">
        <f t="shared" si="278"/>
        <v>72100000</v>
      </c>
      <c r="C1368" t="str">
        <f t="shared" si="279"/>
        <v>72100659</v>
      </c>
      <c r="D1368" t="str">
        <f t="shared" si="280"/>
        <v>801</v>
      </c>
      <c r="E1368" t="str">
        <f t="shared" si="285"/>
        <v>89301091</v>
      </c>
      <c r="F1368" t="str">
        <f>"2253310609"</f>
        <v>2253310609</v>
      </c>
      <c r="G1368" s="1">
        <v>44653</v>
      </c>
      <c r="H1368" t="str">
        <f>"93121"</f>
        <v>93121</v>
      </c>
      <c r="I1368">
        <v>1</v>
      </c>
      <c r="J1368">
        <v>125</v>
      </c>
      <c r="K1368">
        <v>0</v>
      </c>
      <c r="L1368">
        <v>153.75</v>
      </c>
    </row>
    <row r="1369" spans="1:12" x14ac:dyDescent="0.25">
      <c r="A1369" t="str">
        <f t="shared" si="284"/>
        <v>89301000</v>
      </c>
      <c r="B1369" t="str">
        <f t="shared" si="278"/>
        <v>72100000</v>
      </c>
      <c r="C1369" t="str">
        <f t="shared" si="279"/>
        <v>72100659</v>
      </c>
      <c r="D1369" t="str">
        <f t="shared" si="280"/>
        <v>801</v>
      </c>
      <c r="E1369" t="str">
        <f t="shared" si="285"/>
        <v>89301091</v>
      </c>
      <c r="F1369" t="str">
        <f>"2253310609"</f>
        <v>2253310609</v>
      </c>
      <c r="G1369" s="1">
        <v>44653</v>
      </c>
      <c r="H1369" t="str">
        <f>"93124"</f>
        <v>93124</v>
      </c>
      <c r="I1369">
        <v>1</v>
      </c>
      <c r="J1369">
        <v>173</v>
      </c>
      <c r="K1369">
        <v>0</v>
      </c>
      <c r="L1369">
        <v>212.79</v>
      </c>
    </row>
    <row r="1370" spans="1:12" x14ac:dyDescent="0.25">
      <c r="A1370" t="str">
        <f t="shared" si="284"/>
        <v>89301000</v>
      </c>
      <c r="B1370" t="str">
        <f t="shared" si="278"/>
        <v>72100000</v>
      </c>
      <c r="C1370" t="str">
        <f t="shared" si="279"/>
        <v>72100659</v>
      </c>
      <c r="D1370" t="str">
        <f t="shared" si="280"/>
        <v>801</v>
      </c>
      <c r="E1370" t="str">
        <f t="shared" si="285"/>
        <v>89301091</v>
      </c>
      <c r="F1370" t="str">
        <f>"2253310609"</f>
        <v>2253310609</v>
      </c>
      <c r="G1370" s="1">
        <v>44653</v>
      </c>
      <c r="H1370" t="str">
        <f>"93281"</f>
        <v>93281</v>
      </c>
      <c r="I1370">
        <v>1</v>
      </c>
      <c r="J1370">
        <v>134</v>
      </c>
      <c r="K1370">
        <v>0</v>
      </c>
      <c r="L1370">
        <v>164.82</v>
      </c>
    </row>
    <row r="1371" spans="1:12" x14ac:dyDescent="0.25">
      <c r="A1371" t="str">
        <f t="shared" si="284"/>
        <v>89301000</v>
      </c>
      <c r="B1371" t="str">
        <f t="shared" si="278"/>
        <v>72100000</v>
      </c>
      <c r="C1371" t="str">
        <f t="shared" si="279"/>
        <v>72100659</v>
      </c>
      <c r="D1371" t="str">
        <f t="shared" si="280"/>
        <v>801</v>
      </c>
      <c r="E1371" t="str">
        <f t="shared" si="285"/>
        <v>89301091</v>
      </c>
      <c r="F1371" t="str">
        <f>"7961225712"</f>
        <v>7961225712</v>
      </c>
      <c r="G1371" s="1">
        <v>44654</v>
      </c>
      <c r="H1371" t="str">
        <f>"93124"</f>
        <v>93124</v>
      </c>
      <c r="I1371">
        <v>1</v>
      </c>
      <c r="J1371">
        <v>173</v>
      </c>
      <c r="K1371">
        <v>0</v>
      </c>
      <c r="L1371">
        <v>212.79</v>
      </c>
    </row>
    <row r="1372" spans="1:12" x14ac:dyDescent="0.25">
      <c r="A1372" t="str">
        <f t="shared" si="284"/>
        <v>89301000</v>
      </c>
      <c r="B1372" t="str">
        <f t="shared" si="278"/>
        <v>72100000</v>
      </c>
      <c r="C1372" t="str">
        <f t="shared" si="279"/>
        <v>72100659</v>
      </c>
      <c r="D1372" t="str">
        <f t="shared" si="280"/>
        <v>801</v>
      </c>
      <c r="E1372" t="str">
        <f t="shared" si="285"/>
        <v>89301091</v>
      </c>
      <c r="F1372" t="str">
        <f>"7961225712"</f>
        <v>7961225712</v>
      </c>
      <c r="G1372" s="1">
        <v>44654</v>
      </c>
      <c r="H1372" t="str">
        <f>"93121"</f>
        <v>93121</v>
      </c>
      <c r="I1372">
        <v>1</v>
      </c>
      <c r="J1372">
        <v>125</v>
      </c>
      <c r="K1372">
        <v>0</v>
      </c>
      <c r="L1372">
        <v>153.75</v>
      </c>
    </row>
    <row r="1373" spans="1:12" x14ac:dyDescent="0.25">
      <c r="A1373" t="str">
        <f t="shared" si="284"/>
        <v>89301000</v>
      </c>
      <c r="B1373" t="str">
        <f t="shared" si="278"/>
        <v>72100000</v>
      </c>
      <c r="C1373" t="str">
        <f t="shared" si="279"/>
        <v>72100659</v>
      </c>
      <c r="D1373" t="str">
        <f t="shared" si="280"/>
        <v>801</v>
      </c>
      <c r="E1373" t="str">
        <f t="shared" si="285"/>
        <v>89301091</v>
      </c>
      <c r="F1373" t="str">
        <f>"7961225712"</f>
        <v>7961225712</v>
      </c>
      <c r="G1373" s="1">
        <v>44654</v>
      </c>
      <c r="H1373" t="str">
        <f>"93124"</f>
        <v>93124</v>
      </c>
      <c r="I1373">
        <v>1</v>
      </c>
      <c r="J1373">
        <v>173</v>
      </c>
      <c r="K1373">
        <v>0</v>
      </c>
      <c r="L1373">
        <v>212.79</v>
      </c>
    </row>
    <row r="1374" spans="1:12" x14ac:dyDescent="0.25">
      <c r="A1374" t="str">
        <f t="shared" si="284"/>
        <v>89301000</v>
      </c>
      <c r="B1374" t="str">
        <f t="shared" si="278"/>
        <v>72100000</v>
      </c>
      <c r="C1374" t="str">
        <f t="shared" si="279"/>
        <v>72100659</v>
      </c>
      <c r="D1374" t="str">
        <f t="shared" si="280"/>
        <v>801</v>
      </c>
      <c r="E1374" t="str">
        <f t="shared" si="285"/>
        <v>89301091</v>
      </c>
      <c r="F1374" t="str">
        <f>"7961225712"</f>
        <v>7961225712</v>
      </c>
      <c r="G1374" s="1">
        <v>44654</v>
      </c>
      <c r="H1374" t="str">
        <f>"93281"</f>
        <v>93281</v>
      </c>
      <c r="I1374">
        <v>1</v>
      </c>
      <c r="J1374">
        <v>134</v>
      </c>
      <c r="K1374">
        <v>0</v>
      </c>
      <c r="L1374">
        <v>164.82</v>
      </c>
    </row>
    <row r="1375" spans="1:12" x14ac:dyDescent="0.25">
      <c r="A1375" t="str">
        <f t="shared" si="284"/>
        <v>89301000</v>
      </c>
      <c r="B1375" t="str">
        <f t="shared" si="278"/>
        <v>72100000</v>
      </c>
      <c r="C1375" t="str">
        <f t="shared" si="279"/>
        <v>72100659</v>
      </c>
      <c r="D1375" t="str">
        <f t="shared" si="280"/>
        <v>801</v>
      </c>
      <c r="E1375" t="str">
        <f t="shared" ref="E1375:E1380" si="286">"89301093"</f>
        <v>89301093</v>
      </c>
      <c r="F1375" t="str">
        <f>"2204010611"</f>
        <v>2204010611</v>
      </c>
      <c r="G1375" s="1">
        <v>44655</v>
      </c>
      <c r="H1375" t="str">
        <f>"93121"</f>
        <v>93121</v>
      </c>
      <c r="I1375">
        <v>1</v>
      </c>
      <c r="J1375">
        <v>125</v>
      </c>
      <c r="K1375">
        <v>0</v>
      </c>
      <c r="L1375">
        <v>153.75</v>
      </c>
    </row>
    <row r="1376" spans="1:12" x14ac:dyDescent="0.25">
      <c r="A1376" t="str">
        <f t="shared" si="284"/>
        <v>89301000</v>
      </c>
      <c r="B1376" t="str">
        <f t="shared" ref="B1376:B1439" si="287">"72100000"</f>
        <v>72100000</v>
      </c>
      <c r="C1376" t="str">
        <f t="shared" ref="C1376:C1439" si="288">"72100659"</f>
        <v>72100659</v>
      </c>
      <c r="D1376" t="str">
        <f t="shared" ref="D1376:D1439" si="289">"801"</f>
        <v>801</v>
      </c>
      <c r="E1376" t="str">
        <f t="shared" si="286"/>
        <v>89301093</v>
      </c>
      <c r="F1376" t="str">
        <f>"2204010611"</f>
        <v>2204010611</v>
      </c>
      <c r="G1376" s="1">
        <v>44655</v>
      </c>
      <c r="H1376" t="str">
        <f>"93124"</f>
        <v>93124</v>
      </c>
      <c r="I1376">
        <v>1</v>
      </c>
      <c r="J1376">
        <v>173</v>
      </c>
      <c r="K1376">
        <v>0</v>
      </c>
      <c r="L1376">
        <v>212.79</v>
      </c>
    </row>
    <row r="1377" spans="1:12" x14ac:dyDescent="0.25">
      <c r="A1377" t="str">
        <f t="shared" si="284"/>
        <v>89301000</v>
      </c>
      <c r="B1377" t="str">
        <f t="shared" si="287"/>
        <v>72100000</v>
      </c>
      <c r="C1377" t="str">
        <f t="shared" si="288"/>
        <v>72100659</v>
      </c>
      <c r="D1377" t="str">
        <f t="shared" si="289"/>
        <v>801</v>
      </c>
      <c r="E1377" t="str">
        <f t="shared" si="286"/>
        <v>89301093</v>
      </c>
      <c r="F1377" t="str">
        <f>"2204010611"</f>
        <v>2204010611</v>
      </c>
      <c r="G1377" s="1">
        <v>44655</v>
      </c>
      <c r="H1377" t="str">
        <f>"93281"</f>
        <v>93281</v>
      </c>
      <c r="I1377">
        <v>1</v>
      </c>
      <c r="J1377">
        <v>134</v>
      </c>
      <c r="K1377">
        <v>0</v>
      </c>
      <c r="L1377">
        <v>164.82</v>
      </c>
    </row>
    <row r="1378" spans="1:12" x14ac:dyDescent="0.25">
      <c r="A1378" t="str">
        <f t="shared" si="284"/>
        <v>89301000</v>
      </c>
      <c r="B1378" t="str">
        <f t="shared" si="287"/>
        <v>72100000</v>
      </c>
      <c r="C1378" t="str">
        <f t="shared" si="288"/>
        <v>72100659</v>
      </c>
      <c r="D1378" t="str">
        <f t="shared" si="289"/>
        <v>801</v>
      </c>
      <c r="E1378" t="str">
        <f t="shared" si="286"/>
        <v>89301093</v>
      </c>
      <c r="F1378" t="str">
        <f>"2204020313"</f>
        <v>2204020313</v>
      </c>
      <c r="G1378" s="1">
        <v>44655</v>
      </c>
      <c r="H1378" t="str">
        <f>"93121"</f>
        <v>93121</v>
      </c>
      <c r="I1378">
        <v>1</v>
      </c>
      <c r="J1378">
        <v>125</v>
      </c>
      <c r="K1378">
        <v>0</v>
      </c>
      <c r="L1378">
        <v>153.75</v>
      </c>
    </row>
    <row r="1379" spans="1:12" x14ac:dyDescent="0.25">
      <c r="A1379" t="str">
        <f t="shared" si="284"/>
        <v>89301000</v>
      </c>
      <c r="B1379" t="str">
        <f t="shared" si="287"/>
        <v>72100000</v>
      </c>
      <c r="C1379" t="str">
        <f t="shared" si="288"/>
        <v>72100659</v>
      </c>
      <c r="D1379" t="str">
        <f t="shared" si="289"/>
        <v>801</v>
      </c>
      <c r="E1379" t="str">
        <f t="shared" si="286"/>
        <v>89301093</v>
      </c>
      <c r="F1379" t="str">
        <f>"2204020313"</f>
        <v>2204020313</v>
      </c>
      <c r="G1379" s="1">
        <v>44655</v>
      </c>
      <c r="H1379" t="str">
        <f>"93124"</f>
        <v>93124</v>
      </c>
      <c r="I1379">
        <v>1</v>
      </c>
      <c r="J1379">
        <v>173</v>
      </c>
      <c r="K1379">
        <v>0</v>
      </c>
      <c r="L1379">
        <v>212.79</v>
      </c>
    </row>
    <row r="1380" spans="1:12" x14ac:dyDescent="0.25">
      <c r="A1380" t="str">
        <f t="shared" si="284"/>
        <v>89301000</v>
      </c>
      <c r="B1380" t="str">
        <f t="shared" si="287"/>
        <v>72100000</v>
      </c>
      <c r="C1380" t="str">
        <f t="shared" si="288"/>
        <v>72100659</v>
      </c>
      <c r="D1380" t="str">
        <f t="shared" si="289"/>
        <v>801</v>
      </c>
      <c r="E1380" t="str">
        <f t="shared" si="286"/>
        <v>89301093</v>
      </c>
      <c r="F1380" t="str">
        <f>"2204020313"</f>
        <v>2204020313</v>
      </c>
      <c r="G1380" s="1">
        <v>44655</v>
      </c>
      <c r="H1380" t="str">
        <f>"93281"</f>
        <v>93281</v>
      </c>
      <c r="I1380">
        <v>1</v>
      </c>
      <c r="J1380">
        <v>134</v>
      </c>
      <c r="K1380">
        <v>0</v>
      </c>
      <c r="L1380">
        <v>164.82</v>
      </c>
    </row>
    <row r="1381" spans="1:12" x14ac:dyDescent="0.25">
      <c r="A1381" t="str">
        <f t="shared" si="284"/>
        <v>89301000</v>
      </c>
      <c r="B1381" t="str">
        <f t="shared" si="287"/>
        <v>72100000</v>
      </c>
      <c r="C1381" t="str">
        <f t="shared" si="288"/>
        <v>72100659</v>
      </c>
      <c r="D1381" t="str">
        <f t="shared" si="289"/>
        <v>801</v>
      </c>
      <c r="E1381" t="str">
        <f t="shared" ref="E1381:E1392" si="290">"89301091"</f>
        <v>89301091</v>
      </c>
      <c r="F1381" t="str">
        <f>"2254020263"</f>
        <v>2254020263</v>
      </c>
      <c r="G1381" s="1">
        <v>44655</v>
      </c>
      <c r="H1381" t="str">
        <f>"93121"</f>
        <v>93121</v>
      </c>
      <c r="I1381">
        <v>1</v>
      </c>
      <c r="J1381">
        <v>125</v>
      </c>
      <c r="K1381">
        <v>0</v>
      </c>
      <c r="L1381">
        <v>153.75</v>
      </c>
    </row>
    <row r="1382" spans="1:12" x14ac:dyDescent="0.25">
      <c r="A1382" t="str">
        <f t="shared" si="284"/>
        <v>89301000</v>
      </c>
      <c r="B1382" t="str">
        <f t="shared" si="287"/>
        <v>72100000</v>
      </c>
      <c r="C1382" t="str">
        <f t="shared" si="288"/>
        <v>72100659</v>
      </c>
      <c r="D1382" t="str">
        <f t="shared" si="289"/>
        <v>801</v>
      </c>
      <c r="E1382" t="str">
        <f t="shared" si="290"/>
        <v>89301091</v>
      </c>
      <c r="F1382" t="str">
        <f>"2254020263"</f>
        <v>2254020263</v>
      </c>
      <c r="G1382" s="1">
        <v>44655</v>
      </c>
      <c r="H1382" t="str">
        <f>"93124"</f>
        <v>93124</v>
      </c>
      <c r="I1382">
        <v>1</v>
      </c>
      <c r="J1382">
        <v>173</v>
      </c>
      <c r="K1382">
        <v>0</v>
      </c>
      <c r="L1382">
        <v>212.79</v>
      </c>
    </row>
    <row r="1383" spans="1:12" x14ac:dyDescent="0.25">
      <c r="A1383" t="str">
        <f t="shared" si="284"/>
        <v>89301000</v>
      </c>
      <c r="B1383" t="str">
        <f t="shared" si="287"/>
        <v>72100000</v>
      </c>
      <c r="C1383" t="str">
        <f t="shared" si="288"/>
        <v>72100659</v>
      </c>
      <c r="D1383" t="str">
        <f t="shared" si="289"/>
        <v>801</v>
      </c>
      <c r="E1383" t="str">
        <f t="shared" si="290"/>
        <v>89301091</v>
      </c>
      <c r="F1383" t="str">
        <f>"2254020263"</f>
        <v>2254020263</v>
      </c>
      <c r="G1383" s="1">
        <v>44655</v>
      </c>
      <c r="H1383" t="str">
        <f>"93281"</f>
        <v>93281</v>
      </c>
      <c r="I1383">
        <v>1</v>
      </c>
      <c r="J1383">
        <v>134</v>
      </c>
      <c r="K1383">
        <v>0</v>
      </c>
      <c r="L1383">
        <v>164.82</v>
      </c>
    </row>
    <row r="1384" spans="1:12" x14ac:dyDescent="0.25">
      <c r="A1384" t="str">
        <f t="shared" si="284"/>
        <v>89301000</v>
      </c>
      <c r="B1384" t="str">
        <f t="shared" si="287"/>
        <v>72100000</v>
      </c>
      <c r="C1384" t="str">
        <f t="shared" si="288"/>
        <v>72100659</v>
      </c>
      <c r="D1384" t="str">
        <f t="shared" si="289"/>
        <v>801</v>
      </c>
      <c r="E1384" t="str">
        <f t="shared" si="290"/>
        <v>89301091</v>
      </c>
      <c r="F1384" t="str">
        <f>"2254020285"</f>
        <v>2254020285</v>
      </c>
      <c r="G1384" s="1">
        <v>44656</v>
      </c>
      <c r="H1384" t="str">
        <f>"93121"</f>
        <v>93121</v>
      </c>
      <c r="I1384">
        <v>1</v>
      </c>
      <c r="J1384">
        <v>125</v>
      </c>
      <c r="K1384">
        <v>0</v>
      </c>
      <c r="L1384">
        <v>153.75</v>
      </c>
    </row>
    <row r="1385" spans="1:12" x14ac:dyDescent="0.25">
      <c r="A1385" t="str">
        <f t="shared" si="284"/>
        <v>89301000</v>
      </c>
      <c r="B1385" t="str">
        <f t="shared" si="287"/>
        <v>72100000</v>
      </c>
      <c r="C1385" t="str">
        <f t="shared" si="288"/>
        <v>72100659</v>
      </c>
      <c r="D1385" t="str">
        <f t="shared" si="289"/>
        <v>801</v>
      </c>
      <c r="E1385" t="str">
        <f t="shared" si="290"/>
        <v>89301091</v>
      </c>
      <c r="F1385" t="str">
        <f>"2254020285"</f>
        <v>2254020285</v>
      </c>
      <c r="G1385" s="1">
        <v>44656</v>
      </c>
      <c r="H1385" t="str">
        <f>"93124"</f>
        <v>93124</v>
      </c>
      <c r="I1385">
        <v>1</v>
      </c>
      <c r="J1385">
        <v>173</v>
      </c>
      <c r="K1385">
        <v>0</v>
      </c>
      <c r="L1385">
        <v>212.79</v>
      </c>
    </row>
    <row r="1386" spans="1:12" x14ac:dyDescent="0.25">
      <c r="A1386" t="str">
        <f t="shared" si="284"/>
        <v>89301000</v>
      </c>
      <c r="B1386" t="str">
        <f t="shared" si="287"/>
        <v>72100000</v>
      </c>
      <c r="C1386" t="str">
        <f t="shared" si="288"/>
        <v>72100659</v>
      </c>
      <c r="D1386" t="str">
        <f t="shared" si="289"/>
        <v>801</v>
      </c>
      <c r="E1386" t="str">
        <f t="shared" si="290"/>
        <v>89301091</v>
      </c>
      <c r="F1386" t="str">
        <f>"2254020285"</f>
        <v>2254020285</v>
      </c>
      <c r="G1386" s="1">
        <v>44656</v>
      </c>
      <c r="H1386" t="str">
        <f>"93281"</f>
        <v>93281</v>
      </c>
      <c r="I1386">
        <v>1</v>
      </c>
      <c r="J1386">
        <v>134</v>
      </c>
      <c r="K1386">
        <v>0</v>
      </c>
      <c r="L1386">
        <v>164.82</v>
      </c>
    </row>
    <row r="1387" spans="1:12" x14ac:dyDescent="0.25">
      <c r="A1387" t="str">
        <f t="shared" si="284"/>
        <v>89301000</v>
      </c>
      <c r="B1387" t="str">
        <f t="shared" si="287"/>
        <v>72100000</v>
      </c>
      <c r="C1387" t="str">
        <f t="shared" si="288"/>
        <v>72100659</v>
      </c>
      <c r="D1387" t="str">
        <f t="shared" si="289"/>
        <v>801</v>
      </c>
      <c r="E1387" t="str">
        <f t="shared" si="290"/>
        <v>89301091</v>
      </c>
      <c r="F1387" t="str">
        <f>"2254030240"</f>
        <v>2254030240</v>
      </c>
      <c r="G1387" s="1">
        <v>44656</v>
      </c>
      <c r="H1387" t="str">
        <f>"93121"</f>
        <v>93121</v>
      </c>
      <c r="I1387">
        <v>1</v>
      </c>
      <c r="J1387">
        <v>125</v>
      </c>
      <c r="K1387">
        <v>0</v>
      </c>
      <c r="L1387">
        <v>153.75</v>
      </c>
    </row>
    <row r="1388" spans="1:12" x14ac:dyDescent="0.25">
      <c r="A1388" t="str">
        <f t="shared" si="284"/>
        <v>89301000</v>
      </c>
      <c r="B1388" t="str">
        <f t="shared" si="287"/>
        <v>72100000</v>
      </c>
      <c r="C1388" t="str">
        <f t="shared" si="288"/>
        <v>72100659</v>
      </c>
      <c r="D1388" t="str">
        <f t="shared" si="289"/>
        <v>801</v>
      </c>
      <c r="E1388" t="str">
        <f t="shared" si="290"/>
        <v>89301091</v>
      </c>
      <c r="F1388" t="str">
        <f>"2254030240"</f>
        <v>2254030240</v>
      </c>
      <c r="G1388" s="1">
        <v>44656</v>
      </c>
      <c r="H1388" t="str">
        <f>"93124"</f>
        <v>93124</v>
      </c>
      <c r="I1388">
        <v>1</v>
      </c>
      <c r="J1388">
        <v>173</v>
      </c>
      <c r="K1388">
        <v>0</v>
      </c>
      <c r="L1388">
        <v>212.79</v>
      </c>
    </row>
    <row r="1389" spans="1:12" x14ac:dyDescent="0.25">
      <c r="A1389" t="str">
        <f t="shared" si="284"/>
        <v>89301000</v>
      </c>
      <c r="B1389" t="str">
        <f t="shared" si="287"/>
        <v>72100000</v>
      </c>
      <c r="C1389" t="str">
        <f t="shared" si="288"/>
        <v>72100659</v>
      </c>
      <c r="D1389" t="str">
        <f t="shared" si="289"/>
        <v>801</v>
      </c>
      <c r="E1389" t="str">
        <f t="shared" si="290"/>
        <v>89301091</v>
      </c>
      <c r="F1389" t="str">
        <f>"2254030240"</f>
        <v>2254030240</v>
      </c>
      <c r="G1389" s="1">
        <v>44656</v>
      </c>
      <c r="H1389" t="str">
        <f>"93281"</f>
        <v>93281</v>
      </c>
      <c r="I1389">
        <v>1</v>
      </c>
      <c r="J1389">
        <v>134</v>
      </c>
      <c r="K1389">
        <v>0</v>
      </c>
      <c r="L1389">
        <v>164.82</v>
      </c>
    </row>
    <row r="1390" spans="1:12" x14ac:dyDescent="0.25">
      <c r="A1390" t="str">
        <f t="shared" si="284"/>
        <v>89301000</v>
      </c>
      <c r="B1390" t="str">
        <f t="shared" si="287"/>
        <v>72100000</v>
      </c>
      <c r="C1390" t="str">
        <f t="shared" si="288"/>
        <v>72100659</v>
      </c>
      <c r="D1390" t="str">
        <f t="shared" si="289"/>
        <v>801</v>
      </c>
      <c r="E1390" t="str">
        <f t="shared" si="290"/>
        <v>89301091</v>
      </c>
      <c r="F1390" t="str">
        <f>"2254040382"</f>
        <v>2254040382</v>
      </c>
      <c r="G1390" s="1">
        <v>44657</v>
      </c>
      <c r="H1390" t="str">
        <f>"93121"</f>
        <v>93121</v>
      </c>
      <c r="I1390">
        <v>1</v>
      </c>
      <c r="J1390">
        <v>125</v>
      </c>
      <c r="K1390">
        <v>0</v>
      </c>
      <c r="L1390">
        <v>153.75</v>
      </c>
    </row>
    <row r="1391" spans="1:12" x14ac:dyDescent="0.25">
      <c r="A1391" t="str">
        <f t="shared" si="284"/>
        <v>89301000</v>
      </c>
      <c r="B1391" t="str">
        <f t="shared" si="287"/>
        <v>72100000</v>
      </c>
      <c r="C1391" t="str">
        <f t="shared" si="288"/>
        <v>72100659</v>
      </c>
      <c r="D1391" t="str">
        <f t="shared" si="289"/>
        <v>801</v>
      </c>
      <c r="E1391" t="str">
        <f t="shared" si="290"/>
        <v>89301091</v>
      </c>
      <c r="F1391" t="str">
        <f>"2254040382"</f>
        <v>2254040382</v>
      </c>
      <c r="G1391" s="1">
        <v>44657</v>
      </c>
      <c r="H1391" t="str">
        <f>"93124"</f>
        <v>93124</v>
      </c>
      <c r="I1391">
        <v>1</v>
      </c>
      <c r="J1391">
        <v>173</v>
      </c>
      <c r="K1391">
        <v>0</v>
      </c>
      <c r="L1391">
        <v>212.79</v>
      </c>
    </row>
    <row r="1392" spans="1:12" x14ac:dyDescent="0.25">
      <c r="A1392" t="str">
        <f t="shared" si="284"/>
        <v>89301000</v>
      </c>
      <c r="B1392" t="str">
        <f t="shared" si="287"/>
        <v>72100000</v>
      </c>
      <c r="C1392" t="str">
        <f t="shared" si="288"/>
        <v>72100659</v>
      </c>
      <c r="D1392" t="str">
        <f t="shared" si="289"/>
        <v>801</v>
      </c>
      <c r="E1392" t="str">
        <f t="shared" si="290"/>
        <v>89301091</v>
      </c>
      <c r="F1392" t="str">
        <f>"2254040382"</f>
        <v>2254040382</v>
      </c>
      <c r="G1392" s="1">
        <v>44657</v>
      </c>
      <c r="H1392" t="str">
        <f>"93281"</f>
        <v>93281</v>
      </c>
      <c r="I1392">
        <v>1</v>
      </c>
      <c r="J1392">
        <v>134</v>
      </c>
      <c r="K1392">
        <v>0</v>
      </c>
      <c r="L1392">
        <v>164.82</v>
      </c>
    </row>
    <row r="1393" spans="1:12" x14ac:dyDescent="0.25">
      <c r="A1393" t="str">
        <f t="shared" si="284"/>
        <v>89301000</v>
      </c>
      <c r="B1393" t="str">
        <f t="shared" si="287"/>
        <v>72100000</v>
      </c>
      <c r="C1393" t="str">
        <f t="shared" si="288"/>
        <v>72100659</v>
      </c>
      <c r="D1393" t="str">
        <f t="shared" si="289"/>
        <v>801</v>
      </c>
      <c r="E1393" t="str">
        <f>"89301093"</f>
        <v>89301093</v>
      </c>
      <c r="F1393" t="str">
        <f>"2204030235"</f>
        <v>2204030235</v>
      </c>
      <c r="G1393" s="1">
        <v>44657</v>
      </c>
      <c r="H1393" t="str">
        <f>"93121"</f>
        <v>93121</v>
      </c>
      <c r="I1393">
        <v>1</v>
      </c>
      <c r="J1393">
        <v>125</v>
      </c>
      <c r="K1393">
        <v>0</v>
      </c>
      <c r="L1393">
        <v>153.75</v>
      </c>
    </row>
    <row r="1394" spans="1:12" x14ac:dyDescent="0.25">
      <c r="A1394" t="str">
        <f t="shared" si="284"/>
        <v>89301000</v>
      </c>
      <c r="B1394" t="str">
        <f t="shared" si="287"/>
        <v>72100000</v>
      </c>
      <c r="C1394" t="str">
        <f t="shared" si="288"/>
        <v>72100659</v>
      </c>
      <c r="D1394" t="str">
        <f t="shared" si="289"/>
        <v>801</v>
      </c>
      <c r="E1394" t="str">
        <f>"89301093"</f>
        <v>89301093</v>
      </c>
      <c r="F1394" t="str">
        <f>"2204030235"</f>
        <v>2204030235</v>
      </c>
      <c r="G1394" s="1">
        <v>44657</v>
      </c>
      <c r="H1394" t="str">
        <f>"93124"</f>
        <v>93124</v>
      </c>
      <c r="I1394">
        <v>1</v>
      </c>
      <c r="J1394">
        <v>173</v>
      </c>
      <c r="K1394">
        <v>0</v>
      </c>
      <c r="L1394">
        <v>212.79</v>
      </c>
    </row>
    <row r="1395" spans="1:12" x14ac:dyDescent="0.25">
      <c r="A1395" t="str">
        <f t="shared" si="284"/>
        <v>89301000</v>
      </c>
      <c r="B1395" t="str">
        <f t="shared" si="287"/>
        <v>72100000</v>
      </c>
      <c r="C1395" t="str">
        <f t="shared" si="288"/>
        <v>72100659</v>
      </c>
      <c r="D1395" t="str">
        <f t="shared" si="289"/>
        <v>801</v>
      </c>
      <c r="E1395" t="str">
        <f>"89301093"</f>
        <v>89301093</v>
      </c>
      <c r="F1395" t="str">
        <f>"2204030235"</f>
        <v>2204030235</v>
      </c>
      <c r="G1395" s="1">
        <v>44657</v>
      </c>
      <c r="H1395" t="str">
        <f>"93281"</f>
        <v>93281</v>
      </c>
      <c r="I1395">
        <v>1</v>
      </c>
      <c r="J1395">
        <v>134</v>
      </c>
      <c r="K1395">
        <v>0</v>
      </c>
      <c r="L1395">
        <v>164.82</v>
      </c>
    </row>
    <row r="1396" spans="1:12" x14ac:dyDescent="0.25">
      <c r="A1396" t="str">
        <f t="shared" si="284"/>
        <v>89301000</v>
      </c>
      <c r="B1396" t="str">
        <f t="shared" si="287"/>
        <v>72100000</v>
      </c>
      <c r="C1396" t="str">
        <f t="shared" si="288"/>
        <v>72100659</v>
      </c>
      <c r="D1396" t="str">
        <f t="shared" si="289"/>
        <v>801</v>
      </c>
      <c r="E1396" t="str">
        <f t="shared" ref="E1396:E1410" si="291">"89301091"</f>
        <v>89301091</v>
      </c>
      <c r="F1396" t="str">
        <f>"2204050431"</f>
        <v>2204050431</v>
      </c>
      <c r="G1396" s="1">
        <v>44658</v>
      </c>
      <c r="H1396" t="str">
        <f>"93121"</f>
        <v>93121</v>
      </c>
      <c r="I1396">
        <v>1</v>
      </c>
      <c r="J1396">
        <v>125</v>
      </c>
      <c r="K1396">
        <v>0</v>
      </c>
      <c r="L1396">
        <v>153.75</v>
      </c>
    </row>
    <row r="1397" spans="1:12" x14ac:dyDescent="0.25">
      <c r="A1397" t="str">
        <f t="shared" si="284"/>
        <v>89301000</v>
      </c>
      <c r="B1397" t="str">
        <f t="shared" si="287"/>
        <v>72100000</v>
      </c>
      <c r="C1397" t="str">
        <f t="shared" si="288"/>
        <v>72100659</v>
      </c>
      <c r="D1397" t="str">
        <f t="shared" si="289"/>
        <v>801</v>
      </c>
      <c r="E1397" t="str">
        <f t="shared" si="291"/>
        <v>89301091</v>
      </c>
      <c r="F1397" t="str">
        <f>"2204050431"</f>
        <v>2204050431</v>
      </c>
      <c r="G1397" s="1">
        <v>44658</v>
      </c>
      <c r="H1397" t="str">
        <f>"93124"</f>
        <v>93124</v>
      </c>
      <c r="I1397">
        <v>1</v>
      </c>
      <c r="J1397">
        <v>173</v>
      </c>
      <c r="K1397">
        <v>0</v>
      </c>
      <c r="L1397">
        <v>212.79</v>
      </c>
    </row>
    <row r="1398" spans="1:12" x14ac:dyDescent="0.25">
      <c r="A1398" t="str">
        <f t="shared" si="284"/>
        <v>89301000</v>
      </c>
      <c r="B1398" t="str">
        <f t="shared" si="287"/>
        <v>72100000</v>
      </c>
      <c r="C1398" t="str">
        <f t="shared" si="288"/>
        <v>72100659</v>
      </c>
      <c r="D1398" t="str">
        <f t="shared" si="289"/>
        <v>801</v>
      </c>
      <c r="E1398" t="str">
        <f t="shared" si="291"/>
        <v>89301091</v>
      </c>
      <c r="F1398" t="str">
        <f>"2204050431"</f>
        <v>2204050431</v>
      </c>
      <c r="G1398" s="1">
        <v>44658</v>
      </c>
      <c r="H1398" t="str">
        <f>"93281"</f>
        <v>93281</v>
      </c>
      <c r="I1398">
        <v>1</v>
      </c>
      <c r="J1398">
        <v>134</v>
      </c>
      <c r="K1398">
        <v>0</v>
      </c>
      <c r="L1398">
        <v>164.82</v>
      </c>
    </row>
    <row r="1399" spans="1:12" x14ac:dyDescent="0.25">
      <c r="A1399" t="str">
        <f t="shared" si="284"/>
        <v>89301000</v>
      </c>
      <c r="B1399" t="str">
        <f t="shared" si="287"/>
        <v>72100000</v>
      </c>
      <c r="C1399" t="str">
        <f t="shared" si="288"/>
        <v>72100659</v>
      </c>
      <c r="D1399" t="str">
        <f t="shared" si="289"/>
        <v>801</v>
      </c>
      <c r="E1399" t="str">
        <f t="shared" si="291"/>
        <v>89301091</v>
      </c>
      <c r="F1399" t="str">
        <f>"2254040503"</f>
        <v>2254040503</v>
      </c>
      <c r="G1399" s="1">
        <v>44658</v>
      </c>
      <c r="H1399" t="str">
        <f>"93121"</f>
        <v>93121</v>
      </c>
      <c r="I1399">
        <v>1</v>
      </c>
      <c r="J1399">
        <v>125</v>
      </c>
      <c r="K1399">
        <v>0</v>
      </c>
      <c r="L1399">
        <v>153.75</v>
      </c>
    </row>
    <row r="1400" spans="1:12" x14ac:dyDescent="0.25">
      <c r="A1400" t="str">
        <f t="shared" si="284"/>
        <v>89301000</v>
      </c>
      <c r="B1400" t="str">
        <f t="shared" si="287"/>
        <v>72100000</v>
      </c>
      <c r="C1400" t="str">
        <f t="shared" si="288"/>
        <v>72100659</v>
      </c>
      <c r="D1400" t="str">
        <f t="shared" si="289"/>
        <v>801</v>
      </c>
      <c r="E1400" t="str">
        <f t="shared" si="291"/>
        <v>89301091</v>
      </c>
      <c r="F1400" t="str">
        <f>"2254040503"</f>
        <v>2254040503</v>
      </c>
      <c r="G1400" s="1">
        <v>44658</v>
      </c>
      <c r="H1400" t="str">
        <f>"93124"</f>
        <v>93124</v>
      </c>
      <c r="I1400">
        <v>1</v>
      </c>
      <c r="J1400">
        <v>173</v>
      </c>
      <c r="K1400">
        <v>0</v>
      </c>
      <c r="L1400">
        <v>212.79</v>
      </c>
    </row>
    <row r="1401" spans="1:12" x14ac:dyDescent="0.25">
      <c r="A1401" t="str">
        <f t="shared" si="284"/>
        <v>89301000</v>
      </c>
      <c r="B1401" t="str">
        <f t="shared" si="287"/>
        <v>72100000</v>
      </c>
      <c r="C1401" t="str">
        <f t="shared" si="288"/>
        <v>72100659</v>
      </c>
      <c r="D1401" t="str">
        <f t="shared" si="289"/>
        <v>801</v>
      </c>
      <c r="E1401" t="str">
        <f t="shared" si="291"/>
        <v>89301091</v>
      </c>
      <c r="F1401" t="str">
        <f>"2254040503"</f>
        <v>2254040503</v>
      </c>
      <c r="G1401" s="1">
        <v>44658</v>
      </c>
      <c r="H1401" t="str">
        <f>"93281"</f>
        <v>93281</v>
      </c>
      <c r="I1401">
        <v>1</v>
      </c>
      <c r="J1401">
        <v>134</v>
      </c>
      <c r="K1401">
        <v>0</v>
      </c>
      <c r="L1401">
        <v>164.82</v>
      </c>
    </row>
    <row r="1402" spans="1:12" x14ac:dyDescent="0.25">
      <c r="A1402" t="str">
        <f t="shared" si="284"/>
        <v>89301000</v>
      </c>
      <c r="B1402" t="str">
        <f t="shared" si="287"/>
        <v>72100000</v>
      </c>
      <c r="C1402" t="str">
        <f t="shared" si="288"/>
        <v>72100659</v>
      </c>
      <c r="D1402" t="str">
        <f t="shared" si="289"/>
        <v>801</v>
      </c>
      <c r="E1402" t="str">
        <f t="shared" si="291"/>
        <v>89301091</v>
      </c>
      <c r="F1402" t="str">
        <f>"2254050370"</f>
        <v>2254050370</v>
      </c>
      <c r="G1402" s="1">
        <v>44658</v>
      </c>
      <c r="H1402" t="str">
        <f>"93121"</f>
        <v>93121</v>
      </c>
      <c r="I1402">
        <v>1</v>
      </c>
      <c r="J1402">
        <v>125</v>
      </c>
      <c r="K1402">
        <v>0</v>
      </c>
      <c r="L1402">
        <v>153.75</v>
      </c>
    </row>
    <row r="1403" spans="1:12" x14ac:dyDescent="0.25">
      <c r="A1403" t="str">
        <f t="shared" si="284"/>
        <v>89301000</v>
      </c>
      <c r="B1403" t="str">
        <f t="shared" si="287"/>
        <v>72100000</v>
      </c>
      <c r="C1403" t="str">
        <f t="shared" si="288"/>
        <v>72100659</v>
      </c>
      <c r="D1403" t="str">
        <f t="shared" si="289"/>
        <v>801</v>
      </c>
      <c r="E1403" t="str">
        <f t="shared" si="291"/>
        <v>89301091</v>
      </c>
      <c r="F1403" t="str">
        <f>"2254050370"</f>
        <v>2254050370</v>
      </c>
      <c r="G1403" s="1">
        <v>44658</v>
      </c>
      <c r="H1403" t="str">
        <f>"93124"</f>
        <v>93124</v>
      </c>
      <c r="I1403">
        <v>1</v>
      </c>
      <c r="J1403">
        <v>173</v>
      </c>
      <c r="K1403">
        <v>0</v>
      </c>
      <c r="L1403">
        <v>212.79</v>
      </c>
    </row>
    <row r="1404" spans="1:12" x14ac:dyDescent="0.25">
      <c r="A1404" t="str">
        <f t="shared" si="284"/>
        <v>89301000</v>
      </c>
      <c r="B1404" t="str">
        <f t="shared" si="287"/>
        <v>72100000</v>
      </c>
      <c r="C1404" t="str">
        <f t="shared" si="288"/>
        <v>72100659</v>
      </c>
      <c r="D1404" t="str">
        <f t="shared" si="289"/>
        <v>801</v>
      </c>
      <c r="E1404" t="str">
        <f t="shared" si="291"/>
        <v>89301091</v>
      </c>
      <c r="F1404" t="str">
        <f>"2254050370"</f>
        <v>2254050370</v>
      </c>
      <c r="G1404" s="1">
        <v>44658</v>
      </c>
      <c r="H1404" t="str">
        <f>"93281"</f>
        <v>93281</v>
      </c>
      <c r="I1404">
        <v>1</v>
      </c>
      <c r="J1404">
        <v>134</v>
      </c>
      <c r="K1404">
        <v>0</v>
      </c>
      <c r="L1404">
        <v>164.82</v>
      </c>
    </row>
    <row r="1405" spans="1:12" x14ac:dyDescent="0.25">
      <c r="A1405" t="str">
        <f t="shared" si="284"/>
        <v>89301000</v>
      </c>
      <c r="B1405" t="str">
        <f t="shared" si="287"/>
        <v>72100000</v>
      </c>
      <c r="C1405" t="str">
        <f t="shared" si="288"/>
        <v>72100659</v>
      </c>
      <c r="D1405" t="str">
        <f t="shared" si="289"/>
        <v>801</v>
      </c>
      <c r="E1405" t="str">
        <f t="shared" si="291"/>
        <v>89301091</v>
      </c>
      <c r="F1405" t="str">
        <f>"2254060083"</f>
        <v>2254060083</v>
      </c>
      <c r="G1405" s="1">
        <v>44659</v>
      </c>
      <c r="H1405" t="str">
        <f>"93121"</f>
        <v>93121</v>
      </c>
      <c r="I1405">
        <v>1</v>
      </c>
      <c r="J1405">
        <v>125</v>
      </c>
      <c r="K1405">
        <v>0</v>
      </c>
      <c r="L1405">
        <v>153.75</v>
      </c>
    </row>
    <row r="1406" spans="1:12" x14ac:dyDescent="0.25">
      <c r="A1406" t="str">
        <f t="shared" si="284"/>
        <v>89301000</v>
      </c>
      <c r="B1406" t="str">
        <f t="shared" si="287"/>
        <v>72100000</v>
      </c>
      <c r="C1406" t="str">
        <f t="shared" si="288"/>
        <v>72100659</v>
      </c>
      <c r="D1406" t="str">
        <f t="shared" si="289"/>
        <v>801</v>
      </c>
      <c r="E1406" t="str">
        <f t="shared" si="291"/>
        <v>89301091</v>
      </c>
      <c r="F1406" t="str">
        <f>"2254060083"</f>
        <v>2254060083</v>
      </c>
      <c r="G1406" s="1">
        <v>44659</v>
      </c>
      <c r="H1406" t="str">
        <f>"93124"</f>
        <v>93124</v>
      </c>
      <c r="I1406">
        <v>1</v>
      </c>
      <c r="J1406">
        <v>173</v>
      </c>
      <c r="K1406">
        <v>0</v>
      </c>
      <c r="L1406">
        <v>212.79</v>
      </c>
    </row>
    <row r="1407" spans="1:12" x14ac:dyDescent="0.25">
      <c r="A1407" t="str">
        <f t="shared" si="284"/>
        <v>89301000</v>
      </c>
      <c r="B1407" t="str">
        <f t="shared" si="287"/>
        <v>72100000</v>
      </c>
      <c r="C1407" t="str">
        <f t="shared" si="288"/>
        <v>72100659</v>
      </c>
      <c r="D1407" t="str">
        <f t="shared" si="289"/>
        <v>801</v>
      </c>
      <c r="E1407" t="str">
        <f t="shared" si="291"/>
        <v>89301091</v>
      </c>
      <c r="F1407" t="str">
        <f>"2254060083"</f>
        <v>2254060083</v>
      </c>
      <c r="G1407" s="1">
        <v>44659</v>
      </c>
      <c r="H1407" t="str">
        <f>"93281"</f>
        <v>93281</v>
      </c>
      <c r="I1407">
        <v>1</v>
      </c>
      <c r="J1407">
        <v>134</v>
      </c>
      <c r="K1407">
        <v>0</v>
      </c>
      <c r="L1407">
        <v>164.82</v>
      </c>
    </row>
    <row r="1408" spans="1:12" x14ac:dyDescent="0.25">
      <c r="A1408" t="str">
        <f t="shared" si="284"/>
        <v>89301000</v>
      </c>
      <c r="B1408" t="str">
        <f t="shared" si="287"/>
        <v>72100000</v>
      </c>
      <c r="C1408" t="str">
        <f t="shared" si="288"/>
        <v>72100659</v>
      </c>
      <c r="D1408" t="str">
        <f t="shared" si="289"/>
        <v>801</v>
      </c>
      <c r="E1408" t="str">
        <f t="shared" si="291"/>
        <v>89301091</v>
      </c>
      <c r="F1408" t="str">
        <f>"9262076230"</f>
        <v>9262076230</v>
      </c>
      <c r="G1408" s="1">
        <v>44658</v>
      </c>
      <c r="H1408" t="str">
        <f>"93121"</f>
        <v>93121</v>
      </c>
      <c r="I1408">
        <v>1</v>
      </c>
      <c r="J1408">
        <v>125</v>
      </c>
      <c r="K1408">
        <v>0</v>
      </c>
      <c r="L1408">
        <v>153.75</v>
      </c>
    </row>
    <row r="1409" spans="1:12" x14ac:dyDescent="0.25">
      <c r="A1409" t="str">
        <f t="shared" si="284"/>
        <v>89301000</v>
      </c>
      <c r="B1409" t="str">
        <f t="shared" si="287"/>
        <v>72100000</v>
      </c>
      <c r="C1409" t="str">
        <f t="shared" si="288"/>
        <v>72100659</v>
      </c>
      <c r="D1409" t="str">
        <f t="shared" si="289"/>
        <v>801</v>
      </c>
      <c r="E1409" t="str">
        <f t="shared" si="291"/>
        <v>89301091</v>
      </c>
      <c r="F1409" t="str">
        <f>"9262076230"</f>
        <v>9262076230</v>
      </c>
      <c r="G1409" s="1">
        <v>44658</v>
      </c>
      <c r="H1409" t="str">
        <f>"93124"</f>
        <v>93124</v>
      </c>
      <c r="I1409">
        <v>1</v>
      </c>
      <c r="J1409">
        <v>173</v>
      </c>
      <c r="K1409">
        <v>0</v>
      </c>
      <c r="L1409">
        <v>212.79</v>
      </c>
    </row>
    <row r="1410" spans="1:12" x14ac:dyDescent="0.25">
      <c r="A1410" t="str">
        <f t="shared" ref="A1410:A1473" si="292">"89301000"</f>
        <v>89301000</v>
      </c>
      <c r="B1410" t="str">
        <f t="shared" si="287"/>
        <v>72100000</v>
      </c>
      <c r="C1410" t="str">
        <f t="shared" si="288"/>
        <v>72100659</v>
      </c>
      <c r="D1410" t="str">
        <f t="shared" si="289"/>
        <v>801</v>
      </c>
      <c r="E1410" t="str">
        <f t="shared" si="291"/>
        <v>89301091</v>
      </c>
      <c r="F1410" t="str">
        <f>"9262076230"</f>
        <v>9262076230</v>
      </c>
      <c r="G1410" s="1">
        <v>44658</v>
      </c>
      <c r="H1410" t="str">
        <f>"93281"</f>
        <v>93281</v>
      </c>
      <c r="I1410">
        <v>1</v>
      </c>
      <c r="J1410">
        <v>134</v>
      </c>
      <c r="K1410">
        <v>0</v>
      </c>
      <c r="L1410">
        <v>164.82</v>
      </c>
    </row>
    <row r="1411" spans="1:12" x14ac:dyDescent="0.25">
      <c r="A1411" t="str">
        <f t="shared" si="292"/>
        <v>89301000</v>
      </c>
      <c r="B1411" t="str">
        <f t="shared" si="287"/>
        <v>72100000</v>
      </c>
      <c r="C1411" t="str">
        <f t="shared" si="288"/>
        <v>72100659</v>
      </c>
      <c r="D1411" t="str">
        <f t="shared" si="289"/>
        <v>801</v>
      </c>
      <c r="E1411" t="str">
        <f>"89301093"</f>
        <v>89301093</v>
      </c>
      <c r="F1411" t="str">
        <f>"2203270278"</f>
        <v>2203270278</v>
      </c>
      <c r="G1411" s="1">
        <v>44660</v>
      </c>
      <c r="H1411" t="str">
        <f>"93121"</f>
        <v>93121</v>
      </c>
      <c r="I1411">
        <v>1</v>
      </c>
      <c r="J1411">
        <v>125</v>
      </c>
      <c r="K1411">
        <v>0</v>
      </c>
      <c r="L1411">
        <v>153.75</v>
      </c>
    </row>
    <row r="1412" spans="1:12" x14ac:dyDescent="0.25">
      <c r="A1412" t="str">
        <f t="shared" si="292"/>
        <v>89301000</v>
      </c>
      <c r="B1412" t="str">
        <f t="shared" si="287"/>
        <v>72100000</v>
      </c>
      <c r="C1412" t="str">
        <f t="shared" si="288"/>
        <v>72100659</v>
      </c>
      <c r="D1412" t="str">
        <f t="shared" si="289"/>
        <v>801</v>
      </c>
      <c r="E1412" t="str">
        <f>"89301093"</f>
        <v>89301093</v>
      </c>
      <c r="F1412" t="str">
        <f>"2203270278"</f>
        <v>2203270278</v>
      </c>
      <c r="G1412" s="1">
        <v>44660</v>
      </c>
      <c r="H1412" t="str">
        <f>"93124"</f>
        <v>93124</v>
      </c>
      <c r="I1412">
        <v>1</v>
      </c>
      <c r="J1412">
        <v>173</v>
      </c>
      <c r="K1412">
        <v>0</v>
      </c>
      <c r="L1412">
        <v>212.79</v>
      </c>
    </row>
    <row r="1413" spans="1:12" x14ac:dyDescent="0.25">
      <c r="A1413" t="str">
        <f t="shared" si="292"/>
        <v>89301000</v>
      </c>
      <c r="B1413" t="str">
        <f t="shared" si="287"/>
        <v>72100000</v>
      </c>
      <c r="C1413" t="str">
        <f t="shared" si="288"/>
        <v>72100659</v>
      </c>
      <c r="D1413" t="str">
        <f t="shared" si="289"/>
        <v>801</v>
      </c>
      <c r="E1413" t="str">
        <f>"89301093"</f>
        <v>89301093</v>
      </c>
      <c r="F1413" t="str">
        <f>"2203270278"</f>
        <v>2203270278</v>
      </c>
      <c r="G1413" s="1">
        <v>44660</v>
      </c>
      <c r="H1413" t="str">
        <f>"93281"</f>
        <v>93281</v>
      </c>
      <c r="I1413">
        <v>1</v>
      </c>
      <c r="J1413">
        <v>134</v>
      </c>
      <c r="K1413">
        <v>0</v>
      </c>
      <c r="L1413">
        <v>164.82</v>
      </c>
    </row>
    <row r="1414" spans="1:12" x14ac:dyDescent="0.25">
      <c r="A1414" t="str">
        <f t="shared" si="292"/>
        <v>89301000</v>
      </c>
      <c r="B1414" t="str">
        <f t="shared" si="287"/>
        <v>72100000</v>
      </c>
      <c r="C1414" t="str">
        <f t="shared" si="288"/>
        <v>72100659</v>
      </c>
      <c r="D1414" t="str">
        <f t="shared" si="289"/>
        <v>801</v>
      </c>
      <c r="E1414" t="str">
        <f t="shared" ref="E1414:E1425" si="293">"89301091"</f>
        <v>89301091</v>
      </c>
      <c r="F1414" t="str">
        <f>"2204070132"</f>
        <v>2204070132</v>
      </c>
      <c r="G1414" s="1">
        <v>44660</v>
      </c>
      <c r="H1414" t="str">
        <f>"93121"</f>
        <v>93121</v>
      </c>
      <c r="I1414">
        <v>1</v>
      </c>
      <c r="J1414">
        <v>125</v>
      </c>
      <c r="K1414">
        <v>0</v>
      </c>
      <c r="L1414">
        <v>153.75</v>
      </c>
    </row>
    <row r="1415" spans="1:12" x14ac:dyDescent="0.25">
      <c r="A1415" t="str">
        <f t="shared" si="292"/>
        <v>89301000</v>
      </c>
      <c r="B1415" t="str">
        <f t="shared" si="287"/>
        <v>72100000</v>
      </c>
      <c r="C1415" t="str">
        <f t="shared" si="288"/>
        <v>72100659</v>
      </c>
      <c r="D1415" t="str">
        <f t="shared" si="289"/>
        <v>801</v>
      </c>
      <c r="E1415" t="str">
        <f t="shared" si="293"/>
        <v>89301091</v>
      </c>
      <c r="F1415" t="str">
        <f>"2204070132"</f>
        <v>2204070132</v>
      </c>
      <c r="G1415" s="1">
        <v>44660</v>
      </c>
      <c r="H1415" t="str">
        <f>"93124"</f>
        <v>93124</v>
      </c>
      <c r="I1415">
        <v>1</v>
      </c>
      <c r="J1415">
        <v>173</v>
      </c>
      <c r="K1415">
        <v>0</v>
      </c>
      <c r="L1415">
        <v>212.79</v>
      </c>
    </row>
    <row r="1416" spans="1:12" x14ac:dyDescent="0.25">
      <c r="A1416" t="str">
        <f t="shared" si="292"/>
        <v>89301000</v>
      </c>
      <c r="B1416" t="str">
        <f t="shared" si="287"/>
        <v>72100000</v>
      </c>
      <c r="C1416" t="str">
        <f t="shared" si="288"/>
        <v>72100659</v>
      </c>
      <c r="D1416" t="str">
        <f t="shared" si="289"/>
        <v>801</v>
      </c>
      <c r="E1416" t="str">
        <f t="shared" si="293"/>
        <v>89301091</v>
      </c>
      <c r="F1416" t="str">
        <f>"2204070132"</f>
        <v>2204070132</v>
      </c>
      <c r="G1416" s="1">
        <v>44660</v>
      </c>
      <c r="H1416" t="str">
        <f>"93281"</f>
        <v>93281</v>
      </c>
      <c r="I1416">
        <v>1</v>
      </c>
      <c r="J1416">
        <v>134</v>
      </c>
      <c r="K1416">
        <v>0</v>
      </c>
      <c r="L1416">
        <v>164.82</v>
      </c>
    </row>
    <row r="1417" spans="1:12" x14ac:dyDescent="0.25">
      <c r="A1417" t="str">
        <f t="shared" si="292"/>
        <v>89301000</v>
      </c>
      <c r="B1417" t="str">
        <f t="shared" si="287"/>
        <v>72100000</v>
      </c>
      <c r="C1417" t="str">
        <f t="shared" si="288"/>
        <v>72100659</v>
      </c>
      <c r="D1417" t="str">
        <f t="shared" si="289"/>
        <v>801</v>
      </c>
      <c r="E1417" t="str">
        <f t="shared" si="293"/>
        <v>89301091</v>
      </c>
      <c r="F1417" t="str">
        <f>"2204070638"</f>
        <v>2204070638</v>
      </c>
      <c r="G1417" s="1">
        <v>44660</v>
      </c>
      <c r="H1417" t="str">
        <f>"93121"</f>
        <v>93121</v>
      </c>
      <c r="I1417">
        <v>1</v>
      </c>
      <c r="J1417">
        <v>125</v>
      </c>
      <c r="K1417">
        <v>0</v>
      </c>
      <c r="L1417">
        <v>153.75</v>
      </c>
    </row>
    <row r="1418" spans="1:12" x14ac:dyDescent="0.25">
      <c r="A1418" t="str">
        <f t="shared" si="292"/>
        <v>89301000</v>
      </c>
      <c r="B1418" t="str">
        <f t="shared" si="287"/>
        <v>72100000</v>
      </c>
      <c r="C1418" t="str">
        <f t="shared" si="288"/>
        <v>72100659</v>
      </c>
      <c r="D1418" t="str">
        <f t="shared" si="289"/>
        <v>801</v>
      </c>
      <c r="E1418" t="str">
        <f t="shared" si="293"/>
        <v>89301091</v>
      </c>
      <c r="F1418" t="str">
        <f>"2204070638"</f>
        <v>2204070638</v>
      </c>
      <c r="G1418" s="1">
        <v>44660</v>
      </c>
      <c r="H1418" t="str">
        <f>"93124"</f>
        <v>93124</v>
      </c>
      <c r="I1418">
        <v>1</v>
      </c>
      <c r="J1418">
        <v>173</v>
      </c>
      <c r="K1418">
        <v>0</v>
      </c>
      <c r="L1418">
        <v>212.79</v>
      </c>
    </row>
    <row r="1419" spans="1:12" x14ac:dyDescent="0.25">
      <c r="A1419" t="str">
        <f t="shared" si="292"/>
        <v>89301000</v>
      </c>
      <c r="B1419" t="str">
        <f t="shared" si="287"/>
        <v>72100000</v>
      </c>
      <c r="C1419" t="str">
        <f t="shared" si="288"/>
        <v>72100659</v>
      </c>
      <c r="D1419" t="str">
        <f t="shared" si="289"/>
        <v>801</v>
      </c>
      <c r="E1419" t="str">
        <f t="shared" si="293"/>
        <v>89301091</v>
      </c>
      <c r="F1419" t="str">
        <f>"2204070638"</f>
        <v>2204070638</v>
      </c>
      <c r="G1419" s="1">
        <v>44660</v>
      </c>
      <c r="H1419" t="str">
        <f>"93281"</f>
        <v>93281</v>
      </c>
      <c r="I1419">
        <v>1</v>
      </c>
      <c r="J1419">
        <v>134</v>
      </c>
      <c r="K1419">
        <v>0</v>
      </c>
      <c r="L1419">
        <v>164.82</v>
      </c>
    </row>
    <row r="1420" spans="1:12" x14ac:dyDescent="0.25">
      <c r="A1420" t="str">
        <f t="shared" si="292"/>
        <v>89301000</v>
      </c>
      <c r="B1420" t="str">
        <f t="shared" si="287"/>
        <v>72100000</v>
      </c>
      <c r="C1420" t="str">
        <f t="shared" si="288"/>
        <v>72100659</v>
      </c>
      <c r="D1420" t="str">
        <f t="shared" si="289"/>
        <v>801</v>
      </c>
      <c r="E1420" t="str">
        <f t="shared" si="293"/>
        <v>89301091</v>
      </c>
      <c r="F1420" t="str">
        <f>"2204070649"</f>
        <v>2204070649</v>
      </c>
      <c r="G1420" s="1">
        <v>44660</v>
      </c>
      <c r="H1420" t="str">
        <f>"93121"</f>
        <v>93121</v>
      </c>
      <c r="I1420">
        <v>1</v>
      </c>
      <c r="J1420">
        <v>125</v>
      </c>
      <c r="K1420">
        <v>0</v>
      </c>
      <c r="L1420">
        <v>153.75</v>
      </c>
    </row>
    <row r="1421" spans="1:12" x14ac:dyDescent="0.25">
      <c r="A1421" t="str">
        <f t="shared" si="292"/>
        <v>89301000</v>
      </c>
      <c r="B1421" t="str">
        <f t="shared" si="287"/>
        <v>72100000</v>
      </c>
      <c r="C1421" t="str">
        <f t="shared" si="288"/>
        <v>72100659</v>
      </c>
      <c r="D1421" t="str">
        <f t="shared" si="289"/>
        <v>801</v>
      </c>
      <c r="E1421" t="str">
        <f t="shared" si="293"/>
        <v>89301091</v>
      </c>
      <c r="F1421" t="str">
        <f>"2204070649"</f>
        <v>2204070649</v>
      </c>
      <c r="G1421" s="1">
        <v>44660</v>
      </c>
      <c r="H1421" t="str">
        <f>"93124"</f>
        <v>93124</v>
      </c>
      <c r="I1421">
        <v>1</v>
      </c>
      <c r="J1421">
        <v>173</v>
      </c>
      <c r="K1421">
        <v>0</v>
      </c>
      <c r="L1421">
        <v>212.79</v>
      </c>
    </row>
    <row r="1422" spans="1:12" x14ac:dyDescent="0.25">
      <c r="A1422" t="str">
        <f t="shared" si="292"/>
        <v>89301000</v>
      </c>
      <c r="B1422" t="str">
        <f t="shared" si="287"/>
        <v>72100000</v>
      </c>
      <c r="C1422" t="str">
        <f t="shared" si="288"/>
        <v>72100659</v>
      </c>
      <c r="D1422" t="str">
        <f t="shared" si="289"/>
        <v>801</v>
      </c>
      <c r="E1422" t="str">
        <f t="shared" si="293"/>
        <v>89301091</v>
      </c>
      <c r="F1422" t="str">
        <f>"2204070649"</f>
        <v>2204070649</v>
      </c>
      <c r="G1422" s="1">
        <v>44660</v>
      </c>
      <c r="H1422" t="str">
        <f>"93281"</f>
        <v>93281</v>
      </c>
      <c r="I1422">
        <v>1</v>
      </c>
      <c r="J1422">
        <v>134</v>
      </c>
      <c r="K1422">
        <v>0</v>
      </c>
      <c r="L1422">
        <v>164.82</v>
      </c>
    </row>
    <row r="1423" spans="1:12" x14ac:dyDescent="0.25">
      <c r="A1423" t="str">
        <f t="shared" si="292"/>
        <v>89301000</v>
      </c>
      <c r="B1423" t="str">
        <f t="shared" si="287"/>
        <v>72100000</v>
      </c>
      <c r="C1423" t="str">
        <f t="shared" si="288"/>
        <v>72100659</v>
      </c>
      <c r="D1423" t="str">
        <f t="shared" si="289"/>
        <v>801</v>
      </c>
      <c r="E1423" t="str">
        <f t="shared" si="293"/>
        <v>89301091</v>
      </c>
      <c r="F1423" t="str">
        <f>"2204070682"</f>
        <v>2204070682</v>
      </c>
      <c r="G1423" s="1">
        <v>44660</v>
      </c>
      <c r="H1423" t="str">
        <f>"93121"</f>
        <v>93121</v>
      </c>
      <c r="I1423">
        <v>1</v>
      </c>
      <c r="J1423">
        <v>125</v>
      </c>
      <c r="K1423">
        <v>0</v>
      </c>
      <c r="L1423">
        <v>153.75</v>
      </c>
    </row>
    <row r="1424" spans="1:12" x14ac:dyDescent="0.25">
      <c r="A1424" t="str">
        <f t="shared" si="292"/>
        <v>89301000</v>
      </c>
      <c r="B1424" t="str">
        <f t="shared" si="287"/>
        <v>72100000</v>
      </c>
      <c r="C1424" t="str">
        <f t="shared" si="288"/>
        <v>72100659</v>
      </c>
      <c r="D1424" t="str">
        <f t="shared" si="289"/>
        <v>801</v>
      </c>
      <c r="E1424" t="str">
        <f t="shared" si="293"/>
        <v>89301091</v>
      </c>
      <c r="F1424" t="str">
        <f>"2204070682"</f>
        <v>2204070682</v>
      </c>
      <c r="G1424" s="1">
        <v>44660</v>
      </c>
      <c r="H1424" t="str">
        <f>"93124"</f>
        <v>93124</v>
      </c>
      <c r="I1424">
        <v>1</v>
      </c>
      <c r="J1424">
        <v>173</v>
      </c>
      <c r="K1424">
        <v>0</v>
      </c>
      <c r="L1424">
        <v>212.79</v>
      </c>
    </row>
    <row r="1425" spans="1:12" x14ac:dyDescent="0.25">
      <c r="A1425" t="str">
        <f t="shared" si="292"/>
        <v>89301000</v>
      </c>
      <c r="B1425" t="str">
        <f t="shared" si="287"/>
        <v>72100000</v>
      </c>
      <c r="C1425" t="str">
        <f t="shared" si="288"/>
        <v>72100659</v>
      </c>
      <c r="D1425" t="str">
        <f t="shared" si="289"/>
        <v>801</v>
      </c>
      <c r="E1425" t="str">
        <f t="shared" si="293"/>
        <v>89301091</v>
      </c>
      <c r="F1425" t="str">
        <f>"2204070682"</f>
        <v>2204070682</v>
      </c>
      <c r="G1425" s="1">
        <v>44660</v>
      </c>
      <c r="H1425" t="str">
        <f>"93281"</f>
        <v>93281</v>
      </c>
      <c r="I1425">
        <v>1</v>
      </c>
      <c r="J1425">
        <v>134</v>
      </c>
      <c r="K1425">
        <v>0</v>
      </c>
      <c r="L1425">
        <v>164.82</v>
      </c>
    </row>
    <row r="1426" spans="1:12" x14ac:dyDescent="0.25">
      <c r="A1426" t="str">
        <f t="shared" si="292"/>
        <v>89301000</v>
      </c>
      <c r="B1426" t="str">
        <f t="shared" si="287"/>
        <v>72100000</v>
      </c>
      <c r="C1426" t="str">
        <f t="shared" si="288"/>
        <v>72100659</v>
      </c>
      <c r="D1426" t="str">
        <f t="shared" si="289"/>
        <v>801</v>
      </c>
      <c r="E1426" t="str">
        <f>"89301093"</f>
        <v>89301093</v>
      </c>
      <c r="F1426" t="str">
        <f>"2253280392"</f>
        <v>2253280392</v>
      </c>
      <c r="G1426" s="1">
        <v>44659</v>
      </c>
      <c r="H1426" t="str">
        <f>"93121"</f>
        <v>93121</v>
      </c>
      <c r="I1426">
        <v>1</v>
      </c>
      <c r="J1426">
        <v>125</v>
      </c>
      <c r="K1426">
        <v>0</v>
      </c>
      <c r="L1426">
        <v>153.75</v>
      </c>
    </row>
    <row r="1427" spans="1:12" x14ac:dyDescent="0.25">
      <c r="A1427" t="str">
        <f t="shared" si="292"/>
        <v>89301000</v>
      </c>
      <c r="B1427" t="str">
        <f t="shared" si="287"/>
        <v>72100000</v>
      </c>
      <c r="C1427" t="str">
        <f t="shared" si="288"/>
        <v>72100659</v>
      </c>
      <c r="D1427" t="str">
        <f t="shared" si="289"/>
        <v>801</v>
      </c>
      <c r="E1427" t="str">
        <f>"89301093"</f>
        <v>89301093</v>
      </c>
      <c r="F1427" t="str">
        <f>"2253280392"</f>
        <v>2253280392</v>
      </c>
      <c r="G1427" s="1">
        <v>44659</v>
      </c>
      <c r="H1427" t="str">
        <f>"93124"</f>
        <v>93124</v>
      </c>
      <c r="I1427">
        <v>1</v>
      </c>
      <c r="J1427">
        <v>173</v>
      </c>
      <c r="K1427">
        <v>0</v>
      </c>
      <c r="L1427">
        <v>212.79</v>
      </c>
    </row>
    <row r="1428" spans="1:12" x14ac:dyDescent="0.25">
      <c r="A1428" t="str">
        <f t="shared" si="292"/>
        <v>89301000</v>
      </c>
      <c r="B1428" t="str">
        <f t="shared" si="287"/>
        <v>72100000</v>
      </c>
      <c r="C1428" t="str">
        <f t="shared" si="288"/>
        <v>72100659</v>
      </c>
      <c r="D1428" t="str">
        <f t="shared" si="289"/>
        <v>801</v>
      </c>
      <c r="E1428" t="str">
        <f>"89301093"</f>
        <v>89301093</v>
      </c>
      <c r="F1428" t="str">
        <f>"2253280392"</f>
        <v>2253280392</v>
      </c>
      <c r="G1428" s="1">
        <v>44659</v>
      </c>
      <c r="H1428" t="str">
        <f>"93281"</f>
        <v>93281</v>
      </c>
      <c r="I1428">
        <v>1</v>
      </c>
      <c r="J1428">
        <v>134</v>
      </c>
      <c r="K1428">
        <v>0</v>
      </c>
      <c r="L1428">
        <v>164.82</v>
      </c>
    </row>
    <row r="1429" spans="1:12" x14ac:dyDescent="0.25">
      <c r="A1429" t="str">
        <f t="shared" si="292"/>
        <v>89301000</v>
      </c>
      <c r="B1429" t="str">
        <f t="shared" si="287"/>
        <v>72100000</v>
      </c>
      <c r="C1429" t="str">
        <f t="shared" si="288"/>
        <v>72100659</v>
      </c>
      <c r="D1429" t="str">
        <f t="shared" si="289"/>
        <v>801</v>
      </c>
      <c r="E1429" t="str">
        <f t="shared" ref="E1429:E1446" si="294">"89301091"</f>
        <v>89301091</v>
      </c>
      <c r="F1429" t="str">
        <f>"2254060776"</f>
        <v>2254060776</v>
      </c>
      <c r="G1429" s="1">
        <v>44659</v>
      </c>
      <c r="H1429" t="str">
        <f>"93121"</f>
        <v>93121</v>
      </c>
      <c r="I1429">
        <v>1</v>
      </c>
      <c r="J1429">
        <v>125</v>
      </c>
      <c r="K1429">
        <v>0</v>
      </c>
      <c r="L1429">
        <v>153.75</v>
      </c>
    </row>
    <row r="1430" spans="1:12" x14ac:dyDescent="0.25">
      <c r="A1430" t="str">
        <f t="shared" si="292"/>
        <v>89301000</v>
      </c>
      <c r="B1430" t="str">
        <f t="shared" si="287"/>
        <v>72100000</v>
      </c>
      <c r="C1430" t="str">
        <f t="shared" si="288"/>
        <v>72100659</v>
      </c>
      <c r="D1430" t="str">
        <f t="shared" si="289"/>
        <v>801</v>
      </c>
      <c r="E1430" t="str">
        <f t="shared" si="294"/>
        <v>89301091</v>
      </c>
      <c r="F1430" t="str">
        <f>"2254060776"</f>
        <v>2254060776</v>
      </c>
      <c r="G1430" s="1">
        <v>44659</v>
      </c>
      <c r="H1430" t="str">
        <f>"93124"</f>
        <v>93124</v>
      </c>
      <c r="I1430">
        <v>1</v>
      </c>
      <c r="J1430">
        <v>173</v>
      </c>
      <c r="K1430">
        <v>0</v>
      </c>
      <c r="L1430">
        <v>212.79</v>
      </c>
    </row>
    <row r="1431" spans="1:12" x14ac:dyDescent="0.25">
      <c r="A1431" t="str">
        <f t="shared" si="292"/>
        <v>89301000</v>
      </c>
      <c r="B1431" t="str">
        <f t="shared" si="287"/>
        <v>72100000</v>
      </c>
      <c r="C1431" t="str">
        <f t="shared" si="288"/>
        <v>72100659</v>
      </c>
      <c r="D1431" t="str">
        <f t="shared" si="289"/>
        <v>801</v>
      </c>
      <c r="E1431" t="str">
        <f t="shared" si="294"/>
        <v>89301091</v>
      </c>
      <c r="F1431" t="str">
        <f>"2254060776"</f>
        <v>2254060776</v>
      </c>
      <c r="G1431" s="1">
        <v>44659</v>
      </c>
      <c r="H1431" t="str">
        <f>"93281"</f>
        <v>93281</v>
      </c>
      <c r="I1431">
        <v>1</v>
      </c>
      <c r="J1431">
        <v>134</v>
      </c>
      <c r="K1431">
        <v>0</v>
      </c>
      <c r="L1431">
        <v>164.82</v>
      </c>
    </row>
    <row r="1432" spans="1:12" x14ac:dyDescent="0.25">
      <c r="A1432" t="str">
        <f t="shared" si="292"/>
        <v>89301000</v>
      </c>
      <c r="B1432" t="str">
        <f t="shared" si="287"/>
        <v>72100000</v>
      </c>
      <c r="C1432" t="str">
        <f t="shared" si="288"/>
        <v>72100659</v>
      </c>
      <c r="D1432" t="str">
        <f t="shared" si="289"/>
        <v>801</v>
      </c>
      <c r="E1432" t="str">
        <f t="shared" si="294"/>
        <v>89301091</v>
      </c>
      <c r="F1432" t="str">
        <f>"2254070797"</f>
        <v>2254070797</v>
      </c>
      <c r="G1432" s="1">
        <v>44660</v>
      </c>
      <c r="H1432" t="str">
        <f>"93121"</f>
        <v>93121</v>
      </c>
      <c r="I1432">
        <v>1</v>
      </c>
      <c r="J1432">
        <v>125</v>
      </c>
      <c r="K1432">
        <v>0</v>
      </c>
      <c r="L1432">
        <v>153.75</v>
      </c>
    </row>
    <row r="1433" spans="1:12" x14ac:dyDescent="0.25">
      <c r="A1433" t="str">
        <f t="shared" si="292"/>
        <v>89301000</v>
      </c>
      <c r="B1433" t="str">
        <f t="shared" si="287"/>
        <v>72100000</v>
      </c>
      <c r="C1433" t="str">
        <f t="shared" si="288"/>
        <v>72100659</v>
      </c>
      <c r="D1433" t="str">
        <f t="shared" si="289"/>
        <v>801</v>
      </c>
      <c r="E1433" t="str">
        <f t="shared" si="294"/>
        <v>89301091</v>
      </c>
      <c r="F1433" t="str">
        <f>"2254070797"</f>
        <v>2254070797</v>
      </c>
      <c r="G1433" s="1">
        <v>44660</v>
      </c>
      <c r="H1433" t="str">
        <f>"93124"</f>
        <v>93124</v>
      </c>
      <c r="I1433">
        <v>1</v>
      </c>
      <c r="J1433">
        <v>173</v>
      </c>
      <c r="K1433">
        <v>0</v>
      </c>
      <c r="L1433">
        <v>212.79</v>
      </c>
    </row>
    <row r="1434" spans="1:12" x14ac:dyDescent="0.25">
      <c r="A1434" t="str">
        <f t="shared" si="292"/>
        <v>89301000</v>
      </c>
      <c r="B1434" t="str">
        <f t="shared" si="287"/>
        <v>72100000</v>
      </c>
      <c r="C1434" t="str">
        <f t="shared" si="288"/>
        <v>72100659</v>
      </c>
      <c r="D1434" t="str">
        <f t="shared" si="289"/>
        <v>801</v>
      </c>
      <c r="E1434" t="str">
        <f t="shared" si="294"/>
        <v>89301091</v>
      </c>
      <c r="F1434" t="str">
        <f>"2254070797"</f>
        <v>2254070797</v>
      </c>
      <c r="G1434" s="1">
        <v>44660</v>
      </c>
      <c r="H1434" t="str">
        <f>"93281"</f>
        <v>93281</v>
      </c>
      <c r="I1434">
        <v>1</v>
      </c>
      <c r="J1434">
        <v>134</v>
      </c>
      <c r="K1434">
        <v>0</v>
      </c>
      <c r="L1434">
        <v>164.82</v>
      </c>
    </row>
    <row r="1435" spans="1:12" x14ac:dyDescent="0.25">
      <c r="A1435" t="str">
        <f t="shared" si="292"/>
        <v>89301000</v>
      </c>
      <c r="B1435" t="str">
        <f t="shared" si="287"/>
        <v>72100000</v>
      </c>
      <c r="C1435" t="str">
        <f t="shared" si="288"/>
        <v>72100659</v>
      </c>
      <c r="D1435" t="str">
        <f t="shared" si="289"/>
        <v>801</v>
      </c>
      <c r="E1435" t="str">
        <f t="shared" si="294"/>
        <v>89301091</v>
      </c>
      <c r="F1435" t="str">
        <f>"9551255945"</f>
        <v>9551255945</v>
      </c>
      <c r="G1435" s="1">
        <v>44661</v>
      </c>
      <c r="H1435" t="str">
        <f>"93121"</f>
        <v>93121</v>
      </c>
      <c r="I1435">
        <v>1</v>
      </c>
      <c r="J1435">
        <v>125</v>
      </c>
      <c r="K1435">
        <v>0</v>
      </c>
      <c r="L1435">
        <v>153.75</v>
      </c>
    </row>
    <row r="1436" spans="1:12" x14ac:dyDescent="0.25">
      <c r="A1436" t="str">
        <f t="shared" si="292"/>
        <v>89301000</v>
      </c>
      <c r="B1436" t="str">
        <f t="shared" si="287"/>
        <v>72100000</v>
      </c>
      <c r="C1436" t="str">
        <f t="shared" si="288"/>
        <v>72100659</v>
      </c>
      <c r="D1436" t="str">
        <f t="shared" si="289"/>
        <v>801</v>
      </c>
      <c r="E1436" t="str">
        <f t="shared" si="294"/>
        <v>89301091</v>
      </c>
      <c r="F1436" t="str">
        <f>"9551255945"</f>
        <v>9551255945</v>
      </c>
      <c r="G1436" s="1">
        <v>44661</v>
      </c>
      <c r="H1436" t="str">
        <f>"93124"</f>
        <v>93124</v>
      </c>
      <c r="I1436">
        <v>1</v>
      </c>
      <c r="J1436">
        <v>173</v>
      </c>
      <c r="K1436">
        <v>0</v>
      </c>
      <c r="L1436">
        <v>212.79</v>
      </c>
    </row>
    <row r="1437" spans="1:12" x14ac:dyDescent="0.25">
      <c r="A1437" t="str">
        <f t="shared" si="292"/>
        <v>89301000</v>
      </c>
      <c r="B1437" t="str">
        <f t="shared" si="287"/>
        <v>72100000</v>
      </c>
      <c r="C1437" t="str">
        <f t="shared" si="288"/>
        <v>72100659</v>
      </c>
      <c r="D1437" t="str">
        <f t="shared" si="289"/>
        <v>801</v>
      </c>
      <c r="E1437" t="str">
        <f t="shared" si="294"/>
        <v>89301091</v>
      </c>
      <c r="F1437" t="str">
        <f>"9551255945"</f>
        <v>9551255945</v>
      </c>
      <c r="G1437" s="1">
        <v>44661</v>
      </c>
      <c r="H1437" t="str">
        <f>"93281"</f>
        <v>93281</v>
      </c>
      <c r="I1437">
        <v>1</v>
      </c>
      <c r="J1437">
        <v>134</v>
      </c>
      <c r="K1437">
        <v>0</v>
      </c>
      <c r="L1437">
        <v>164.82</v>
      </c>
    </row>
    <row r="1438" spans="1:12" x14ac:dyDescent="0.25">
      <c r="A1438" t="str">
        <f t="shared" si="292"/>
        <v>89301000</v>
      </c>
      <c r="B1438" t="str">
        <f t="shared" si="287"/>
        <v>72100000</v>
      </c>
      <c r="C1438" t="str">
        <f t="shared" si="288"/>
        <v>72100659</v>
      </c>
      <c r="D1438" t="str">
        <f t="shared" si="289"/>
        <v>801</v>
      </c>
      <c r="E1438" t="str">
        <f t="shared" si="294"/>
        <v>89301091</v>
      </c>
      <c r="F1438" t="str">
        <f>"2204090339"</f>
        <v>2204090339</v>
      </c>
      <c r="G1438" s="1">
        <v>44662</v>
      </c>
      <c r="H1438" t="str">
        <f>"93121"</f>
        <v>93121</v>
      </c>
      <c r="I1438">
        <v>1</v>
      </c>
      <c r="J1438">
        <v>125</v>
      </c>
      <c r="K1438">
        <v>0</v>
      </c>
      <c r="L1438">
        <v>153.75</v>
      </c>
    </row>
    <row r="1439" spans="1:12" x14ac:dyDescent="0.25">
      <c r="A1439" t="str">
        <f t="shared" si="292"/>
        <v>89301000</v>
      </c>
      <c r="B1439" t="str">
        <f t="shared" si="287"/>
        <v>72100000</v>
      </c>
      <c r="C1439" t="str">
        <f t="shared" si="288"/>
        <v>72100659</v>
      </c>
      <c r="D1439" t="str">
        <f t="shared" si="289"/>
        <v>801</v>
      </c>
      <c r="E1439" t="str">
        <f t="shared" si="294"/>
        <v>89301091</v>
      </c>
      <c r="F1439" t="str">
        <f>"2204090339"</f>
        <v>2204090339</v>
      </c>
      <c r="G1439" s="1">
        <v>44662</v>
      </c>
      <c r="H1439" t="str">
        <f>"93124"</f>
        <v>93124</v>
      </c>
      <c r="I1439">
        <v>1</v>
      </c>
      <c r="J1439">
        <v>173</v>
      </c>
      <c r="K1439">
        <v>0</v>
      </c>
      <c r="L1439">
        <v>212.79</v>
      </c>
    </row>
    <row r="1440" spans="1:12" x14ac:dyDescent="0.25">
      <c r="A1440" t="str">
        <f t="shared" si="292"/>
        <v>89301000</v>
      </c>
      <c r="B1440" t="str">
        <f t="shared" ref="B1440:B1503" si="295">"72100000"</f>
        <v>72100000</v>
      </c>
      <c r="C1440" t="str">
        <f t="shared" ref="C1440:C1503" si="296">"72100659"</f>
        <v>72100659</v>
      </c>
      <c r="D1440" t="str">
        <f t="shared" ref="D1440:D1503" si="297">"801"</f>
        <v>801</v>
      </c>
      <c r="E1440" t="str">
        <f t="shared" si="294"/>
        <v>89301091</v>
      </c>
      <c r="F1440" t="str">
        <f>"2204090339"</f>
        <v>2204090339</v>
      </c>
      <c r="G1440" s="1">
        <v>44662</v>
      </c>
      <c r="H1440" t="str">
        <f>"93281"</f>
        <v>93281</v>
      </c>
      <c r="I1440">
        <v>1</v>
      </c>
      <c r="J1440">
        <v>134</v>
      </c>
      <c r="K1440">
        <v>0</v>
      </c>
      <c r="L1440">
        <v>164.82</v>
      </c>
    </row>
    <row r="1441" spans="1:12" x14ac:dyDescent="0.25">
      <c r="A1441" t="str">
        <f t="shared" si="292"/>
        <v>89301000</v>
      </c>
      <c r="B1441" t="str">
        <f t="shared" si="295"/>
        <v>72100000</v>
      </c>
      <c r="C1441" t="str">
        <f t="shared" si="296"/>
        <v>72100659</v>
      </c>
      <c r="D1441" t="str">
        <f t="shared" si="297"/>
        <v>801</v>
      </c>
      <c r="E1441" t="str">
        <f t="shared" si="294"/>
        <v>89301091</v>
      </c>
      <c r="F1441" t="str">
        <f>"2204100272"</f>
        <v>2204100272</v>
      </c>
      <c r="G1441" s="1">
        <v>44663</v>
      </c>
      <c r="H1441" t="str">
        <f>"93121"</f>
        <v>93121</v>
      </c>
      <c r="I1441">
        <v>1</v>
      </c>
      <c r="J1441">
        <v>125</v>
      </c>
      <c r="K1441">
        <v>0</v>
      </c>
      <c r="L1441">
        <v>153.75</v>
      </c>
    </row>
    <row r="1442" spans="1:12" x14ac:dyDescent="0.25">
      <c r="A1442" t="str">
        <f t="shared" si="292"/>
        <v>89301000</v>
      </c>
      <c r="B1442" t="str">
        <f t="shared" si="295"/>
        <v>72100000</v>
      </c>
      <c r="C1442" t="str">
        <f t="shared" si="296"/>
        <v>72100659</v>
      </c>
      <c r="D1442" t="str">
        <f t="shared" si="297"/>
        <v>801</v>
      </c>
      <c r="E1442" t="str">
        <f t="shared" si="294"/>
        <v>89301091</v>
      </c>
      <c r="F1442" t="str">
        <f>"2204100272"</f>
        <v>2204100272</v>
      </c>
      <c r="G1442" s="1">
        <v>44663</v>
      </c>
      <c r="H1442" t="str">
        <f>"93124"</f>
        <v>93124</v>
      </c>
      <c r="I1442">
        <v>1</v>
      </c>
      <c r="J1442">
        <v>173</v>
      </c>
      <c r="K1442">
        <v>0</v>
      </c>
      <c r="L1442">
        <v>212.79</v>
      </c>
    </row>
    <row r="1443" spans="1:12" x14ac:dyDescent="0.25">
      <c r="A1443" t="str">
        <f t="shared" si="292"/>
        <v>89301000</v>
      </c>
      <c r="B1443" t="str">
        <f t="shared" si="295"/>
        <v>72100000</v>
      </c>
      <c r="C1443" t="str">
        <f t="shared" si="296"/>
        <v>72100659</v>
      </c>
      <c r="D1443" t="str">
        <f t="shared" si="297"/>
        <v>801</v>
      </c>
      <c r="E1443" t="str">
        <f t="shared" si="294"/>
        <v>89301091</v>
      </c>
      <c r="F1443" t="str">
        <f>"2204100272"</f>
        <v>2204100272</v>
      </c>
      <c r="G1443" s="1">
        <v>44663</v>
      </c>
      <c r="H1443" t="str">
        <f>"93281"</f>
        <v>93281</v>
      </c>
      <c r="I1443">
        <v>1</v>
      </c>
      <c r="J1443">
        <v>134</v>
      </c>
      <c r="K1443">
        <v>0</v>
      </c>
      <c r="L1443">
        <v>164.82</v>
      </c>
    </row>
    <row r="1444" spans="1:12" x14ac:dyDescent="0.25">
      <c r="A1444" t="str">
        <f t="shared" si="292"/>
        <v>89301000</v>
      </c>
      <c r="B1444" t="str">
        <f t="shared" si="295"/>
        <v>72100000</v>
      </c>
      <c r="C1444" t="str">
        <f t="shared" si="296"/>
        <v>72100659</v>
      </c>
      <c r="D1444" t="str">
        <f t="shared" si="297"/>
        <v>801</v>
      </c>
      <c r="E1444" t="str">
        <f t="shared" si="294"/>
        <v>89301091</v>
      </c>
      <c r="F1444" t="str">
        <f>"2204100283"</f>
        <v>2204100283</v>
      </c>
      <c r="G1444" s="1">
        <v>44664</v>
      </c>
      <c r="H1444" t="str">
        <f>"93121"</f>
        <v>93121</v>
      </c>
      <c r="I1444">
        <v>1</v>
      </c>
      <c r="J1444">
        <v>125</v>
      </c>
      <c r="K1444">
        <v>0</v>
      </c>
      <c r="L1444">
        <v>153.75</v>
      </c>
    </row>
    <row r="1445" spans="1:12" x14ac:dyDescent="0.25">
      <c r="A1445" t="str">
        <f t="shared" si="292"/>
        <v>89301000</v>
      </c>
      <c r="B1445" t="str">
        <f t="shared" si="295"/>
        <v>72100000</v>
      </c>
      <c r="C1445" t="str">
        <f t="shared" si="296"/>
        <v>72100659</v>
      </c>
      <c r="D1445" t="str">
        <f t="shared" si="297"/>
        <v>801</v>
      </c>
      <c r="E1445" t="str">
        <f t="shared" si="294"/>
        <v>89301091</v>
      </c>
      <c r="F1445" t="str">
        <f>"2204100283"</f>
        <v>2204100283</v>
      </c>
      <c r="G1445" s="1">
        <v>44664</v>
      </c>
      <c r="H1445" t="str">
        <f>"93124"</f>
        <v>93124</v>
      </c>
      <c r="I1445">
        <v>1</v>
      </c>
      <c r="J1445">
        <v>173</v>
      </c>
      <c r="K1445">
        <v>0</v>
      </c>
      <c r="L1445">
        <v>212.79</v>
      </c>
    </row>
    <row r="1446" spans="1:12" x14ac:dyDescent="0.25">
      <c r="A1446" t="str">
        <f t="shared" si="292"/>
        <v>89301000</v>
      </c>
      <c r="B1446" t="str">
        <f t="shared" si="295"/>
        <v>72100000</v>
      </c>
      <c r="C1446" t="str">
        <f t="shared" si="296"/>
        <v>72100659</v>
      </c>
      <c r="D1446" t="str">
        <f t="shared" si="297"/>
        <v>801</v>
      </c>
      <c r="E1446" t="str">
        <f t="shared" si="294"/>
        <v>89301091</v>
      </c>
      <c r="F1446" t="str">
        <f>"2204100283"</f>
        <v>2204100283</v>
      </c>
      <c r="G1446" s="1">
        <v>44664</v>
      </c>
      <c r="H1446" t="str">
        <f>"93281"</f>
        <v>93281</v>
      </c>
      <c r="I1446">
        <v>1</v>
      </c>
      <c r="J1446">
        <v>134</v>
      </c>
      <c r="K1446">
        <v>0</v>
      </c>
      <c r="L1446">
        <v>164.82</v>
      </c>
    </row>
    <row r="1447" spans="1:12" x14ac:dyDescent="0.25">
      <c r="A1447" t="str">
        <f t="shared" si="292"/>
        <v>89301000</v>
      </c>
      <c r="B1447" t="str">
        <f t="shared" si="295"/>
        <v>72100000</v>
      </c>
      <c r="C1447" t="str">
        <f t="shared" si="296"/>
        <v>72100659</v>
      </c>
      <c r="D1447" t="str">
        <f t="shared" si="297"/>
        <v>801</v>
      </c>
      <c r="E1447" t="str">
        <f>"89301093"</f>
        <v>89301093</v>
      </c>
      <c r="F1447" t="str">
        <f>"2254100354"</f>
        <v>2254100354</v>
      </c>
      <c r="G1447" s="1">
        <v>44663</v>
      </c>
      <c r="H1447" t="str">
        <f>"93121"</f>
        <v>93121</v>
      </c>
      <c r="I1447">
        <v>1</v>
      </c>
      <c r="J1447">
        <v>125</v>
      </c>
      <c r="K1447">
        <v>0</v>
      </c>
      <c r="L1447">
        <v>153.75</v>
      </c>
    </row>
    <row r="1448" spans="1:12" x14ac:dyDescent="0.25">
      <c r="A1448" t="str">
        <f t="shared" si="292"/>
        <v>89301000</v>
      </c>
      <c r="B1448" t="str">
        <f t="shared" si="295"/>
        <v>72100000</v>
      </c>
      <c r="C1448" t="str">
        <f t="shared" si="296"/>
        <v>72100659</v>
      </c>
      <c r="D1448" t="str">
        <f t="shared" si="297"/>
        <v>801</v>
      </c>
      <c r="E1448" t="str">
        <f>"89301093"</f>
        <v>89301093</v>
      </c>
      <c r="F1448" t="str">
        <f>"2254100354"</f>
        <v>2254100354</v>
      </c>
      <c r="G1448" s="1">
        <v>44663</v>
      </c>
      <c r="H1448" t="str">
        <f>"93124"</f>
        <v>93124</v>
      </c>
      <c r="I1448">
        <v>1</v>
      </c>
      <c r="J1448">
        <v>173</v>
      </c>
      <c r="K1448">
        <v>0</v>
      </c>
      <c r="L1448">
        <v>212.79</v>
      </c>
    </row>
    <row r="1449" spans="1:12" x14ac:dyDescent="0.25">
      <c r="A1449" t="str">
        <f t="shared" si="292"/>
        <v>89301000</v>
      </c>
      <c r="B1449" t="str">
        <f t="shared" si="295"/>
        <v>72100000</v>
      </c>
      <c r="C1449" t="str">
        <f t="shared" si="296"/>
        <v>72100659</v>
      </c>
      <c r="D1449" t="str">
        <f t="shared" si="297"/>
        <v>801</v>
      </c>
      <c r="E1449" t="str">
        <f>"89301093"</f>
        <v>89301093</v>
      </c>
      <c r="F1449" t="str">
        <f>"2254100354"</f>
        <v>2254100354</v>
      </c>
      <c r="G1449" s="1">
        <v>44663</v>
      </c>
      <c r="H1449" t="str">
        <f>"93281"</f>
        <v>93281</v>
      </c>
      <c r="I1449">
        <v>1</v>
      </c>
      <c r="J1449">
        <v>134</v>
      </c>
      <c r="K1449">
        <v>0</v>
      </c>
      <c r="L1449">
        <v>164.82</v>
      </c>
    </row>
    <row r="1450" spans="1:12" x14ac:dyDescent="0.25">
      <c r="A1450" t="str">
        <f t="shared" si="292"/>
        <v>89301000</v>
      </c>
      <c r="B1450" t="str">
        <f t="shared" si="295"/>
        <v>72100000</v>
      </c>
      <c r="C1450" t="str">
        <f t="shared" si="296"/>
        <v>72100659</v>
      </c>
      <c r="D1450" t="str">
        <f t="shared" si="297"/>
        <v>801</v>
      </c>
      <c r="E1450" t="str">
        <f>"89301091"</f>
        <v>89301091</v>
      </c>
      <c r="F1450" t="str">
        <f>"2254110595"</f>
        <v>2254110595</v>
      </c>
      <c r="G1450" s="1">
        <v>44664</v>
      </c>
      <c r="H1450" t="str">
        <f>"93121"</f>
        <v>93121</v>
      </c>
      <c r="I1450">
        <v>1</v>
      </c>
      <c r="J1450">
        <v>125</v>
      </c>
      <c r="K1450">
        <v>0</v>
      </c>
      <c r="L1450">
        <v>153.75</v>
      </c>
    </row>
    <row r="1451" spans="1:12" x14ac:dyDescent="0.25">
      <c r="A1451" t="str">
        <f t="shared" si="292"/>
        <v>89301000</v>
      </c>
      <c r="B1451" t="str">
        <f t="shared" si="295"/>
        <v>72100000</v>
      </c>
      <c r="C1451" t="str">
        <f t="shared" si="296"/>
        <v>72100659</v>
      </c>
      <c r="D1451" t="str">
        <f t="shared" si="297"/>
        <v>801</v>
      </c>
      <c r="E1451" t="str">
        <f>"89301091"</f>
        <v>89301091</v>
      </c>
      <c r="F1451" t="str">
        <f>"2254110595"</f>
        <v>2254110595</v>
      </c>
      <c r="G1451" s="1">
        <v>44664</v>
      </c>
      <c r="H1451" t="str">
        <f>"93124"</f>
        <v>93124</v>
      </c>
      <c r="I1451">
        <v>1</v>
      </c>
      <c r="J1451">
        <v>173</v>
      </c>
      <c r="K1451">
        <v>0</v>
      </c>
      <c r="L1451">
        <v>212.79</v>
      </c>
    </row>
    <row r="1452" spans="1:12" x14ac:dyDescent="0.25">
      <c r="A1452" t="str">
        <f t="shared" si="292"/>
        <v>89301000</v>
      </c>
      <c r="B1452" t="str">
        <f t="shared" si="295"/>
        <v>72100000</v>
      </c>
      <c r="C1452" t="str">
        <f t="shared" si="296"/>
        <v>72100659</v>
      </c>
      <c r="D1452" t="str">
        <f t="shared" si="297"/>
        <v>801</v>
      </c>
      <c r="E1452" t="str">
        <f>"89301091"</f>
        <v>89301091</v>
      </c>
      <c r="F1452" t="str">
        <f>"2254110595"</f>
        <v>2254110595</v>
      </c>
      <c r="G1452" s="1">
        <v>44664</v>
      </c>
      <c r="H1452" t="str">
        <f>"93281"</f>
        <v>93281</v>
      </c>
      <c r="I1452">
        <v>1</v>
      </c>
      <c r="J1452">
        <v>134</v>
      </c>
      <c r="K1452">
        <v>0</v>
      </c>
      <c r="L1452">
        <v>164.82</v>
      </c>
    </row>
    <row r="1453" spans="1:12" x14ac:dyDescent="0.25">
      <c r="A1453" t="str">
        <f t="shared" si="292"/>
        <v>89301000</v>
      </c>
      <c r="B1453" t="str">
        <f t="shared" si="295"/>
        <v>72100000</v>
      </c>
      <c r="C1453" t="str">
        <f t="shared" si="296"/>
        <v>72100659</v>
      </c>
      <c r="D1453" t="str">
        <f t="shared" si="297"/>
        <v>801</v>
      </c>
      <c r="E1453" t="str">
        <f>"89301093"</f>
        <v>89301093</v>
      </c>
      <c r="F1453" t="str">
        <f>"2204020313"</f>
        <v>2204020313</v>
      </c>
      <c r="G1453" s="1">
        <v>44666</v>
      </c>
      <c r="H1453" t="str">
        <f>"93121"</f>
        <v>93121</v>
      </c>
      <c r="I1453">
        <v>1</v>
      </c>
      <c r="J1453">
        <v>125</v>
      </c>
      <c r="K1453">
        <v>0</v>
      </c>
      <c r="L1453">
        <v>153.75</v>
      </c>
    </row>
    <row r="1454" spans="1:12" x14ac:dyDescent="0.25">
      <c r="A1454" t="str">
        <f t="shared" si="292"/>
        <v>89301000</v>
      </c>
      <c r="B1454" t="str">
        <f t="shared" si="295"/>
        <v>72100000</v>
      </c>
      <c r="C1454" t="str">
        <f t="shared" si="296"/>
        <v>72100659</v>
      </c>
      <c r="D1454" t="str">
        <f t="shared" si="297"/>
        <v>801</v>
      </c>
      <c r="E1454" t="str">
        <f>"89301093"</f>
        <v>89301093</v>
      </c>
      <c r="F1454" t="str">
        <f>"2204020313"</f>
        <v>2204020313</v>
      </c>
      <c r="G1454" s="1">
        <v>44666</v>
      </c>
      <c r="H1454" t="str">
        <f>"93124"</f>
        <v>93124</v>
      </c>
      <c r="I1454">
        <v>1</v>
      </c>
      <c r="J1454">
        <v>173</v>
      </c>
      <c r="K1454">
        <v>0</v>
      </c>
      <c r="L1454">
        <v>212.79</v>
      </c>
    </row>
    <row r="1455" spans="1:12" x14ac:dyDescent="0.25">
      <c r="A1455" t="str">
        <f t="shared" si="292"/>
        <v>89301000</v>
      </c>
      <c r="B1455" t="str">
        <f t="shared" si="295"/>
        <v>72100000</v>
      </c>
      <c r="C1455" t="str">
        <f t="shared" si="296"/>
        <v>72100659</v>
      </c>
      <c r="D1455" t="str">
        <f t="shared" si="297"/>
        <v>801</v>
      </c>
      <c r="E1455" t="str">
        <f>"89301093"</f>
        <v>89301093</v>
      </c>
      <c r="F1455" t="str">
        <f>"2204020313"</f>
        <v>2204020313</v>
      </c>
      <c r="G1455" s="1">
        <v>44666</v>
      </c>
      <c r="H1455" t="str">
        <f>"93281"</f>
        <v>93281</v>
      </c>
      <c r="I1455">
        <v>1</v>
      </c>
      <c r="J1455">
        <v>134</v>
      </c>
      <c r="K1455">
        <v>0</v>
      </c>
      <c r="L1455">
        <v>164.82</v>
      </c>
    </row>
    <row r="1456" spans="1:12" x14ac:dyDescent="0.25">
      <c r="A1456" t="str">
        <f t="shared" si="292"/>
        <v>89301000</v>
      </c>
      <c r="B1456" t="str">
        <f t="shared" si="295"/>
        <v>72100000</v>
      </c>
      <c r="C1456" t="str">
        <f t="shared" si="296"/>
        <v>72100659</v>
      </c>
      <c r="D1456" t="str">
        <f t="shared" si="297"/>
        <v>801</v>
      </c>
      <c r="E1456" t="str">
        <f t="shared" ref="E1456:E1487" si="298">"89301091"</f>
        <v>89301091</v>
      </c>
      <c r="F1456" t="str">
        <f>"2204120534"</f>
        <v>2204120534</v>
      </c>
      <c r="G1456" s="1">
        <v>44665</v>
      </c>
      <c r="H1456" t="str">
        <f>"93121"</f>
        <v>93121</v>
      </c>
      <c r="I1456">
        <v>1</v>
      </c>
      <c r="J1456">
        <v>125</v>
      </c>
      <c r="K1456">
        <v>0</v>
      </c>
      <c r="L1456">
        <v>153.75</v>
      </c>
    </row>
    <row r="1457" spans="1:12" x14ac:dyDescent="0.25">
      <c r="A1457" t="str">
        <f t="shared" si="292"/>
        <v>89301000</v>
      </c>
      <c r="B1457" t="str">
        <f t="shared" si="295"/>
        <v>72100000</v>
      </c>
      <c r="C1457" t="str">
        <f t="shared" si="296"/>
        <v>72100659</v>
      </c>
      <c r="D1457" t="str">
        <f t="shared" si="297"/>
        <v>801</v>
      </c>
      <c r="E1457" t="str">
        <f t="shared" si="298"/>
        <v>89301091</v>
      </c>
      <c r="F1457" t="str">
        <f>"2204120534"</f>
        <v>2204120534</v>
      </c>
      <c r="G1457" s="1">
        <v>44665</v>
      </c>
      <c r="H1457" t="str">
        <f>"93124"</f>
        <v>93124</v>
      </c>
      <c r="I1457">
        <v>1</v>
      </c>
      <c r="J1457">
        <v>173</v>
      </c>
      <c r="K1457">
        <v>0</v>
      </c>
      <c r="L1457">
        <v>212.79</v>
      </c>
    </row>
    <row r="1458" spans="1:12" x14ac:dyDescent="0.25">
      <c r="A1458" t="str">
        <f t="shared" si="292"/>
        <v>89301000</v>
      </c>
      <c r="B1458" t="str">
        <f t="shared" si="295"/>
        <v>72100000</v>
      </c>
      <c r="C1458" t="str">
        <f t="shared" si="296"/>
        <v>72100659</v>
      </c>
      <c r="D1458" t="str">
        <f t="shared" si="297"/>
        <v>801</v>
      </c>
      <c r="E1458" t="str">
        <f t="shared" si="298"/>
        <v>89301091</v>
      </c>
      <c r="F1458" t="str">
        <f>"2204120534"</f>
        <v>2204120534</v>
      </c>
      <c r="G1458" s="1">
        <v>44665</v>
      </c>
      <c r="H1458" t="str">
        <f>"93281"</f>
        <v>93281</v>
      </c>
      <c r="I1458">
        <v>1</v>
      </c>
      <c r="J1458">
        <v>134</v>
      </c>
      <c r="K1458">
        <v>0</v>
      </c>
      <c r="L1458">
        <v>164.82</v>
      </c>
    </row>
    <row r="1459" spans="1:12" x14ac:dyDescent="0.25">
      <c r="A1459" t="str">
        <f t="shared" si="292"/>
        <v>89301000</v>
      </c>
      <c r="B1459" t="str">
        <f t="shared" si="295"/>
        <v>72100000</v>
      </c>
      <c r="C1459" t="str">
        <f t="shared" si="296"/>
        <v>72100659</v>
      </c>
      <c r="D1459" t="str">
        <f t="shared" si="297"/>
        <v>801</v>
      </c>
      <c r="E1459" t="str">
        <f t="shared" si="298"/>
        <v>89301091</v>
      </c>
      <c r="F1459" t="str">
        <f>"2204130071"</f>
        <v>2204130071</v>
      </c>
      <c r="G1459" s="1">
        <v>44666</v>
      </c>
      <c r="H1459" t="str">
        <f>"93121"</f>
        <v>93121</v>
      </c>
      <c r="I1459">
        <v>1</v>
      </c>
      <c r="J1459">
        <v>125</v>
      </c>
      <c r="K1459">
        <v>0</v>
      </c>
      <c r="L1459">
        <v>153.75</v>
      </c>
    </row>
    <row r="1460" spans="1:12" x14ac:dyDescent="0.25">
      <c r="A1460" t="str">
        <f t="shared" si="292"/>
        <v>89301000</v>
      </c>
      <c r="B1460" t="str">
        <f t="shared" si="295"/>
        <v>72100000</v>
      </c>
      <c r="C1460" t="str">
        <f t="shared" si="296"/>
        <v>72100659</v>
      </c>
      <c r="D1460" t="str">
        <f t="shared" si="297"/>
        <v>801</v>
      </c>
      <c r="E1460" t="str">
        <f t="shared" si="298"/>
        <v>89301091</v>
      </c>
      <c r="F1460" t="str">
        <f>"2204130071"</f>
        <v>2204130071</v>
      </c>
      <c r="G1460" s="1">
        <v>44666</v>
      </c>
      <c r="H1460" t="str">
        <f>"93124"</f>
        <v>93124</v>
      </c>
      <c r="I1460">
        <v>1</v>
      </c>
      <c r="J1460">
        <v>173</v>
      </c>
      <c r="K1460">
        <v>0</v>
      </c>
      <c r="L1460">
        <v>212.79</v>
      </c>
    </row>
    <row r="1461" spans="1:12" x14ac:dyDescent="0.25">
      <c r="A1461" t="str">
        <f t="shared" si="292"/>
        <v>89301000</v>
      </c>
      <c r="B1461" t="str">
        <f t="shared" si="295"/>
        <v>72100000</v>
      </c>
      <c r="C1461" t="str">
        <f t="shared" si="296"/>
        <v>72100659</v>
      </c>
      <c r="D1461" t="str">
        <f t="shared" si="297"/>
        <v>801</v>
      </c>
      <c r="E1461" t="str">
        <f t="shared" si="298"/>
        <v>89301091</v>
      </c>
      <c r="F1461" t="str">
        <f>"2204130071"</f>
        <v>2204130071</v>
      </c>
      <c r="G1461" s="1">
        <v>44666</v>
      </c>
      <c r="H1461" t="str">
        <f>"93281"</f>
        <v>93281</v>
      </c>
      <c r="I1461">
        <v>1</v>
      </c>
      <c r="J1461">
        <v>134</v>
      </c>
      <c r="K1461">
        <v>0</v>
      </c>
      <c r="L1461">
        <v>164.82</v>
      </c>
    </row>
    <row r="1462" spans="1:12" x14ac:dyDescent="0.25">
      <c r="A1462" t="str">
        <f t="shared" si="292"/>
        <v>89301000</v>
      </c>
      <c r="B1462" t="str">
        <f t="shared" si="295"/>
        <v>72100000</v>
      </c>
      <c r="C1462" t="str">
        <f t="shared" si="296"/>
        <v>72100659</v>
      </c>
      <c r="D1462" t="str">
        <f t="shared" si="297"/>
        <v>801</v>
      </c>
      <c r="E1462" t="str">
        <f t="shared" si="298"/>
        <v>89301091</v>
      </c>
      <c r="F1462" t="str">
        <f>"2204130720"</f>
        <v>2204130720</v>
      </c>
      <c r="G1462" s="1">
        <v>44666</v>
      </c>
      <c r="H1462" t="str">
        <f>"93121"</f>
        <v>93121</v>
      </c>
      <c r="I1462">
        <v>1</v>
      </c>
      <c r="J1462">
        <v>125</v>
      </c>
      <c r="K1462">
        <v>0</v>
      </c>
      <c r="L1462">
        <v>153.75</v>
      </c>
    </row>
    <row r="1463" spans="1:12" x14ac:dyDescent="0.25">
      <c r="A1463" t="str">
        <f t="shared" si="292"/>
        <v>89301000</v>
      </c>
      <c r="B1463" t="str">
        <f t="shared" si="295"/>
        <v>72100000</v>
      </c>
      <c r="C1463" t="str">
        <f t="shared" si="296"/>
        <v>72100659</v>
      </c>
      <c r="D1463" t="str">
        <f t="shared" si="297"/>
        <v>801</v>
      </c>
      <c r="E1463" t="str">
        <f t="shared" si="298"/>
        <v>89301091</v>
      </c>
      <c r="F1463" t="str">
        <f>"2204130720"</f>
        <v>2204130720</v>
      </c>
      <c r="G1463" s="1">
        <v>44666</v>
      </c>
      <c r="H1463" t="str">
        <f>"93124"</f>
        <v>93124</v>
      </c>
      <c r="I1463">
        <v>1</v>
      </c>
      <c r="J1463">
        <v>173</v>
      </c>
      <c r="K1463">
        <v>0</v>
      </c>
      <c r="L1463">
        <v>212.79</v>
      </c>
    </row>
    <row r="1464" spans="1:12" x14ac:dyDescent="0.25">
      <c r="A1464" t="str">
        <f t="shared" si="292"/>
        <v>89301000</v>
      </c>
      <c r="B1464" t="str">
        <f t="shared" si="295"/>
        <v>72100000</v>
      </c>
      <c r="C1464" t="str">
        <f t="shared" si="296"/>
        <v>72100659</v>
      </c>
      <c r="D1464" t="str">
        <f t="shared" si="297"/>
        <v>801</v>
      </c>
      <c r="E1464" t="str">
        <f t="shared" si="298"/>
        <v>89301091</v>
      </c>
      <c r="F1464" t="str">
        <f>"2204130720"</f>
        <v>2204130720</v>
      </c>
      <c r="G1464" s="1">
        <v>44666</v>
      </c>
      <c r="H1464" t="str">
        <f>"93281"</f>
        <v>93281</v>
      </c>
      <c r="I1464">
        <v>1</v>
      </c>
      <c r="J1464">
        <v>134</v>
      </c>
      <c r="K1464">
        <v>0</v>
      </c>
      <c r="L1464">
        <v>164.82</v>
      </c>
    </row>
    <row r="1465" spans="1:12" x14ac:dyDescent="0.25">
      <c r="A1465" t="str">
        <f t="shared" si="292"/>
        <v>89301000</v>
      </c>
      <c r="B1465" t="str">
        <f t="shared" si="295"/>
        <v>72100000</v>
      </c>
      <c r="C1465" t="str">
        <f t="shared" si="296"/>
        <v>72100659</v>
      </c>
      <c r="D1465" t="str">
        <f t="shared" si="297"/>
        <v>801</v>
      </c>
      <c r="E1465" t="str">
        <f t="shared" si="298"/>
        <v>89301091</v>
      </c>
      <c r="F1465" t="str">
        <f>"2254120550"</f>
        <v>2254120550</v>
      </c>
      <c r="G1465" s="1">
        <v>44665</v>
      </c>
      <c r="H1465" t="str">
        <f>"93121"</f>
        <v>93121</v>
      </c>
      <c r="I1465">
        <v>1</v>
      </c>
      <c r="J1465">
        <v>125</v>
      </c>
      <c r="K1465">
        <v>0</v>
      </c>
      <c r="L1465">
        <v>153.75</v>
      </c>
    </row>
    <row r="1466" spans="1:12" x14ac:dyDescent="0.25">
      <c r="A1466" t="str">
        <f t="shared" si="292"/>
        <v>89301000</v>
      </c>
      <c r="B1466" t="str">
        <f t="shared" si="295"/>
        <v>72100000</v>
      </c>
      <c r="C1466" t="str">
        <f t="shared" si="296"/>
        <v>72100659</v>
      </c>
      <c r="D1466" t="str">
        <f t="shared" si="297"/>
        <v>801</v>
      </c>
      <c r="E1466" t="str">
        <f t="shared" si="298"/>
        <v>89301091</v>
      </c>
      <c r="F1466" t="str">
        <f>"2254120550"</f>
        <v>2254120550</v>
      </c>
      <c r="G1466" s="1">
        <v>44665</v>
      </c>
      <c r="H1466" t="str">
        <f>"93124"</f>
        <v>93124</v>
      </c>
      <c r="I1466">
        <v>1</v>
      </c>
      <c r="J1466">
        <v>173</v>
      </c>
      <c r="K1466">
        <v>0</v>
      </c>
      <c r="L1466">
        <v>212.79</v>
      </c>
    </row>
    <row r="1467" spans="1:12" x14ac:dyDescent="0.25">
      <c r="A1467" t="str">
        <f t="shared" si="292"/>
        <v>89301000</v>
      </c>
      <c r="B1467" t="str">
        <f t="shared" si="295"/>
        <v>72100000</v>
      </c>
      <c r="C1467" t="str">
        <f t="shared" si="296"/>
        <v>72100659</v>
      </c>
      <c r="D1467" t="str">
        <f t="shared" si="297"/>
        <v>801</v>
      </c>
      <c r="E1467" t="str">
        <f t="shared" si="298"/>
        <v>89301091</v>
      </c>
      <c r="F1467" t="str">
        <f>"2254120550"</f>
        <v>2254120550</v>
      </c>
      <c r="G1467" s="1">
        <v>44665</v>
      </c>
      <c r="H1467" t="str">
        <f>"93281"</f>
        <v>93281</v>
      </c>
      <c r="I1467">
        <v>1</v>
      </c>
      <c r="J1467">
        <v>134</v>
      </c>
      <c r="K1467">
        <v>0</v>
      </c>
      <c r="L1467">
        <v>164.82</v>
      </c>
    </row>
    <row r="1468" spans="1:12" x14ac:dyDescent="0.25">
      <c r="A1468" t="str">
        <f t="shared" si="292"/>
        <v>89301000</v>
      </c>
      <c r="B1468" t="str">
        <f t="shared" si="295"/>
        <v>72100000</v>
      </c>
      <c r="C1468" t="str">
        <f t="shared" si="296"/>
        <v>72100659</v>
      </c>
      <c r="D1468" t="str">
        <f t="shared" si="297"/>
        <v>801</v>
      </c>
      <c r="E1468" t="str">
        <f t="shared" si="298"/>
        <v>89301091</v>
      </c>
      <c r="F1468" t="str">
        <f>"7860245459"</f>
        <v>7860245459</v>
      </c>
      <c r="G1468" s="1">
        <v>44667</v>
      </c>
      <c r="H1468" t="str">
        <f>"93121"</f>
        <v>93121</v>
      </c>
      <c r="I1468">
        <v>1</v>
      </c>
      <c r="J1468">
        <v>125</v>
      </c>
      <c r="K1468">
        <v>0</v>
      </c>
      <c r="L1468">
        <v>153.75</v>
      </c>
    </row>
    <row r="1469" spans="1:12" x14ac:dyDescent="0.25">
      <c r="A1469" t="str">
        <f t="shared" si="292"/>
        <v>89301000</v>
      </c>
      <c r="B1469" t="str">
        <f t="shared" si="295"/>
        <v>72100000</v>
      </c>
      <c r="C1469" t="str">
        <f t="shared" si="296"/>
        <v>72100659</v>
      </c>
      <c r="D1469" t="str">
        <f t="shared" si="297"/>
        <v>801</v>
      </c>
      <c r="E1469" t="str">
        <f t="shared" si="298"/>
        <v>89301091</v>
      </c>
      <c r="F1469" t="str">
        <f>"7860245459"</f>
        <v>7860245459</v>
      </c>
      <c r="G1469" s="1">
        <v>44667</v>
      </c>
      <c r="H1469" t="str">
        <f>"93124"</f>
        <v>93124</v>
      </c>
      <c r="I1469">
        <v>1</v>
      </c>
      <c r="J1469">
        <v>173</v>
      </c>
      <c r="K1469">
        <v>0</v>
      </c>
      <c r="L1469">
        <v>212.79</v>
      </c>
    </row>
    <row r="1470" spans="1:12" x14ac:dyDescent="0.25">
      <c r="A1470" t="str">
        <f t="shared" si="292"/>
        <v>89301000</v>
      </c>
      <c r="B1470" t="str">
        <f t="shared" si="295"/>
        <v>72100000</v>
      </c>
      <c r="C1470" t="str">
        <f t="shared" si="296"/>
        <v>72100659</v>
      </c>
      <c r="D1470" t="str">
        <f t="shared" si="297"/>
        <v>801</v>
      </c>
      <c r="E1470" t="str">
        <f t="shared" si="298"/>
        <v>89301091</v>
      </c>
      <c r="F1470" t="str">
        <f>"7860245459"</f>
        <v>7860245459</v>
      </c>
      <c r="G1470" s="1">
        <v>44667</v>
      </c>
      <c r="H1470" t="str">
        <f>"93281"</f>
        <v>93281</v>
      </c>
      <c r="I1470">
        <v>1</v>
      </c>
      <c r="J1470">
        <v>134</v>
      </c>
      <c r="K1470">
        <v>0</v>
      </c>
      <c r="L1470">
        <v>164.82</v>
      </c>
    </row>
    <row r="1471" spans="1:12" x14ac:dyDescent="0.25">
      <c r="A1471" t="str">
        <f t="shared" si="292"/>
        <v>89301000</v>
      </c>
      <c r="B1471" t="str">
        <f t="shared" si="295"/>
        <v>72100000</v>
      </c>
      <c r="C1471" t="str">
        <f t="shared" si="296"/>
        <v>72100659</v>
      </c>
      <c r="D1471" t="str">
        <f t="shared" si="297"/>
        <v>801</v>
      </c>
      <c r="E1471" t="str">
        <f t="shared" si="298"/>
        <v>89301091</v>
      </c>
      <c r="F1471" t="str">
        <f>"8855025839"</f>
        <v>8855025839</v>
      </c>
      <c r="G1471" s="1">
        <v>44668</v>
      </c>
      <c r="H1471" t="str">
        <f>"93121"</f>
        <v>93121</v>
      </c>
      <c r="I1471">
        <v>1</v>
      </c>
      <c r="J1471">
        <v>125</v>
      </c>
      <c r="K1471">
        <v>0</v>
      </c>
      <c r="L1471">
        <v>153.75</v>
      </c>
    </row>
    <row r="1472" spans="1:12" x14ac:dyDescent="0.25">
      <c r="A1472" t="str">
        <f t="shared" si="292"/>
        <v>89301000</v>
      </c>
      <c r="B1472" t="str">
        <f t="shared" si="295"/>
        <v>72100000</v>
      </c>
      <c r="C1472" t="str">
        <f t="shared" si="296"/>
        <v>72100659</v>
      </c>
      <c r="D1472" t="str">
        <f t="shared" si="297"/>
        <v>801</v>
      </c>
      <c r="E1472" t="str">
        <f t="shared" si="298"/>
        <v>89301091</v>
      </c>
      <c r="F1472" t="str">
        <f>"8855025839"</f>
        <v>8855025839</v>
      </c>
      <c r="G1472" s="1">
        <v>44668</v>
      </c>
      <c r="H1472" t="str">
        <f>"93124"</f>
        <v>93124</v>
      </c>
      <c r="I1472">
        <v>1</v>
      </c>
      <c r="J1472">
        <v>173</v>
      </c>
      <c r="K1472">
        <v>0</v>
      </c>
      <c r="L1472">
        <v>212.79</v>
      </c>
    </row>
    <row r="1473" spans="1:12" x14ac:dyDescent="0.25">
      <c r="A1473" t="str">
        <f t="shared" si="292"/>
        <v>89301000</v>
      </c>
      <c r="B1473" t="str">
        <f t="shared" si="295"/>
        <v>72100000</v>
      </c>
      <c r="C1473" t="str">
        <f t="shared" si="296"/>
        <v>72100659</v>
      </c>
      <c r="D1473" t="str">
        <f t="shared" si="297"/>
        <v>801</v>
      </c>
      <c r="E1473" t="str">
        <f t="shared" si="298"/>
        <v>89301091</v>
      </c>
      <c r="F1473" t="str">
        <f>"8855025839"</f>
        <v>8855025839</v>
      </c>
      <c r="G1473" s="1">
        <v>44668</v>
      </c>
      <c r="H1473" t="str">
        <f>"93281"</f>
        <v>93281</v>
      </c>
      <c r="I1473">
        <v>1</v>
      </c>
      <c r="J1473">
        <v>134</v>
      </c>
      <c r="K1473">
        <v>0</v>
      </c>
      <c r="L1473">
        <v>164.82</v>
      </c>
    </row>
    <row r="1474" spans="1:12" x14ac:dyDescent="0.25">
      <c r="A1474" t="str">
        <f t="shared" ref="A1474:A1537" si="299">"89301000"</f>
        <v>89301000</v>
      </c>
      <c r="B1474" t="str">
        <f t="shared" si="295"/>
        <v>72100000</v>
      </c>
      <c r="C1474" t="str">
        <f t="shared" si="296"/>
        <v>72100659</v>
      </c>
      <c r="D1474" t="str">
        <f t="shared" si="297"/>
        <v>801</v>
      </c>
      <c r="E1474" t="str">
        <f t="shared" si="298"/>
        <v>89301091</v>
      </c>
      <c r="F1474" t="str">
        <f>"9058106156"</f>
        <v>9058106156</v>
      </c>
      <c r="G1474" s="1">
        <v>44667</v>
      </c>
      <c r="H1474" t="str">
        <f>"93121"</f>
        <v>93121</v>
      </c>
      <c r="I1474">
        <v>1</v>
      </c>
      <c r="J1474">
        <v>125</v>
      </c>
      <c r="K1474">
        <v>0</v>
      </c>
      <c r="L1474">
        <v>153.75</v>
      </c>
    </row>
    <row r="1475" spans="1:12" x14ac:dyDescent="0.25">
      <c r="A1475" t="str">
        <f t="shared" si="299"/>
        <v>89301000</v>
      </c>
      <c r="B1475" t="str">
        <f t="shared" si="295"/>
        <v>72100000</v>
      </c>
      <c r="C1475" t="str">
        <f t="shared" si="296"/>
        <v>72100659</v>
      </c>
      <c r="D1475" t="str">
        <f t="shared" si="297"/>
        <v>801</v>
      </c>
      <c r="E1475" t="str">
        <f t="shared" si="298"/>
        <v>89301091</v>
      </c>
      <c r="F1475" t="str">
        <f>"9058106156"</f>
        <v>9058106156</v>
      </c>
      <c r="G1475" s="1">
        <v>44667</v>
      </c>
      <c r="H1475" t="str">
        <f>"93124"</f>
        <v>93124</v>
      </c>
      <c r="I1475">
        <v>1</v>
      </c>
      <c r="J1475">
        <v>173</v>
      </c>
      <c r="K1475">
        <v>0</v>
      </c>
      <c r="L1475">
        <v>212.79</v>
      </c>
    </row>
    <row r="1476" spans="1:12" x14ac:dyDescent="0.25">
      <c r="A1476" t="str">
        <f t="shared" si="299"/>
        <v>89301000</v>
      </c>
      <c r="B1476" t="str">
        <f t="shared" si="295"/>
        <v>72100000</v>
      </c>
      <c r="C1476" t="str">
        <f t="shared" si="296"/>
        <v>72100659</v>
      </c>
      <c r="D1476" t="str">
        <f t="shared" si="297"/>
        <v>801</v>
      </c>
      <c r="E1476" t="str">
        <f t="shared" si="298"/>
        <v>89301091</v>
      </c>
      <c r="F1476" t="str">
        <f>"9058106156"</f>
        <v>9058106156</v>
      </c>
      <c r="G1476" s="1">
        <v>44667</v>
      </c>
      <c r="H1476" t="str">
        <f>"93281"</f>
        <v>93281</v>
      </c>
      <c r="I1476">
        <v>1</v>
      </c>
      <c r="J1476">
        <v>134</v>
      </c>
      <c r="K1476">
        <v>0</v>
      </c>
      <c r="L1476">
        <v>164.82</v>
      </c>
    </row>
    <row r="1477" spans="1:12" x14ac:dyDescent="0.25">
      <c r="A1477" t="str">
        <f t="shared" si="299"/>
        <v>89301000</v>
      </c>
      <c r="B1477" t="str">
        <f t="shared" si="295"/>
        <v>72100000</v>
      </c>
      <c r="C1477" t="str">
        <f t="shared" si="296"/>
        <v>72100659</v>
      </c>
      <c r="D1477" t="str">
        <f t="shared" si="297"/>
        <v>801</v>
      </c>
      <c r="E1477" t="str">
        <f t="shared" si="298"/>
        <v>89301091</v>
      </c>
      <c r="F1477" t="str">
        <f>"9159055763"</f>
        <v>9159055763</v>
      </c>
      <c r="G1477" s="1">
        <v>44667</v>
      </c>
      <c r="H1477" t="str">
        <f>"93121"</f>
        <v>93121</v>
      </c>
      <c r="I1477">
        <v>1</v>
      </c>
      <c r="J1477">
        <v>125</v>
      </c>
      <c r="K1477">
        <v>0</v>
      </c>
      <c r="L1477">
        <v>153.75</v>
      </c>
    </row>
    <row r="1478" spans="1:12" x14ac:dyDescent="0.25">
      <c r="A1478" t="str">
        <f t="shared" si="299"/>
        <v>89301000</v>
      </c>
      <c r="B1478" t="str">
        <f t="shared" si="295"/>
        <v>72100000</v>
      </c>
      <c r="C1478" t="str">
        <f t="shared" si="296"/>
        <v>72100659</v>
      </c>
      <c r="D1478" t="str">
        <f t="shared" si="297"/>
        <v>801</v>
      </c>
      <c r="E1478" t="str">
        <f t="shared" si="298"/>
        <v>89301091</v>
      </c>
      <c r="F1478" t="str">
        <f>"9159055763"</f>
        <v>9159055763</v>
      </c>
      <c r="G1478" s="1">
        <v>44667</v>
      </c>
      <c r="H1478" t="str">
        <f>"93124"</f>
        <v>93124</v>
      </c>
      <c r="I1478">
        <v>1</v>
      </c>
      <c r="J1478">
        <v>173</v>
      </c>
      <c r="K1478">
        <v>0</v>
      </c>
      <c r="L1478">
        <v>212.79</v>
      </c>
    </row>
    <row r="1479" spans="1:12" x14ac:dyDescent="0.25">
      <c r="A1479" t="str">
        <f t="shared" si="299"/>
        <v>89301000</v>
      </c>
      <c r="B1479" t="str">
        <f t="shared" si="295"/>
        <v>72100000</v>
      </c>
      <c r="C1479" t="str">
        <f t="shared" si="296"/>
        <v>72100659</v>
      </c>
      <c r="D1479" t="str">
        <f t="shared" si="297"/>
        <v>801</v>
      </c>
      <c r="E1479" t="str">
        <f t="shared" si="298"/>
        <v>89301091</v>
      </c>
      <c r="F1479" t="str">
        <f>"9159055763"</f>
        <v>9159055763</v>
      </c>
      <c r="G1479" s="1">
        <v>44667</v>
      </c>
      <c r="H1479" t="str">
        <f>"93281"</f>
        <v>93281</v>
      </c>
      <c r="I1479">
        <v>1</v>
      </c>
      <c r="J1479">
        <v>134</v>
      </c>
      <c r="K1479">
        <v>0</v>
      </c>
      <c r="L1479">
        <v>164.82</v>
      </c>
    </row>
    <row r="1480" spans="1:12" x14ac:dyDescent="0.25">
      <c r="A1480" t="str">
        <f t="shared" si="299"/>
        <v>89301000</v>
      </c>
      <c r="B1480" t="str">
        <f t="shared" si="295"/>
        <v>72100000</v>
      </c>
      <c r="C1480" t="str">
        <f t="shared" si="296"/>
        <v>72100659</v>
      </c>
      <c r="D1480" t="str">
        <f t="shared" si="297"/>
        <v>801</v>
      </c>
      <c r="E1480" t="str">
        <f t="shared" si="298"/>
        <v>89301091</v>
      </c>
      <c r="F1480" t="str">
        <f>"2204120556"</f>
        <v>2204120556</v>
      </c>
      <c r="G1480" s="1">
        <v>44665</v>
      </c>
      <c r="H1480" t="str">
        <f>"93121"</f>
        <v>93121</v>
      </c>
      <c r="I1480">
        <v>1</v>
      </c>
      <c r="J1480">
        <v>125</v>
      </c>
      <c r="K1480">
        <v>0</v>
      </c>
      <c r="L1480">
        <v>153.75</v>
      </c>
    </row>
    <row r="1481" spans="1:12" x14ac:dyDescent="0.25">
      <c r="A1481" t="str">
        <f t="shared" si="299"/>
        <v>89301000</v>
      </c>
      <c r="B1481" t="str">
        <f t="shared" si="295"/>
        <v>72100000</v>
      </c>
      <c r="C1481" t="str">
        <f t="shared" si="296"/>
        <v>72100659</v>
      </c>
      <c r="D1481" t="str">
        <f t="shared" si="297"/>
        <v>801</v>
      </c>
      <c r="E1481" t="str">
        <f t="shared" si="298"/>
        <v>89301091</v>
      </c>
      <c r="F1481" t="str">
        <f>"2204120556"</f>
        <v>2204120556</v>
      </c>
      <c r="G1481" s="1">
        <v>44665</v>
      </c>
      <c r="H1481" t="str">
        <f>"93124"</f>
        <v>93124</v>
      </c>
      <c r="I1481">
        <v>1</v>
      </c>
      <c r="J1481">
        <v>173</v>
      </c>
      <c r="K1481">
        <v>0</v>
      </c>
      <c r="L1481">
        <v>212.79</v>
      </c>
    </row>
    <row r="1482" spans="1:12" x14ac:dyDescent="0.25">
      <c r="A1482" t="str">
        <f t="shared" si="299"/>
        <v>89301000</v>
      </c>
      <c r="B1482" t="str">
        <f t="shared" si="295"/>
        <v>72100000</v>
      </c>
      <c r="C1482" t="str">
        <f t="shared" si="296"/>
        <v>72100659</v>
      </c>
      <c r="D1482" t="str">
        <f t="shared" si="297"/>
        <v>801</v>
      </c>
      <c r="E1482" t="str">
        <f t="shared" si="298"/>
        <v>89301091</v>
      </c>
      <c r="F1482" t="str">
        <f>"2204120556"</f>
        <v>2204120556</v>
      </c>
      <c r="G1482" s="1">
        <v>44665</v>
      </c>
      <c r="H1482" t="str">
        <f>"93281"</f>
        <v>93281</v>
      </c>
      <c r="I1482">
        <v>1</v>
      </c>
      <c r="J1482">
        <v>134</v>
      </c>
      <c r="K1482">
        <v>0</v>
      </c>
      <c r="L1482">
        <v>164.82</v>
      </c>
    </row>
    <row r="1483" spans="1:12" x14ac:dyDescent="0.25">
      <c r="A1483" t="str">
        <f t="shared" si="299"/>
        <v>89301000</v>
      </c>
      <c r="B1483" t="str">
        <f t="shared" si="295"/>
        <v>72100000</v>
      </c>
      <c r="C1483" t="str">
        <f t="shared" si="296"/>
        <v>72100659</v>
      </c>
      <c r="D1483" t="str">
        <f t="shared" si="297"/>
        <v>801</v>
      </c>
      <c r="E1483" t="str">
        <f t="shared" si="298"/>
        <v>89301091</v>
      </c>
      <c r="F1483" t="str">
        <f>"2204190428"</f>
        <v>2204190428</v>
      </c>
      <c r="G1483" s="1">
        <v>44672</v>
      </c>
      <c r="H1483" t="str">
        <f>"93121"</f>
        <v>93121</v>
      </c>
      <c r="I1483">
        <v>1</v>
      </c>
      <c r="J1483">
        <v>125</v>
      </c>
      <c r="K1483">
        <v>0</v>
      </c>
      <c r="L1483">
        <v>153.75</v>
      </c>
    </row>
    <row r="1484" spans="1:12" x14ac:dyDescent="0.25">
      <c r="A1484" t="str">
        <f t="shared" si="299"/>
        <v>89301000</v>
      </c>
      <c r="B1484" t="str">
        <f t="shared" si="295"/>
        <v>72100000</v>
      </c>
      <c r="C1484" t="str">
        <f t="shared" si="296"/>
        <v>72100659</v>
      </c>
      <c r="D1484" t="str">
        <f t="shared" si="297"/>
        <v>801</v>
      </c>
      <c r="E1484" t="str">
        <f t="shared" si="298"/>
        <v>89301091</v>
      </c>
      <c r="F1484" t="str">
        <f>"2204190428"</f>
        <v>2204190428</v>
      </c>
      <c r="G1484" s="1">
        <v>44672</v>
      </c>
      <c r="H1484" t="str">
        <f>"93124"</f>
        <v>93124</v>
      </c>
      <c r="I1484">
        <v>1</v>
      </c>
      <c r="J1484">
        <v>173</v>
      </c>
      <c r="K1484">
        <v>0</v>
      </c>
      <c r="L1484">
        <v>212.79</v>
      </c>
    </row>
    <row r="1485" spans="1:12" x14ac:dyDescent="0.25">
      <c r="A1485" t="str">
        <f t="shared" si="299"/>
        <v>89301000</v>
      </c>
      <c r="B1485" t="str">
        <f t="shared" si="295"/>
        <v>72100000</v>
      </c>
      <c r="C1485" t="str">
        <f t="shared" si="296"/>
        <v>72100659</v>
      </c>
      <c r="D1485" t="str">
        <f t="shared" si="297"/>
        <v>801</v>
      </c>
      <c r="E1485" t="str">
        <f t="shared" si="298"/>
        <v>89301091</v>
      </c>
      <c r="F1485" t="str">
        <f>"2204190428"</f>
        <v>2204190428</v>
      </c>
      <c r="G1485" s="1">
        <v>44672</v>
      </c>
      <c r="H1485" t="str">
        <f>"93281"</f>
        <v>93281</v>
      </c>
      <c r="I1485">
        <v>1</v>
      </c>
      <c r="J1485">
        <v>134</v>
      </c>
      <c r="K1485">
        <v>0</v>
      </c>
      <c r="L1485">
        <v>164.82</v>
      </c>
    </row>
    <row r="1486" spans="1:12" x14ac:dyDescent="0.25">
      <c r="A1486" t="str">
        <f t="shared" si="299"/>
        <v>89301000</v>
      </c>
      <c r="B1486" t="str">
        <f t="shared" si="295"/>
        <v>72100000</v>
      </c>
      <c r="C1486" t="str">
        <f t="shared" si="296"/>
        <v>72100659</v>
      </c>
      <c r="D1486" t="str">
        <f t="shared" si="297"/>
        <v>801</v>
      </c>
      <c r="E1486" t="str">
        <f t="shared" si="298"/>
        <v>89301091</v>
      </c>
      <c r="F1486" t="str">
        <f>"2254200751"</f>
        <v>2254200751</v>
      </c>
      <c r="G1486" s="1">
        <v>44673</v>
      </c>
      <c r="H1486" t="str">
        <f>"93121"</f>
        <v>93121</v>
      </c>
      <c r="I1486">
        <v>1</v>
      </c>
      <c r="J1486">
        <v>125</v>
      </c>
      <c r="K1486">
        <v>0</v>
      </c>
      <c r="L1486">
        <v>153.75</v>
      </c>
    </row>
    <row r="1487" spans="1:12" x14ac:dyDescent="0.25">
      <c r="A1487" t="str">
        <f t="shared" si="299"/>
        <v>89301000</v>
      </c>
      <c r="B1487" t="str">
        <f t="shared" si="295"/>
        <v>72100000</v>
      </c>
      <c r="C1487" t="str">
        <f t="shared" si="296"/>
        <v>72100659</v>
      </c>
      <c r="D1487" t="str">
        <f t="shared" si="297"/>
        <v>801</v>
      </c>
      <c r="E1487" t="str">
        <f t="shared" si="298"/>
        <v>89301091</v>
      </c>
      <c r="F1487" t="str">
        <f>"2254200751"</f>
        <v>2254200751</v>
      </c>
      <c r="G1487" s="1">
        <v>44673</v>
      </c>
      <c r="H1487" t="str">
        <f>"93124"</f>
        <v>93124</v>
      </c>
      <c r="I1487">
        <v>1</v>
      </c>
      <c r="J1487">
        <v>173</v>
      </c>
      <c r="K1487">
        <v>0</v>
      </c>
      <c r="L1487">
        <v>212.79</v>
      </c>
    </row>
    <row r="1488" spans="1:12" x14ac:dyDescent="0.25">
      <c r="A1488" t="str">
        <f t="shared" si="299"/>
        <v>89301000</v>
      </c>
      <c r="B1488" t="str">
        <f t="shared" si="295"/>
        <v>72100000</v>
      </c>
      <c r="C1488" t="str">
        <f t="shared" si="296"/>
        <v>72100659</v>
      </c>
      <c r="D1488" t="str">
        <f t="shared" si="297"/>
        <v>801</v>
      </c>
      <c r="E1488" t="str">
        <f t="shared" ref="E1488:E1515" si="300">"89301091"</f>
        <v>89301091</v>
      </c>
      <c r="F1488" t="str">
        <f>"2254200751"</f>
        <v>2254200751</v>
      </c>
      <c r="G1488" s="1">
        <v>44673</v>
      </c>
      <c r="H1488" t="str">
        <f>"93281"</f>
        <v>93281</v>
      </c>
      <c r="I1488">
        <v>1</v>
      </c>
      <c r="J1488">
        <v>134</v>
      </c>
      <c r="K1488">
        <v>0</v>
      </c>
      <c r="L1488">
        <v>164.82</v>
      </c>
    </row>
    <row r="1489" spans="1:12" x14ac:dyDescent="0.25">
      <c r="A1489" t="str">
        <f t="shared" si="299"/>
        <v>89301000</v>
      </c>
      <c r="B1489" t="str">
        <f t="shared" si="295"/>
        <v>72100000</v>
      </c>
      <c r="C1489" t="str">
        <f t="shared" si="296"/>
        <v>72100659</v>
      </c>
      <c r="D1489" t="str">
        <f t="shared" si="297"/>
        <v>801</v>
      </c>
      <c r="E1489" t="str">
        <f t="shared" si="300"/>
        <v>89301091</v>
      </c>
      <c r="F1489" t="str">
        <f>"2254210442"</f>
        <v>2254210442</v>
      </c>
      <c r="G1489" s="1">
        <v>44674</v>
      </c>
      <c r="H1489" t="str">
        <f>"93121"</f>
        <v>93121</v>
      </c>
      <c r="I1489">
        <v>1</v>
      </c>
      <c r="J1489">
        <v>125</v>
      </c>
      <c r="K1489">
        <v>0</v>
      </c>
      <c r="L1489">
        <v>153.75</v>
      </c>
    </row>
    <row r="1490" spans="1:12" x14ac:dyDescent="0.25">
      <c r="A1490" t="str">
        <f t="shared" si="299"/>
        <v>89301000</v>
      </c>
      <c r="B1490" t="str">
        <f t="shared" si="295"/>
        <v>72100000</v>
      </c>
      <c r="C1490" t="str">
        <f t="shared" si="296"/>
        <v>72100659</v>
      </c>
      <c r="D1490" t="str">
        <f t="shared" si="297"/>
        <v>801</v>
      </c>
      <c r="E1490" t="str">
        <f t="shared" si="300"/>
        <v>89301091</v>
      </c>
      <c r="F1490" t="str">
        <f>"2254210442"</f>
        <v>2254210442</v>
      </c>
      <c r="G1490" s="1">
        <v>44674</v>
      </c>
      <c r="H1490" t="str">
        <f>"93124"</f>
        <v>93124</v>
      </c>
      <c r="I1490">
        <v>1</v>
      </c>
      <c r="J1490">
        <v>173</v>
      </c>
      <c r="K1490">
        <v>0</v>
      </c>
      <c r="L1490">
        <v>212.79</v>
      </c>
    </row>
    <row r="1491" spans="1:12" x14ac:dyDescent="0.25">
      <c r="A1491" t="str">
        <f t="shared" si="299"/>
        <v>89301000</v>
      </c>
      <c r="B1491" t="str">
        <f t="shared" si="295"/>
        <v>72100000</v>
      </c>
      <c r="C1491" t="str">
        <f t="shared" si="296"/>
        <v>72100659</v>
      </c>
      <c r="D1491" t="str">
        <f t="shared" si="297"/>
        <v>801</v>
      </c>
      <c r="E1491" t="str">
        <f t="shared" si="300"/>
        <v>89301091</v>
      </c>
      <c r="F1491" t="str">
        <f>"2254210442"</f>
        <v>2254210442</v>
      </c>
      <c r="G1491" s="1">
        <v>44674</v>
      </c>
      <c r="H1491" t="str">
        <f>"93281"</f>
        <v>93281</v>
      </c>
      <c r="I1491">
        <v>1</v>
      </c>
      <c r="J1491">
        <v>134</v>
      </c>
      <c r="K1491">
        <v>0</v>
      </c>
      <c r="L1491">
        <v>164.82</v>
      </c>
    </row>
    <row r="1492" spans="1:12" x14ac:dyDescent="0.25">
      <c r="A1492" t="str">
        <f t="shared" si="299"/>
        <v>89301000</v>
      </c>
      <c r="B1492" t="str">
        <f t="shared" si="295"/>
        <v>72100000</v>
      </c>
      <c r="C1492" t="str">
        <f t="shared" si="296"/>
        <v>72100659</v>
      </c>
      <c r="D1492" t="str">
        <f t="shared" si="297"/>
        <v>801</v>
      </c>
      <c r="E1492" t="str">
        <f t="shared" si="300"/>
        <v>89301091</v>
      </c>
      <c r="F1492" t="str">
        <f>"2254210475"</f>
        <v>2254210475</v>
      </c>
      <c r="G1492" s="1">
        <v>44674</v>
      </c>
      <c r="H1492" t="str">
        <f>"93121"</f>
        <v>93121</v>
      </c>
      <c r="I1492">
        <v>1</v>
      </c>
      <c r="J1492">
        <v>125</v>
      </c>
      <c r="K1492">
        <v>0</v>
      </c>
      <c r="L1492">
        <v>153.75</v>
      </c>
    </row>
    <row r="1493" spans="1:12" x14ac:dyDescent="0.25">
      <c r="A1493" t="str">
        <f t="shared" si="299"/>
        <v>89301000</v>
      </c>
      <c r="B1493" t="str">
        <f t="shared" si="295"/>
        <v>72100000</v>
      </c>
      <c r="C1493" t="str">
        <f t="shared" si="296"/>
        <v>72100659</v>
      </c>
      <c r="D1493" t="str">
        <f t="shared" si="297"/>
        <v>801</v>
      </c>
      <c r="E1493" t="str">
        <f t="shared" si="300"/>
        <v>89301091</v>
      </c>
      <c r="F1493" t="str">
        <f>"2254210475"</f>
        <v>2254210475</v>
      </c>
      <c r="G1493" s="1">
        <v>44674</v>
      </c>
      <c r="H1493" t="str">
        <f>"93124"</f>
        <v>93124</v>
      </c>
      <c r="I1493">
        <v>1</v>
      </c>
      <c r="J1493">
        <v>173</v>
      </c>
      <c r="K1493">
        <v>0</v>
      </c>
      <c r="L1493">
        <v>212.79</v>
      </c>
    </row>
    <row r="1494" spans="1:12" x14ac:dyDescent="0.25">
      <c r="A1494" t="str">
        <f t="shared" si="299"/>
        <v>89301000</v>
      </c>
      <c r="B1494" t="str">
        <f t="shared" si="295"/>
        <v>72100000</v>
      </c>
      <c r="C1494" t="str">
        <f t="shared" si="296"/>
        <v>72100659</v>
      </c>
      <c r="D1494" t="str">
        <f t="shared" si="297"/>
        <v>801</v>
      </c>
      <c r="E1494" t="str">
        <f t="shared" si="300"/>
        <v>89301091</v>
      </c>
      <c r="F1494" t="str">
        <f>"2254210475"</f>
        <v>2254210475</v>
      </c>
      <c r="G1494" s="1">
        <v>44674</v>
      </c>
      <c r="H1494" t="str">
        <f>"93281"</f>
        <v>93281</v>
      </c>
      <c r="I1494">
        <v>1</v>
      </c>
      <c r="J1494">
        <v>134</v>
      </c>
      <c r="K1494">
        <v>0</v>
      </c>
      <c r="L1494">
        <v>164.82</v>
      </c>
    </row>
    <row r="1495" spans="1:12" x14ac:dyDescent="0.25">
      <c r="A1495" t="str">
        <f t="shared" si="299"/>
        <v>89301000</v>
      </c>
      <c r="B1495" t="str">
        <f t="shared" si="295"/>
        <v>72100000</v>
      </c>
      <c r="C1495" t="str">
        <f t="shared" si="296"/>
        <v>72100659</v>
      </c>
      <c r="D1495" t="str">
        <f t="shared" si="297"/>
        <v>801</v>
      </c>
      <c r="E1495" t="str">
        <f t="shared" si="300"/>
        <v>89301091</v>
      </c>
      <c r="F1495" t="str">
        <f>"9253146155"</f>
        <v>9253146155</v>
      </c>
      <c r="G1495" s="1">
        <v>44674</v>
      </c>
      <c r="H1495" t="str">
        <f>"93121"</f>
        <v>93121</v>
      </c>
      <c r="I1495">
        <v>1</v>
      </c>
      <c r="J1495">
        <v>125</v>
      </c>
      <c r="K1495">
        <v>0</v>
      </c>
      <c r="L1495">
        <v>153.75</v>
      </c>
    </row>
    <row r="1496" spans="1:12" x14ac:dyDescent="0.25">
      <c r="A1496" t="str">
        <f t="shared" si="299"/>
        <v>89301000</v>
      </c>
      <c r="B1496" t="str">
        <f t="shared" si="295"/>
        <v>72100000</v>
      </c>
      <c r="C1496" t="str">
        <f t="shared" si="296"/>
        <v>72100659</v>
      </c>
      <c r="D1496" t="str">
        <f t="shared" si="297"/>
        <v>801</v>
      </c>
      <c r="E1496" t="str">
        <f t="shared" si="300"/>
        <v>89301091</v>
      </c>
      <c r="F1496" t="str">
        <f>"9253146155"</f>
        <v>9253146155</v>
      </c>
      <c r="G1496" s="1">
        <v>44674</v>
      </c>
      <c r="H1496" t="str">
        <f>"93124"</f>
        <v>93124</v>
      </c>
      <c r="I1496">
        <v>1</v>
      </c>
      <c r="J1496">
        <v>173</v>
      </c>
      <c r="K1496">
        <v>0</v>
      </c>
      <c r="L1496">
        <v>212.79</v>
      </c>
    </row>
    <row r="1497" spans="1:12" x14ac:dyDescent="0.25">
      <c r="A1497" t="str">
        <f t="shared" si="299"/>
        <v>89301000</v>
      </c>
      <c r="B1497" t="str">
        <f t="shared" si="295"/>
        <v>72100000</v>
      </c>
      <c r="C1497" t="str">
        <f t="shared" si="296"/>
        <v>72100659</v>
      </c>
      <c r="D1497" t="str">
        <f t="shared" si="297"/>
        <v>801</v>
      </c>
      <c r="E1497" t="str">
        <f t="shared" si="300"/>
        <v>89301091</v>
      </c>
      <c r="F1497" t="str">
        <f>"9253146155"</f>
        <v>9253146155</v>
      </c>
      <c r="G1497" s="1">
        <v>44674</v>
      </c>
      <c r="H1497" t="str">
        <f>"93281"</f>
        <v>93281</v>
      </c>
      <c r="I1497">
        <v>1</v>
      </c>
      <c r="J1497">
        <v>134</v>
      </c>
      <c r="K1497">
        <v>0</v>
      </c>
      <c r="L1497">
        <v>164.82</v>
      </c>
    </row>
    <row r="1498" spans="1:12" x14ac:dyDescent="0.25">
      <c r="A1498" t="str">
        <f t="shared" si="299"/>
        <v>89301000</v>
      </c>
      <c r="B1498" t="str">
        <f t="shared" si="295"/>
        <v>72100000</v>
      </c>
      <c r="C1498" t="str">
        <f t="shared" si="296"/>
        <v>72100659</v>
      </c>
      <c r="D1498" t="str">
        <f t="shared" si="297"/>
        <v>801</v>
      </c>
      <c r="E1498" t="str">
        <f t="shared" si="300"/>
        <v>89301091</v>
      </c>
      <c r="F1498" t="str">
        <f>"9362285735"</f>
        <v>9362285735</v>
      </c>
      <c r="G1498" s="1">
        <v>44675</v>
      </c>
      <c r="H1498" t="str">
        <f>"93121"</f>
        <v>93121</v>
      </c>
      <c r="I1498">
        <v>1</v>
      </c>
      <c r="J1498">
        <v>125</v>
      </c>
      <c r="K1498">
        <v>0</v>
      </c>
      <c r="L1498">
        <v>153.75</v>
      </c>
    </row>
    <row r="1499" spans="1:12" x14ac:dyDescent="0.25">
      <c r="A1499" t="str">
        <f t="shared" si="299"/>
        <v>89301000</v>
      </c>
      <c r="B1499" t="str">
        <f t="shared" si="295"/>
        <v>72100000</v>
      </c>
      <c r="C1499" t="str">
        <f t="shared" si="296"/>
        <v>72100659</v>
      </c>
      <c r="D1499" t="str">
        <f t="shared" si="297"/>
        <v>801</v>
      </c>
      <c r="E1499" t="str">
        <f t="shared" si="300"/>
        <v>89301091</v>
      </c>
      <c r="F1499" t="str">
        <f>"9362285735"</f>
        <v>9362285735</v>
      </c>
      <c r="G1499" s="1">
        <v>44675</v>
      </c>
      <c r="H1499" t="str">
        <f>"93124"</f>
        <v>93124</v>
      </c>
      <c r="I1499">
        <v>1</v>
      </c>
      <c r="J1499">
        <v>173</v>
      </c>
      <c r="K1499">
        <v>0</v>
      </c>
      <c r="L1499">
        <v>212.79</v>
      </c>
    </row>
    <row r="1500" spans="1:12" x14ac:dyDescent="0.25">
      <c r="A1500" t="str">
        <f t="shared" si="299"/>
        <v>89301000</v>
      </c>
      <c r="B1500" t="str">
        <f t="shared" si="295"/>
        <v>72100000</v>
      </c>
      <c r="C1500" t="str">
        <f t="shared" si="296"/>
        <v>72100659</v>
      </c>
      <c r="D1500" t="str">
        <f t="shared" si="297"/>
        <v>801</v>
      </c>
      <c r="E1500" t="str">
        <f t="shared" si="300"/>
        <v>89301091</v>
      </c>
      <c r="F1500" t="str">
        <f>"9362285735"</f>
        <v>9362285735</v>
      </c>
      <c r="G1500" s="1">
        <v>44675</v>
      </c>
      <c r="H1500" t="str">
        <f>"93281"</f>
        <v>93281</v>
      </c>
      <c r="I1500">
        <v>1</v>
      </c>
      <c r="J1500">
        <v>134</v>
      </c>
      <c r="K1500">
        <v>0</v>
      </c>
      <c r="L1500">
        <v>164.82</v>
      </c>
    </row>
    <row r="1501" spans="1:12" x14ac:dyDescent="0.25">
      <c r="A1501" t="str">
        <f t="shared" si="299"/>
        <v>89301000</v>
      </c>
      <c r="B1501" t="str">
        <f t="shared" si="295"/>
        <v>72100000</v>
      </c>
      <c r="C1501" t="str">
        <f t="shared" si="296"/>
        <v>72100659</v>
      </c>
      <c r="D1501" t="str">
        <f t="shared" si="297"/>
        <v>801</v>
      </c>
      <c r="E1501" t="str">
        <f t="shared" si="300"/>
        <v>89301091</v>
      </c>
      <c r="F1501" t="str">
        <f>"2204210734"</f>
        <v>2204210734</v>
      </c>
      <c r="G1501" s="1">
        <v>44674</v>
      </c>
      <c r="H1501" t="str">
        <f>"93121"</f>
        <v>93121</v>
      </c>
      <c r="I1501">
        <v>1</v>
      </c>
      <c r="J1501">
        <v>125</v>
      </c>
      <c r="K1501">
        <v>0</v>
      </c>
      <c r="L1501">
        <v>153.75</v>
      </c>
    </row>
    <row r="1502" spans="1:12" x14ac:dyDescent="0.25">
      <c r="A1502" t="str">
        <f t="shared" si="299"/>
        <v>89301000</v>
      </c>
      <c r="B1502" t="str">
        <f t="shared" si="295"/>
        <v>72100000</v>
      </c>
      <c r="C1502" t="str">
        <f t="shared" si="296"/>
        <v>72100659</v>
      </c>
      <c r="D1502" t="str">
        <f t="shared" si="297"/>
        <v>801</v>
      </c>
      <c r="E1502" t="str">
        <f t="shared" si="300"/>
        <v>89301091</v>
      </c>
      <c r="F1502" t="str">
        <f>"2204210734"</f>
        <v>2204210734</v>
      </c>
      <c r="G1502" s="1">
        <v>44674</v>
      </c>
      <c r="H1502" t="str">
        <f>"93124"</f>
        <v>93124</v>
      </c>
      <c r="I1502">
        <v>1</v>
      </c>
      <c r="J1502">
        <v>173</v>
      </c>
      <c r="K1502">
        <v>0</v>
      </c>
      <c r="L1502">
        <v>212.79</v>
      </c>
    </row>
    <row r="1503" spans="1:12" x14ac:dyDescent="0.25">
      <c r="A1503" t="str">
        <f t="shared" si="299"/>
        <v>89301000</v>
      </c>
      <c r="B1503" t="str">
        <f t="shared" si="295"/>
        <v>72100000</v>
      </c>
      <c r="C1503" t="str">
        <f t="shared" si="296"/>
        <v>72100659</v>
      </c>
      <c r="D1503" t="str">
        <f t="shared" si="297"/>
        <v>801</v>
      </c>
      <c r="E1503" t="str">
        <f t="shared" si="300"/>
        <v>89301091</v>
      </c>
      <c r="F1503" t="str">
        <f>"2204210734"</f>
        <v>2204210734</v>
      </c>
      <c r="G1503" s="1">
        <v>44674</v>
      </c>
      <c r="H1503" t="str">
        <f>"93281"</f>
        <v>93281</v>
      </c>
      <c r="I1503">
        <v>1</v>
      </c>
      <c r="J1503">
        <v>134</v>
      </c>
      <c r="K1503">
        <v>0</v>
      </c>
      <c r="L1503">
        <v>164.82</v>
      </c>
    </row>
    <row r="1504" spans="1:12" x14ac:dyDescent="0.25">
      <c r="A1504" t="str">
        <f t="shared" si="299"/>
        <v>89301000</v>
      </c>
      <c r="B1504" t="str">
        <f t="shared" ref="B1504:B1518" si="301">"72100000"</f>
        <v>72100000</v>
      </c>
      <c r="C1504" t="str">
        <f t="shared" ref="C1504:C1518" si="302">"72100659"</f>
        <v>72100659</v>
      </c>
      <c r="D1504" t="str">
        <f t="shared" ref="D1504:D1518" si="303">"801"</f>
        <v>801</v>
      </c>
      <c r="E1504" t="str">
        <f t="shared" si="300"/>
        <v>89301091</v>
      </c>
      <c r="F1504" t="str">
        <f>"2254230286"</f>
        <v>2254230286</v>
      </c>
      <c r="G1504" s="1">
        <v>44676</v>
      </c>
      <c r="H1504" t="str">
        <f>"93121"</f>
        <v>93121</v>
      </c>
      <c r="I1504">
        <v>1</v>
      </c>
      <c r="J1504">
        <v>125</v>
      </c>
      <c r="K1504">
        <v>0</v>
      </c>
      <c r="L1504">
        <v>153.75</v>
      </c>
    </row>
    <row r="1505" spans="1:12" x14ac:dyDescent="0.25">
      <c r="A1505" t="str">
        <f t="shared" si="299"/>
        <v>89301000</v>
      </c>
      <c r="B1505" t="str">
        <f t="shared" si="301"/>
        <v>72100000</v>
      </c>
      <c r="C1505" t="str">
        <f t="shared" si="302"/>
        <v>72100659</v>
      </c>
      <c r="D1505" t="str">
        <f t="shared" si="303"/>
        <v>801</v>
      </c>
      <c r="E1505" t="str">
        <f t="shared" si="300"/>
        <v>89301091</v>
      </c>
      <c r="F1505" t="str">
        <f>"2254230286"</f>
        <v>2254230286</v>
      </c>
      <c r="G1505" s="1">
        <v>44676</v>
      </c>
      <c r="H1505" t="str">
        <f>"93124"</f>
        <v>93124</v>
      </c>
      <c r="I1505">
        <v>1</v>
      </c>
      <c r="J1505">
        <v>173</v>
      </c>
      <c r="K1505">
        <v>0</v>
      </c>
      <c r="L1505">
        <v>212.79</v>
      </c>
    </row>
    <row r="1506" spans="1:12" x14ac:dyDescent="0.25">
      <c r="A1506" t="str">
        <f t="shared" si="299"/>
        <v>89301000</v>
      </c>
      <c r="B1506" t="str">
        <f t="shared" si="301"/>
        <v>72100000</v>
      </c>
      <c r="C1506" t="str">
        <f t="shared" si="302"/>
        <v>72100659</v>
      </c>
      <c r="D1506" t="str">
        <f t="shared" si="303"/>
        <v>801</v>
      </c>
      <c r="E1506" t="str">
        <f t="shared" si="300"/>
        <v>89301091</v>
      </c>
      <c r="F1506" t="str">
        <f>"2254230286"</f>
        <v>2254230286</v>
      </c>
      <c r="G1506" s="1">
        <v>44676</v>
      </c>
      <c r="H1506" t="str">
        <f>"93281"</f>
        <v>93281</v>
      </c>
      <c r="I1506">
        <v>1</v>
      </c>
      <c r="J1506">
        <v>134</v>
      </c>
      <c r="K1506">
        <v>0</v>
      </c>
      <c r="L1506">
        <v>164.82</v>
      </c>
    </row>
    <row r="1507" spans="1:12" x14ac:dyDescent="0.25">
      <c r="A1507" t="str">
        <f t="shared" si="299"/>
        <v>89301000</v>
      </c>
      <c r="B1507" t="str">
        <f t="shared" si="301"/>
        <v>72100000</v>
      </c>
      <c r="C1507" t="str">
        <f t="shared" si="302"/>
        <v>72100659</v>
      </c>
      <c r="D1507" t="str">
        <f t="shared" si="303"/>
        <v>801</v>
      </c>
      <c r="E1507" t="str">
        <f t="shared" si="300"/>
        <v>89301091</v>
      </c>
      <c r="F1507" t="str">
        <f>"2204240346"</f>
        <v>2204240346</v>
      </c>
      <c r="G1507" s="1">
        <v>44677</v>
      </c>
      <c r="H1507" t="str">
        <f>"93121"</f>
        <v>93121</v>
      </c>
      <c r="I1507">
        <v>1</v>
      </c>
      <c r="J1507">
        <v>125</v>
      </c>
      <c r="K1507">
        <v>0</v>
      </c>
      <c r="L1507">
        <v>153.75</v>
      </c>
    </row>
    <row r="1508" spans="1:12" x14ac:dyDescent="0.25">
      <c r="A1508" t="str">
        <f t="shared" si="299"/>
        <v>89301000</v>
      </c>
      <c r="B1508" t="str">
        <f t="shared" si="301"/>
        <v>72100000</v>
      </c>
      <c r="C1508" t="str">
        <f t="shared" si="302"/>
        <v>72100659</v>
      </c>
      <c r="D1508" t="str">
        <f t="shared" si="303"/>
        <v>801</v>
      </c>
      <c r="E1508" t="str">
        <f t="shared" si="300"/>
        <v>89301091</v>
      </c>
      <c r="F1508" t="str">
        <f>"2204240346"</f>
        <v>2204240346</v>
      </c>
      <c r="G1508" s="1">
        <v>44677</v>
      </c>
      <c r="H1508" t="str">
        <f>"93124"</f>
        <v>93124</v>
      </c>
      <c r="I1508">
        <v>1</v>
      </c>
      <c r="J1508">
        <v>173</v>
      </c>
      <c r="K1508">
        <v>0</v>
      </c>
      <c r="L1508">
        <v>212.79</v>
      </c>
    </row>
    <row r="1509" spans="1:12" x14ac:dyDescent="0.25">
      <c r="A1509" t="str">
        <f t="shared" si="299"/>
        <v>89301000</v>
      </c>
      <c r="B1509" t="str">
        <f t="shared" si="301"/>
        <v>72100000</v>
      </c>
      <c r="C1509" t="str">
        <f t="shared" si="302"/>
        <v>72100659</v>
      </c>
      <c r="D1509" t="str">
        <f t="shared" si="303"/>
        <v>801</v>
      </c>
      <c r="E1509" t="str">
        <f t="shared" si="300"/>
        <v>89301091</v>
      </c>
      <c r="F1509" t="str">
        <f>"2204240346"</f>
        <v>2204240346</v>
      </c>
      <c r="G1509" s="1">
        <v>44677</v>
      </c>
      <c r="H1509" t="str">
        <f>"93281"</f>
        <v>93281</v>
      </c>
      <c r="I1509">
        <v>1</v>
      </c>
      <c r="J1509">
        <v>134</v>
      </c>
      <c r="K1509">
        <v>0</v>
      </c>
      <c r="L1509">
        <v>164.82</v>
      </c>
    </row>
    <row r="1510" spans="1:12" x14ac:dyDescent="0.25">
      <c r="A1510" t="str">
        <f t="shared" si="299"/>
        <v>89301000</v>
      </c>
      <c r="B1510" t="str">
        <f t="shared" si="301"/>
        <v>72100000</v>
      </c>
      <c r="C1510" t="str">
        <f t="shared" si="302"/>
        <v>72100659</v>
      </c>
      <c r="D1510" t="str">
        <f t="shared" si="303"/>
        <v>801</v>
      </c>
      <c r="E1510" t="str">
        <f t="shared" si="300"/>
        <v>89301091</v>
      </c>
      <c r="F1510" t="str">
        <f>"2204240368"</f>
        <v>2204240368</v>
      </c>
      <c r="G1510" s="1">
        <v>44677</v>
      </c>
      <c r="H1510" t="str">
        <f>"93121"</f>
        <v>93121</v>
      </c>
      <c r="I1510">
        <v>1</v>
      </c>
      <c r="J1510">
        <v>125</v>
      </c>
      <c r="K1510">
        <v>0</v>
      </c>
      <c r="L1510">
        <v>153.75</v>
      </c>
    </row>
    <row r="1511" spans="1:12" x14ac:dyDescent="0.25">
      <c r="A1511" t="str">
        <f t="shared" si="299"/>
        <v>89301000</v>
      </c>
      <c r="B1511" t="str">
        <f t="shared" si="301"/>
        <v>72100000</v>
      </c>
      <c r="C1511" t="str">
        <f t="shared" si="302"/>
        <v>72100659</v>
      </c>
      <c r="D1511" t="str">
        <f t="shared" si="303"/>
        <v>801</v>
      </c>
      <c r="E1511" t="str">
        <f t="shared" si="300"/>
        <v>89301091</v>
      </c>
      <c r="F1511" t="str">
        <f>"2204240368"</f>
        <v>2204240368</v>
      </c>
      <c r="G1511" s="1">
        <v>44677</v>
      </c>
      <c r="H1511" t="str">
        <f>"93124"</f>
        <v>93124</v>
      </c>
      <c r="I1511">
        <v>1</v>
      </c>
      <c r="J1511">
        <v>173</v>
      </c>
      <c r="K1511">
        <v>0</v>
      </c>
      <c r="L1511">
        <v>212.79</v>
      </c>
    </row>
    <row r="1512" spans="1:12" x14ac:dyDescent="0.25">
      <c r="A1512" t="str">
        <f t="shared" si="299"/>
        <v>89301000</v>
      </c>
      <c r="B1512" t="str">
        <f t="shared" si="301"/>
        <v>72100000</v>
      </c>
      <c r="C1512" t="str">
        <f t="shared" si="302"/>
        <v>72100659</v>
      </c>
      <c r="D1512" t="str">
        <f t="shared" si="303"/>
        <v>801</v>
      </c>
      <c r="E1512" t="str">
        <f t="shared" si="300"/>
        <v>89301091</v>
      </c>
      <c r="F1512" t="str">
        <f>"2204240368"</f>
        <v>2204240368</v>
      </c>
      <c r="G1512" s="1">
        <v>44677</v>
      </c>
      <c r="H1512" t="str">
        <f>"93281"</f>
        <v>93281</v>
      </c>
      <c r="I1512">
        <v>1</v>
      </c>
      <c r="J1512">
        <v>134</v>
      </c>
      <c r="K1512">
        <v>0</v>
      </c>
      <c r="L1512">
        <v>164.82</v>
      </c>
    </row>
    <row r="1513" spans="1:12" x14ac:dyDescent="0.25">
      <c r="A1513" t="str">
        <f t="shared" si="299"/>
        <v>89301000</v>
      </c>
      <c r="B1513" t="str">
        <f t="shared" si="301"/>
        <v>72100000</v>
      </c>
      <c r="C1513" t="str">
        <f t="shared" si="302"/>
        <v>72100659</v>
      </c>
      <c r="D1513" t="str">
        <f t="shared" si="303"/>
        <v>801</v>
      </c>
      <c r="E1513" t="str">
        <f t="shared" si="300"/>
        <v>89301091</v>
      </c>
      <c r="F1513" t="str">
        <f>"2254240340"</f>
        <v>2254240340</v>
      </c>
      <c r="G1513" s="1">
        <v>44677</v>
      </c>
      <c r="H1513" t="str">
        <f>"93121"</f>
        <v>93121</v>
      </c>
      <c r="I1513">
        <v>1</v>
      </c>
      <c r="J1513">
        <v>125</v>
      </c>
      <c r="K1513">
        <v>0</v>
      </c>
      <c r="L1513">
        <v>153.75</v>
      </c>
    </row>
    <row r="1514" spans="1:12" x14ac:dyDescent="0.25">
      <c r="A1514" t="str">
        <f t="shared" si="299"/>
        <v>89301000</v>
      </c>
      <c r="B1514" t="str">
        <f t="shared" si="301"/>
        <v>72100000</v>
      </c>
      <c r="C1514" t="str">
        <f t="shared" si="302"/>
        <v>72100659</v>
      </c>
      <c r="D1514" t="str">
        <f t="shared" si="303"/>
        <v>801</v>
      </c>
      <c r="E1514" t="str">
        <f t="shared" si="300"/>
        <v>89301091</v>
      </c>
      <c r="F1514" t="str">
        <f>"2254240340"</f>
        <v>2254240340</v>
      </c>
      <c r="G1514" s="1">
        <v>44677</v>
      </c>
      <c r="H1514" t="str">
        <f>"93124"</f>
        <v>93124</v>
      </c>
      <c r="I1514">
        <v>1</v>
      </c>
      <c r="J1514">
        <v>173</v>
      </c>
      <c r="K1514">
        <v>0</v>
      </c>
      <c r="L1514">
        <v>212.79</v>
      </c>
    </row>
    <row r="1515" spans="1:12" x14ac:dyDescent="0.25">
      <c r="A1515" t="str">
        <f t="shared" si="299"/>
        <v>89301000</v>
      </c>
      <c r="B1515" t="str">
        <f t="shared" si="301"/>
        <v>72100000</v>
      </c>
      <c r="C1515" t="str">
        <f t="shared" si="302"/>
        <v>72100659</v>
      </c>
      <c r="D1515" t="str">
        <f t="shared" si="303"/>
        <v>801</v>
      </c>
      <c r="E1515" t="str">
        <f t="shared" si="300"/>
        <v>89301091</v>
      </c>
      <c r="F1515" t="str">
        <f>"2254240340"</f>
        <v>2254240340</v>
      </c>
      <c r="G1515" s="1">
        <v>44677</v>
      </c>
      <c r="H1515" t="str">
        <f>"93281"</f>
        <v>93281</v>
      </c>
      <c r="I1515">
        <v>1</v>
      </c>
      <c r="J1515">
        <v>134</v>
      </c>
      <c r="K1515">
        <v>0</v>
      </c>
      <c r="L1515">
        <v>164.82</v>
      </c>
    </row>
    <row r="1516" spans="1:12" x14ac:dyDescent="0.25">
      <c r="A1516" t="str">
        <f t="shared" si="299"/>
        <v>89301000</v>
      </c>
      <c r="B1516" t="str">
        <f t="shared" si="301"/>
        <v>72100000</v>
      </c>
      <c r="C1516" t="str">
        <f t="shared" si="302"/>
        <v>72100659</v>
      </c>
      <c r="D1516" t="str">
        <f t="shared" si="303"/>
        <v>801</v>
      </c>
      <c r="E1516" t="str">
        <f>"89301093"</f>
        <v>89301093</v>
      </c>
      <c r="F1516" t="str">
        <f>"2254100354"</f>
        <v>2254100354</v>
      </c>
      <c r="G1516" s="1">
        <v>44678</v>
      </c>
      <c r="H1516" t="str">
        <f>"93121"</f>
        <v>93121</v>
      </c>
      <c r="I1516">
        <v>1</v>
      </c>
      <c r="J1516">
        <v>125</v>
      </c>
      <c r="K1516">
        <v>0</v>
      </c>
      <c r="L1516">
        <v>153.75</v>
      </c>
    </row>
    <row r="1517" spans="1:12" x14ac:dyDescent="0.25">
      <c r="A1517" t="str">
        <f t="shared" si="299"/>
        <v>89301000</v>
      </c>
      <c r="B1517" t="str">
        <f t="shared" si="301"/>
        <v>72100000</v>
      </c>
      <c r="C1517" t="str">
        <f t="shared" si="302"/>
        <v>72100659</v>
      </c>
      <c r="D1517" t="str">
        <f t="shared" si="303"/>
        <v>801</v>
      </c>
      <c r="E1517" t="str">
        <f>"89301093"</f>
        <v>89301093</v>
      </c>
      <c r="F1517" t="str">
        <f>"2254100354"</f>
        <v>2254100354</v>
      </c>
      <c r="G1517" s="1">
        <v>44678</v>
      </c>
      <c r="H1517" t="str">
        <f>"93124"</f>
        <v>93124</v>
      </c>
      <c r="I1517">
        <v>1</v>
      </c>
      <c r="J1517">
        <v>173</v>
      </c>
      <c r="K1517">
        <v>0</v>
      </c>
      <c r="L1517">
        <v>212.79</v>
      </c>
    </row>
    <row r="1518" spans="1:12" x14ac:dyDescent="0.25">
      <c r="A1518" t="str">
        <f t="shared" si="299"/>
        <v>89301000</v>
      </c>
      <c r="B1518" t="str">
        <f t="shared" si="301"/>
        <v>72100000</v>
      </c>
      <c r="C1518" t="str">
        <f t="shared" si="302"/>
        <v>72100659</v>
      </c>
      <c r="D1518" t="str">
        <f t="shared" si="303"/>
        <v>801</v>
      </c>
      <c r="E1518" t="str">
        <f>"89301093"</f>
        <v>89301093</v>
      </c>
      <c r="F1518" t="str">
        <f>"2254100354"</f>
        <v>2254100354</v>
      </c>
      <c r="G1518" s="1">
        <v>44678</v>
      </c>
      <c r="H1518" t="str">
        <f>"93281"</f>
        <v>93281</v>
      </c>
      <c r="I1518">
        <v>1</v>
      </c>
      <c r="J1518">
        <v>134</v>
      </c>
      <c r="K1518">
        <v>0</v>
      </c>
      <c r="L1518">
        <v>164.82</v>
      </c>
    </row>
    <row r="1519" spans="1:12" x14ac:dyDescent="0.25">
      <c r="A1519" t="str">
        <f t="shared" si="299"/>
        <v>89301000</v>
      </c>
      <c r="B1519" t="str">
        <f t="shared" ref="B1519:B1527" si="304">"10510000"</f>
        <v>10510000</v>
      </c>
      <c r="C1519" t="str">
        <f t="shared" ref="C1519:C1527" si="305">"10510001"</f>
        <v>10510001</v>
      </c>
      <c r="D1519" t="str">
        <f t="shared" ref="D1519:D1527" si="306">"802"</f>
        <v>802</v>
      </c>
      <c r="E1519" t="str">
        <f>"89301012"</f>
        <v>89301012</v>
      </c>
      <c r="F1519" t="str">
        <f>"315928134"</f>
        <v>315928134</v>
      </c>
      <c r="G1519" s="1">
        <v>44635</v>
      </c>
      <c r="H1519" t="str">
        <f>"82077"</f>
        <v>82077</v>
      </c>
      <c r="I1519">
        <v>1</v>
      </c>
      <c r="J1519">
        <v>350</v>
      </c>
      <c r="K1519">
        <v>0</v>
      </c>
      <c r="L1519">
        <v>318.5</v>
      </c>
    </row>
    <row r="1520" spans="1:12" x14ac:dyDescent="0.25">
      <c r="A1520" t="str">
        <f t="shared" si="299"/>
        <v>89301000</v>
      </c>
      <c r="B1520" t="str">
        <f t="shared" si="304"/>
        <v>10510000</v>
      </c>
      <c r="C1520" t="str">
        <f t="shared" si="305"/>
        <v>10510001</v>
      </c>
      <c r="D1520" t="str">
        <f t="shared" si="306"/>
        <v>802</v>
      </c>
      <c r="E1520" t="str">
        <f>"89301012"</f>
        <v>89301012</v>
      </c>
      <c r="F1520" t="str">
        <f>"315928134"</f>
        <v>315928134</v>
      </c>
      <c r="G1520" s="1">
        <v>44634</v>
      </c>
      <c r="H1520" t="str">
        <f>"82137"</f>
        <v>82137</v>
      </c>
      <c r="I1520">
        <v>1</v>
      </c>
      <c r="J1520">
        <v>1603</v>
      </c>
      <c r="K1520">
        <v>0</v>
      </c>
      <c r="L1520">
        <v>1458.73</v>
      </c>
    </row>
    <row r="1521" spans="1:12" x14ac:dyDescent="0.25">
      <c r="A1521" t="str">
        <f t="shared" si="299"/>
        <v>89301000</v>
      </c>
      <c r="B1521" t="str">
        <f t="shared" si="304"/>
        <v>10510000</v>
      </c>
      <c r="C1521" t="str">
        <f t="shared" si="305"/>
        <v>10510001</v>
      </c>
      <c r="D1521" t="str">
        <f t="shared" si="306"/>
        <v>802</v>
      </c>
      <c r="E1521" t="str">
        <f>"89301171"</f>
        <v>89301171</v>
      </c>
      <c r="F1521" t="str">
        <f>"450402441"</f>
        <v>450402441</v>
      </c>
      <c r="G1521" s="1">
        <v>44697</v>
      </c>
      <c r="H1521" t="str">
        <f>"82034"</f>
        <v>82034</v>
      </c>
      <c r="I1521">
        <v>1</v>
      </c>
      <c r="J1521">
        <v>348</v>
      </c>
      <c r="K1521">
        <v>0</v>
      </c>
      <c r="L1521">
        <v>316.68</v>
      </c>
    </row>
    <row r="1522" spans="1:12" x14ac:dyDescent="0.25">
      <c r="A1522" t="str">
        <f t="shared" si="299"/>
        <v>89301000</v>
      </c>
      <c r="B1522" t="str">
        <f t="shared" si="304"/>
        <v>10510000</v>
      </c>
      <c r="C1522" t="str">
        <f t="shared" si="305"/>
        <v>10510001</v>
      </c>
      <c r="D1522" t="str">
        <f t="shared" si="306"/>
        <v>802</v>
      </c>
      <c r="E1522" t="str">
        <f>"89301171"</f>
        <v>89301171</v>
      </c>
      <c r="F1522" t="str">
        <f>"450402441"</f>
        <v>450402441</v>
      </c>
      <c r="G1522" s="1">
        <v>44697</v>
      </c>
      <c r="H1522" t="str">
        <f>"82041"</f>
        <v>82041</v>
      </c>
      <c r="I1522">
        <v>1</v>
      </c>
      <c r="J1522">
        <v>1090</v>
      </c>
      <c r="K1522">
        <v>0</v>
      </c>
      <c r="L1522">
        <v>991.9</v>
      </c>
    </row>
    <row r="1523" spans="1:12" x14ac:dyDescent="0.25">
      <c r="A1523" t="str">
        <f t="shared" si="299"/>
        <v>89301000</v>
      </c>
      <c r="B1523" t="str">
        <f t="shared" si="304"/>
        <v>10510000</v>
      </c>
      <c r="C1523" t="str">
        <f t="shared" si="305"/>
        <v>10510001</v>
      </c>
      <c r="D1523" t="str">
        <f t="shared" si="306"/>
        <v>802</v>
      </c>
      <c r="E1523" t="str">
        <f>"89301171"</f>
        <v>89301171</v>
      </c>
      <c r="F1523" t="str">
        <f>"450402441"</f>
        <v>450402441</v>
      </c>
      <c r="G1523" s="1">
        <v>44697</v>
      </c>
      <c r="H1523" t="str">
        <f>"82041"</f>
        <v>82041</v>
      </c>
      <c r="I1523">
        <v>1</v>
      </c>
      <c r="J1523">
        <v>1090</v>
      </c>
      <c r="K1523">
        <v>0</v>
      </c>
      <c r="L1523">
        <v>991.9</v>
      </c>
    </row>
    <row r="1524" spans="1:12" x14ac:dyDescent="0.25">
      <c r="A1524" t="str">
        <f t="shared" si="299"/>
        <v>89301000</v>
      </c>
      <c r="B1524" t="str">
        <f t="shared" si="304"/>
        <v>10510000</v>
      </c>
      <c r="C1524" t="str">
        <f t="shared" si="305"/>
        <v>10510001</v>
      </c>
      <c r="D1524" t="str">
        <f t="shared" si="306"/>
        <v>802</v>
      </c>
      <c r="E1524" t="str">
        <f>"89301101"</f>
        <v>89301101</v>
      </c>
      <c r="F1524" t="str">
        <f>"1762260082"</f>
        <v>1762260082</v>
      </c>
      <c r="G1524" s="1">
        <v>44704</v>
      </c>
      <c r="H1524" t="str">
        <f>"82113"</f>
        <v>82113</v>
      </c>
      <c r="I1524">
        <v>1</v>
      </c>
      <c r="J1524">
        <v>362</v>
      </c>
      <c r="K1524">
        <v>0</v>
      </c>
      <c r="L1524">
        <v>329.42</v>
      </c>
    </row>
    <row r="1525" spans="1:12" x14ac:dyDescent="0.25">
      <c r="A1525" t="str">
        <f t="shared" si="299"/>
        <v>89301000</v>
      </c>
      <c r="B1525" t="str">
        <f t="shared" si="304"/>
        <v>10510000</v>
      </c>
      <c r="C1525" t="str">
        <f t="shared" si="305"/>
        <v>10510001</v>
      </c>
      <c r="D1525" t="str">
        <f t="shared" si="306"/>
        <v>802</v>
      </c>
      <c r="E1525" t="str">
        <f>"89301101"</f>
        <v>89301101</v>
      </c>
      <c r="F1525" t="str">
        <f>"1762260082"</f>
        <v>1762260082</v>
      </c>
      <c r="G1525" s="1">
        <v>44704</v>
      </c>
      <c r="H1525" t="str">
        <f>"82113"</f>
        <v>82113</v>
      </c>
      <c r="I1525">
        <v>1</v>
      </c>
      <c r="J1525">
        <v>362</v>
      </c>
      <c r="K1525">
        <v>0</v>
      </c>
      <c r="L1525">
        <v>329.42</v>
      </c>
    </row>
    <row r="1526" spans="1:12" x14ac:dyDescent="0.25">
      <c r="A1526" t="str">
        <f t="shared" si="299"/>
        <v>89301000</v>
      </c>
      <c r="B1526" t="str">
        <f t="shared" si="304"/>
        <v>10510000</v>
      </c>
      <c r="C1526" t="str">
        <f t="shared" si="305"/>
        <v>10510001</v>
      </c>
      <c r="D1526" t="str">
        <f t="shared" si="306"/>
        <v>802</v>
      </c>
      <c r="E1526" t="str">
        <f>"89301101"</f>
        <v>89301101</v>
      </c>
      <c r="F1526" t="str">
        <f>"1762260082"</f>
        <v>1762260082</v>
      </c>
      <c r="G1526" s="1">
        <v>44711</v>
      </c>
      <c r="H1526" t="str">
        <f>"82041"</f>
        <v>82041</v>
      </c>
      <c r="I1526">
        <v>1</v>
      </c>
      <c r="J1526">
        <v>1090</v>
      </c>
      <c r="K1526">
        <v>0</v>
      </c>
      <c r="L1526">
        <v>991.9</v>
      </c>
    </row>
    <row r="1527" spans="1:12" x14ac:dyDescent="0.25">
      <c r="A1527" t="str">
        <f t="shared" si="299"/>
        <v>89301000</v>
      </c>
      <c r="B1527" t="str">
        <f t="shared" si="304"/>
        <v>10510000</v>
      </c>
      <c r="C1527" t="str">
        <f t="shared" si="305"/>
        <v>10510001</v>
      </c>
      <c r="D1527" t="str">
        <f t="shared" si="306"/>
        <v>802</v>
      </c>
      <c r="E1527" t="str">
        <f>"89301101"</f>
        <v>89301101</v>
      </c>
      <c r="F1527" t="str">
        <f>"1762260082"</f>
        <v>1762260082</v>
      </c>
      <c r="G1527" s="1">
        <v>44712</v>
      </c>
      <c r="H1527" t="str">
        <f>"82034"</f>
        <v>82034</v>
      </c>
      <c r="I1527">
        <v>1</v>
      </c>
      <c r="J1527">
        <v>348</v>
      </c>
      <c r="K1527">
        <v>0</v>
      </c>
      <c r="L1527">
        <v>316.68</v>
      </c>
    </row>
    <row r="1528" spans="1:12" x14ac:dyDescent="0.25">
      <c r="A1528" t="str">
        <f t="shared" si="299"/>
        <v>89301000</v>
      </c>
      <c r="B1528" t="str">
        <f>"78006000"</f>
        <v>78006000</v>
      </c>
      <c r="C1528" t="str">
        <f>"78006201"</f>
        <v>78006201</v>
      </c>
      <c r="D1528" t="str">
        <f>"801"</f>
        <v>801</v>
      </c>
      <c r="E1528" t="str">
        <f>"89301171"</f>
        <v>89301171</v>
      </c>
      <c r="F1528" t="str">
        <f>"9457265741"</f>
        <v>9457265741</v>
      </c>
      <c r="G1528" s="1">
        <v>44685</v>
      </c>
      <c r="H1528" t="str">
        <f>"81703"</f>
        <v>81703</v>
      </c>
      <c r="I1528">
        <v>2</v>
      </c>
      <c r="J1528">
        <v>556</v>
      </c>
      <c r="K1528">
        <v>0</v>
      </c>
      <c r="L1528">
        <v>433.68</v>
      </c>
    </row>
    <row r="1529" spans="1:12" x14ac:dyDescent="0.25">
      <c r="A1529" t="str">
        <f t="shared" si="299"/>
        <v>89301000</v>
      </c>
      <c r="B1529" t="str">
        <f>"78006000"</f>
        <v>78006000</v>
      </c>
      <c r="C1529" t="str">
        <f>"78006201"</f>
        <v>78006201</v>
      </c>
      <c r="D1529" t="str">
        <f>"801"</f>
        <v>801</v>
      </c>
      <c r="E1529" t="str">
        <f>"89301171"</f>
        <v>89301171</v>
      </c>
      <c r="F1529" t="str">
        <f>"9252215709"</f>
        <v>9252215709</v>
      </c>
      <c r="G1529" s="1">
        <v>44691</v>
      </c>
      <c r="H1529" t="str">
        <f>"81703"</f>
        <v>81703</v>
      </c>
      <c r="I1529">
        <v>2</v>
      </c>
      <c r="J1529">
        <v>556</v>
      </c>
      <c r="K1529">
        <v>0</v>
      </c>
      <c r="L1529">
        <v>433.68</v>
      </c>
    </row>
    <row r="1530" spans="1:12" x14ac:dyDescent="0.25">
      <c r="A1530" t="str">
        <f t="shared" si="299"/>
        <v>89301000</v>
      </c>
      <c r="B1530" t="str">
        <f>"78006000"</f>
        <v>78006000</v>
      </c>
      <c r="C1530" t="str">
        <f>"78006201"</f>
        <v>78006201</v>
      </c>
      <c r="D1530" t="str">
        <f>"801"</f>
        <v>801</v>
      </c>
      <c r="E1530" t="str">
        <f>"89301171"</f>
        <v>89301171</v>
      </c>
      <c r="F1530" t="str">
        <f>"450402441"</f>
        <v>450402441</v>
      </c>
      <c r="G1530" s="1">
        <v>44697</v>
      </c>
      <c r="H1530" t="str">
        <f>"81703"</f>
        <v>81703</v>
      </c>
      <c r="I1530">
        <v>2</v>
      </c>
      <c r="J1530">
        <v>556</v>
      </c>
      <c r="K1530">
        <v>0</v>
      </c>
      <c r="L1530">
        <v>433.68</v>
      </c>
    </row>
    <row r="1531" spans="1:12" x14ac:dyDescent="0.25">
      <c r="A1531" t="str">
        <f t="shared" si="299"/>
        <v>89301000</v>
      </c>
      <c r="B1531" t="str">
        <f>"78006000"</f>
        <v>78006000</v>
      </c>
      <c r="C1531" t="str">
        <f>"78006201"</f>
        <v>78006201</v>
      </c>
      <c r="D1531" t="str">
        <f>"801"</f>
        <v>801</v>
      </c>
      <c r="E1531" t="str">
        <f>"89301171"</f>
        <v>89301171</v>
      </c>
      <c r="F1531" t="str">
        <f>"8352175337"</f>
        <v>8352175337</v>
      </c>
      <c r="G1531" s="1">
        <v>44690</v>
      </c>
      <c r="H1531" t="str">
        <f>"81703"</f>
        <v>81703</v>
      </c>
      <c r="I1531">
        <v>2</v>
      </c>
      <c r="J1531">
        <v>556</v>
      </c>
      <c r="K1531">
        <v>0</v>
      </c>
      <c r="L1531">
        <v>433.68</v>
      </c>
    </row>
    <row r="1532" spans="1:12" x14ac:dyDescent="0.25">
      <c r="A1532" t="str">
        <f t="shared" si="299"/>
        <v>89301000</v>
      </c>
      <c r="B1532" t="str">
        <f>"78006000"</f>
        <v>78006000</v>
      </c>
      <c r="C1532" t="str">
        <f>"78006201"</f>
        <v>78006201</v>
      </c>
      <c r="D1532" t="str">
        <f>"801"</f>
        <v>801</v>
      </c>
      <c r="E1532" t="str">
        <f>"89301171"</f>
        <v>89301171</v>
      </c>
      <c r="F1532" t="str">
        <f>"8808184726"</f>
        <v>8808184726</v>
      </c>
      <c r="G1532" s="1">
        <v>44690</v>
      </c>
      <c r="H1532" t="str">
        <f>"81703"</f>
        <v>81703</v>
      </c>
      <c r="I1532">
        <v>2</v>
      </c>
      <c r="J1532">
        <v>556</v>
      </c>
      <c r="K1532">
        <v>0</v>
      </c>
      <c r="L1532">
        <v>433.68</v>
      </c>
    </row>
    <row r="1533" spans="1:12" x14ac:dyDescent="0.25">
      <c r="A1533" t="str">
        <f t="shared" si="299"/>
        <v>89301000</v>
      </c>
      <c r="B1533" t="str">
        <f>"92503000"</f>
        <v>92503000</v>
      </c>
      <c r="C1533" t="str">
        <f>"92503001"</f>
        <v>92503001</v>
      </c>
      <c r="D1533" t="str">
        <f>"820"</f>
        <v>820</v>
      </c>
      <c r="E1533" t="str">
        <f>"89301082"</f>
        <v>89301082</v>
      </c>
      <c r="F1533" t="str">
        <f>"7255305321"</f>
        <v>7255305321</v>
      </c>
      <c r="G1533" s="1">
        <v>44690</v>
      </c>
      <c r="H1533" t="str">
        <f>"95199"</f>
        <v>95199</v>
      </c>
      <c r="I1533">
        <v>1</v>
      </c>
      <c r="J1533">
        <v>247</v>
      </c>
      <c r="K1533">
        <v>0</v>
      </c>
      <c r="L1533">
        <v>288.99</v>
      </c>
    </row>
    <row r="1534" spans="1:12" x14ac:dyDescent="0.25">
      <c r="A1534" t="str">
        <f t="shared" si="299"/>
        <v>89301000</v>
      </c>
      <c r="B1534" t="str">
        <f>"92503000"</f>
        <v>92503000</v>
      </c>
      <c r="C1534" t="str">
        <f>"92503001"</f>
        <v>92503001</v>
      </c>
      <c r="D1534" t="str">
        <f>"820"</f>
        <v>820</v>
      </c>
      <c r="E1534" t="str">
        <f>"89301082"</f>
        <v>89301082</v>
      </c>
      <c r="F1534" t="str">
        <f>"446229441"</f>
        <v>446229441</v>
      </c>
      <c r="G1534" s="1">
        <v>44697</v>
      </c>
      <c r="H1534" t="str">
        <f>"95198"</f>
        <v>95198</v>
      </c>
      <c r="I1534">
        <v>1</v>
      </c>
      <c r="J1534">
        <v>247</v>
      </c>
      <c r="K1534">
        <v>0</v>
      </c>
      <c r="L1534">
        <v>288.99</v>
      </c>
    </row>
    <row r="1535" spans="1:12" x14ac:dyDescent="0.25">
      <c r="A1535" t="str">
        <f t="shared" si="299"/>
        <v>89301000</v>
      </c>
      <c r="B1535" t="str">
        <f>"92503000"</f>
        <v>92503000</v>
      </c>
      <c r="C1535" t="str">
        <f>"92503001"</f>
        <v>92503001</v>
      </c>
      <c r="D1535" t="str">
        <f>"820"</f>
        <v>820</v>
      </c>
      <c r="E1535" t="str">
        <f>"89301082"</f>
        <v>89301082</v>
      </c>
      <c r="F1535" t="str">
        <f>"465109406"</f>
        <v>465109406</v>
      </c>
      <c r="G1535" s="1">
        <v>44697</v>
      </c>
      <c r="H1535" t="str">
        <f>"95198"</f>
        <v>95198</v>
      </c>
      <c r="I1535">
        <v>1</v>
      </c>
      <c r="J1535">
        <v>247</v>
      </c>
      <c r="K1535">
        <v>0</v>
      </c>
      <c r="L1535">
        <v>288.99</v>
      </c>
    </row>
    <row r="1536" spans="1:12" x14ac:dyDescent="0.25">
      <c r="A1536" t="str">
        <f t="shared" si="299"/>
        <v>89301000</v>
      </c>
      <c r="B1536" t="str">
        <f>"02004000"</f>
        <v>02004000</v>
      </c>
      <c r="C1536" t="str">
        <f>"02004561"</f>
        <v>02004561</v>
      </c>
      <c r="D1536" t="str">
        <f>"801"</f>
        <v>801</v>
      </c>
      <c r="E1536" t="str">
        <f>"89301103"</f>
        <v>89301103</v>
      </c>
      <c r="F1536" t="str">
        <f>"0462065274"</f>
        <v>0462065274</v>
      </c>
      <c r="G1536" s="1">
        <v>44691</v>
      </c>
      <c r="H1536" t="str">
        <f>"81655"</f>
        <v>81655</v>
      </c>
      <c r="I1536">
        <v>2</v>
      </c>
      <c r="J1536">
        <v>1144</v>
      </c>
      <c r="K1536">
        <v>0</v>
      </c>
      <c r="L1536">
        <v>892.32</v>
      </c>
    </row>
    <row r="1537" spans="1:12" x14ac:dyDescent="0.25">
      <c r="A1537" t="str">
        <f t="shared" si="299"/>
        <v>89301000</v>
      </c>
      <c r="B1537" t="str">
        <f>"02004000"</f>
        <v>02004000</v>
      </c>
      <c r="C1537" t="str">
        <f>"02004459"</f>
        <v>02004459</v>
      </c>
      <c r="D1537" t="str">
        <f>"401"</f>
        <v>401</v>
      </c>
      <c r="E1537" t="str">
        <f>"89301602"</f>
        <v>89301602</v>
      </c>
      <c r="F1537" t="str">
        <f>"0306040119"</f>
        <v>0306040119</v>
      </c>
      <c r="G1537" s="1">
        <v>44699</v>
      </c>
      <c r="H1537" t="str">
        <f>"92111"</f>
        <v>92111</v>
      </c>
      <c r="I1537">
        <v>2</v>
      </c>
      <c r="J1537">
        <v>322</v>
      </c>
      <c r="K1537">
        <v>0</v>
      </c>
      <c r="L1537">
        <v>347.76</v>
      </c>
    </row>
    <row r="1538" spans="1:12" x14ac:dyDescent="0.25">
      <c r="A1538" t="str">
        <f t="shared" ref="A1538:A1601" si="307">"89301000"</f>
        <v>89301000</v>
      </c>
      <c r="B1538" t="str">
        <f>"02004000"</f>
        <v>02004000</v>
      </c>
      <c r="C1538" t="str">
        <f>"02004459"</f>
        <v>02004459</v>
      </c>
      <c r="D1538" t="str">
        <f>"401"</f>
        <v>401</v>
      </c>
      <c r="E1538" t="str">
        <f>"89301507"</f>
        <v>89301507</v>
      </c>
      <c r="F1538" t="str">
        <f>"5408241278"</f>
        <v>5408241278</v>
      </c>
      <c r="G1538" s="1">
        <v>44651</v>
      </c>
      <c r="H1538" t="str">
        <f>"92111"</f>
        <v>92111</v>
      </c>
      <c r="I1538">
        <v>1</v>
      </c>
      <c r="J1538">
        <v>161</v>
      </c>
      <c r="K1538">
        <v>0</v>
      </c>
      <c r="L1538">
        <v>173.88</v>
      </c>
    </row>
    <row r="1539" spans="1:12" x14ac:dyDescent="0.25">
      <c r="A1539" t="str">
        <f t="shared" si="307"/>
        <v>89301000</v>
      </c>
      <c r="B1539" t="str">
        <f>"05002000"</f>
        <v>05002000</v>
      </c>
      <c r="C1539" t="str">
        <f>"05002397"</f>
        <v>05002397</v>
      </c>
      <c r="D1539" t="str">
        <f>"818"</f>
        <v>818</v>
      </c>
      <c r="E1539" t="str">
        <f t="shared" ref="E1539:E1548" si="308">"89301105"</f>
        <v>89301105</v>
      </c>
      <c r="F1539" t="str">
        <f>"1560012212"</f>
        <v>1560012212</v>
      </c>
      <c r="G1539" s="1">
        <v>44690</v>
      </c>
      <c r="H1539" t="str">
        <f>"91439"</f>
        <v>91439</v>
      </c>
      <c r="I1539">
        <v>9</v>
      </c>
      <c r="J1539">
        <v>3204</v>
      </c>
      <c r="K1539">
        <v>0</v>
      </c>
      <c r="L1539">
        <v>2915.64</v>
      </c>
    </row>
    <row r="1540" spans="1:12" x14ac:dyDescent="0.25">
      <c r="A1540" t="str">
        <f t="shared" si="307"/>
        <v>89301000</v>
      </c>
      <c r="B1540" t="str">
        <f>"05002000"</f>
        <v>05002000</v>
      </c>
      <c r="C1540" t="str">
        <f>"05002397"</f>
        <v>05002397</v>
      </c>
      <c r="D1540" t="str">
        <f>"818"</f>
        <v>818</v>
      </c>
      <c r="E1540" t="str">
        <f t="shared" si="308"/>
        <v>89301105</v>
      </c>
      <c r="F1540" t="str">
        <f>"1560012212"</f>
        <v>1560012212</v>
      </c>
      <c r="G1540" s="1">
        <v>44690</v>
      </c>
      <c r="H1540" t="str">
        <f>"91439"</f>
        <v>91439</v>
      </c>
      <c r="I1540">
        <v>5</v>
      </c>
      <c r="J1540">
        <v>1780</v>
      </c>
      <c r="K1540">
        <v>0</v>
      </c>
      <c r="L1540">
        <v>1619.8</v>
      </c>
    </row>
    <row r="1541" spans="1:12" x14ac:dyDescent="0.25">
      <c r="A1541" t="str">
        <f t="shared" si="307"/>
        <v>89301000</v>
      </c>
      <c r="B1541" t="str">
        <f t="shared" ref="B1541:B1556" si="309">"91866000"</f>
        <v>91866000</v>
      </c>
      <c r="C1541" t="str">
        <f t="shared" ref="C1541:C1556" si="310">"91866313"</f>
        <v>91866313</v>
      </c>
      <c r="D1541" t="str">
        <f t="shared" ref="D1541:D1556" si="311">"802"</f>
        <v>802</v>
      </c>
      <c r="E1541" t="str">
        <f t="shared" si="308"/>
        <v>89301105</v>
      </c>
      <c r="F1541" t="str">
        <f t="shared" ref="F1541:F1548" si="312">"0612173232"</f>
        <v>0612173232</v>
      </c>
      <c r="G1541" s="1">
        <v>44739</v>
      </c>
      <c r="H1541" t="str">
        <f>"82117"</f>
        <v>82117</v>
      </c>
      <c r="I1541">
        <v>1</v>
      </c>
      <c r="J1541">
        <v>528</v>
      </c>
      <c r="K1541">
        <v>0</v>
      </c>
      <c r="L1541">
        <v>480.48</v>
      </c>
    </row>
    <row r="1542" spans="1:12" x14ac:dyDescent="0.25">
      <c r="A1542" t="str">
        <f t="shared" si="307"/>
        <v>89301000</v>
      </c>
      <c r="B1542" t="str">
        <f t="shared" si="309"/>
        <v>91866000</v>
      </c>
      <c r="C1542" t="str">
        <f t="shared" si="310"/>
        <v>91866313</v>
      </c>
      <c r="D1542" t="str">
        <f t="shared" si="311"/>
        <v>802</v>
      </c>
      <c r="E1542" t="str">
        <f t="shared" si="308"/>
        <v>89301105</v>
      </c>
      <c r="F1542" t="str">
        <f t="shared" si="312"/>
        <v>0612173232</v>
      </c>
      <c r="G1542" s="1">
        <v>44740</v>
      </c>
      <c r="H1542" t="str">
        <f>"82117"</f>
        <v>82117</v>
      </c>
      <c r="I1542">
        <v>1</v>
      </c>
      <c r="J1542">
        <v>528</v>
      </c>
      <c r="K1542">
        <v>0</v>
      </c>
      <c r="L1542">
        <v>480.48</v>
      </c>
    </row>
    <row r="1543" spans="1:12" x14ac:dyDescent="0.25">
      <c r="A1543" t="str">
        <f t="shared" si="307"/>
        <v>89301000</v>
      </c>
      <c r="B1543" t="str">
        <f t="shared" si="309"/>
        <v>91866000</v>
      </c>
      <c r="C1543" t="str">
        <f t="shared" si="310"/>
        <v>91866313</v>
      </c>
      <c r="D1543" t="str">
        <f t="shared" si="311"/>
        <v>802</v>
      </c>
      <c r="E1543" t="str">
        <f t="shared" si="308"/>
        <v>89301105</v>
      </c>
      <c r="F1543" t="str">
        <f t="shared" si="312"/>
        <v>0612173232</v>
      </c>
      <c r="G1543" s="1">
        <v>44739</v>
      </c>
      <c r="H1543" t="str">
        <f>"82117"</f>
        <v>82117</v>
      </c>
      <c r="I1543">
        <v>2</v>
      </c>
      <c r="J1543">
        <v>1056</v>
      </c>
      <c r="K1543">
        <v>0</v>
      </c>
      <c r="L1543">
        <v>960.96</v>
      </c>
    </row>
    <row r="1544" spans="1:12" x14ac:dyDescent="0.25">
      <c r="A1544" t="str">
        <f t="shared" si="307"/>
        <v>89301000</v>
      </c>
      <c r="B1544" t="str">
        <f t="shared" si="309"/>
        <v>91866000</v>
      </c>
      <c r="C1544" t="str">
        <f t="shared" si="310"/>
        <v>91866313</v>
      </c>
      <c r="D1544" t="str">
        <f t="shared" si="311"/>
        <v>802</v>
      </c>
      <c r="E1544" t="str">
        <f t="shared" si="308"/>
        <v>89301105</v>
      </c>
      <c r="F1544" t="str">
        <f t="shared" si="312"/>
        <v>0612173232</v>
      </c>
      <c r="G1544" s="1">
        <v>44741</v>
      </c>
      <c r="H1544" t="str">
        <f>"98111"</f>
        <v>98111</v>
      </c>
      <c r="I1544">
        <v>1</v>
      </c>
      <c r="J1544">
        <v>154</v>
      </c>
      <c r="K1544">
        <v>0</v>
      </c>
      <c r="L1544">
        <v>140.13999999999999</v>
      </c>
    </row>
    <row r="1545" spans="1:12" x14ac:dyDescent="0.25">
      <c r="A1545" t="str">
        <f t="shared" si="307"/>
        <v>89301000</v>
      </c>
      <c r="B1545" t="str">
        <f t="shared" si="309"/>
        <v>91866000</v>
      </c>
      <c r="C1545" t="str">
        <f t="shared" si="310"/>
        <v>91866313</v>
      </c>
      <c r="D1545" t="str">
        <f t="shared" si="311"/>
        <v>802</v>
      </c>
      <c r="E1545" t="str">
        <f t="shared" si="308"/>
        <v>89301105</v>
      </c>
      <c r="F1545" t="str">
        <f t="shared" si="312"/>
        <v>0612173232</v>
      </c>
      <c r="G1545" s="1">
        <v>44739</v>
      </c>
      <c r="H1545" t="str">
        <f>"82041"</f>
        <v>82041</v>
      </c>
      <c r="I1545">
        <v>1</v>
      </c>
      <c r="J1545">
        <v>1090</v>
      </c>
      <c r="K1545">
        <v>0</v>
      </c>
      <c r="L1545">
        <v>991.9</v>
      </c>
    </row>
    <row r="1546" spans="1:12" x14ac:dyDescent="0.25">
      <c r="A1546" t="str">
        <f t="shared" si="307"/>
        <v>89301000</v>
      </c>
      <c r="B1546" t="str">
        <f t="shared" si="309"/>
        <v>91866000</v>
      </c>
      <c r="C1546" t="str">
        <f t="shared" si="310"/>
        <v>91866313</v>
      </c>
      <c r="D1546" t="str">
        <f t="shared" si="311"/>
        <v>802</v>
      </c>
      <c r="E1546" t="str">
        <f t="shared" si="308"/>
        <v>89301105</v>
      </c>
      <c r="F1546" t="str">
        <f t="shared" si="312"/>
        <v>0612173232</v>
      </c>
      <c r="G1546" s="1">
        <v>44739</v>
      </c>
      <c r="H1546" t="str">
        <f>"82041"</f>
        <v>82041</v>
      </c>
      <c r="I1546">
        <v>1</v>
      </c>
      <c r="J1546">
        <v>1090</v>
      </c>
      <c r="K1546">
        <v>0</v>
      </c>
      <c r="L1546">
        <v>991.9</v>
      </c>
    </row>
    <row r="1547" spans="1:12" x14ac:dyDescent="0.25">
      <c r="A1547" t="str">
        <f t="shared" si="307"/>
        <v>89301000</v>
      </c>
      <c r="B1547" t="str">
        <f t="shared" si="309"/>
        <v>91866000</v>
      </c>
      <c r="C1547" t="str">
        <f t="shared" si="310"/>
        <v>91866313</v>
      </c>
      <c r="D1547" t="str">
        <f t="shared" si="311"/>
        <v>802</v>
      </c>
      <c r="E1547" t="str">
        <f t="shared" si="308"/>
        <v>89301105</v>
      </c>
      <c r="F1547" t="str">
        <f t="shared" si="312"/>
        <v>0612173232</v>
      </c>
      <c r="G1547" s="1">
        <v>44739</v>
      </c>
      <c r="H1547" t="str">
        <f>"82041"</f>
        <v>82041</v>
      </c>
      <c r="I1547">
        <v>1</v>
      </c>
      <c r="J1547">
        <v>1090</v>
      </c>
      <c r="K1547">
        <v>0</v>
      </c>
      <c r="L1547">
        <v>991.9</v>
      </c>
    </row>
    <row r="1548" spans="1:12" x14ac:dyDescent="0.25">
      <c r="A1548" t="str">
        <f t="shared" si="307"/>
        <v>89301000</v>
      </c>
      <c r="B1548" t="str">
        <f t="shared" si="309"/>
        <v>91866000</v>
      </c>
      <c r="C1548" t="str">
        <f t="shared" si="310"/>
        <v>91866313</v>
      </c>
      <c r="D1548" t="str">
        <f t="shared" si="311"/>
        <v>802</v>
      </c>
      <c r="E1548" t="str">
        <f t="shared" si="308"/>
        <v>89301105</v>
      </c>
      <c r="F1548" t="str">
        <f t="shared" si="312"/>
        <v>0612173232</v>
      </c>
      <c r="G1548" s="1">
        <v>44739</v>
      </c>
      <c r="H1548" t="str">
        <f>"82034"</f>
        <v>82034</v>
      </c>
      <c r="I1548">
        <v>1</v>
      </c>
      <c r="J1548">
        <v>348</v>
      </c>
      <c r="K1548">
        <v>0</v>
      </c>
      <c r="L1548">
        <v>316.68</v>
      </c>
    </row>
    <row r="1549" spans="1:12" x14ac:dyDescent="0.25">
      <c r="A1549" t="str">
        <f t="shared" si="307"/>
        <v>89301000</v>
      </c>
      <c r="B1549" t="str">
        <f t="shared" si="309"/>
        <v>91866000</v>
      </c>
      <c r="C1549" t="str">
        <f t="shared" si="310"/>
        <v>91866313</v>
      </c>
      <c r="D1549" t="str">
        <f t="shared" si="311"/>
        <v>802</v>
      </c>
      <c r="E1549" t="str">
        <f t="shared" ref="E1549:E1556" si="313">"89301103"</f>
        <v>89301103</v>
      </c>
      <c r="F1549" t="str">
        <f>"1459301943"</f>
        <v>1459301943</v>
      </c>
      <c r="G1549" s="1">
        <v>44734</v>
      </c>
      <c r="H1549" t="str">
        <f>"82034"</f>
        <v>82034</v>
      </c>
      <c r="I1549">
        <v>1</v>
      </c>
      <c r="J1549">
        <v>348</v>
      </c>
      <c r="K1549">
        <v>0</v>
      </c>
      <c r="L1549">
        <v>316.68</v>
      </c>
    </row>
    <row r="1550" spans="1:12" x14ac:dyDescent="0.25">
      <c r="A1550" t="str">
        <f t="shared" si="307"/>
        <v>89301000</v>
      </c>
      <c r="B1550" t="str">
        <f t="shared" si="309"/>
        <v>91866000</v>
      </c>
      <c r="C1550" t="str">
        <f t="shared" si="310"/>
        <v>91866313</v>
      </c>
      <c r="D1550" t="str">
        <f t="shared" si="311"/>
        <v>802</v>
      </c>
      <c r="E1550" t="str">
        <f t="shared" si="313"/>
        <v>89301103</v>
      </c>
      <c r="F1550" t="str">
        <f>"1459301943"</f>
        <v>1459301943</v>
      </c>
      <c r="G1550" s="1">
        <v>44734</v>
      </c>
      <c r="H1550" t="str">
        <f>"82041"</f>
        <v>82041</v>
      </c>
      <c r="I1550">
        <v>1</v>
      </c>
      <c r="J1550">
        <v>1090</v>
      </c>
      <c r="K1550">
        <v>0</v>
      </c>
      <c r="L1550">
        <v>991.9</v>
      </c>
    </row>
    <row r="1551" spans="1:12" x14ac:dyDescent="0.25">
      <c r="A1551" t="str">
        <f t="shared" si="307"/>
        <v>89301000</v>
      </c>
      <c r="B1551" t="str">
        <f t="shared" si="309"/>
        <v>91866000</v>
      </c>
      <c r="C1551" t="str">
        <f t="shared" si="310"/>
        <v>91866313</v>
      </c>
      <c r="D1551" t="str">
        <f t="shared" si="311"/>
        <v>802</v>
      </c>
      <c r="E1551" t="str">
        <f t="shared" si="313"/>
        <v>89301103</v>
      </c>
      <c r="F1551" t="str">
        <f t="shared" ref="F1551:F1556" si="314">"0951256141"</f>
        <v>0951256141</v>
      </c>
      <c r="G1551" s="1">
        <v>44719</v>
      </c>
      <c r="H1551" t="str">
        <f t="shared" ref="H1551:H1556" si="315">"82121"</f>
        <v>82121</v>
      </c>
      <c r="I1551">
        <v>1</v>
      </c>
      <c r="J1551">
        <v>800</v>
      </c>
      <c r="K1551">
        <v>0</v>
      </c>
      <c r="L1551">
        <v>728</v>
      </c>
    </row>
    <row r="1552" spans="1:12" x14ac:dyDescent="0.25">
      <c r="A1552" t="str">
        <f t="shared" si="307"/>
        <v>89301000</v>
      </c>
      <c r="B1552" t="str">
        <f t="shared" si="309"/>
        <v>91866000</v>
      </c>
      <c r="C1552" t="str">
        <f t="shared" si="310"/>
        <v>91866313</v>
      </c>
      <c r="D1552" t="str">
        <f t="shared" si="311"/>
        <v>802</v>
      </c>
      <c r="E1552" t="str">
        <f t="shared" si="313"/>
        <v>89301103</v>
      </c>
      <c r="F1552" t="str">
        <f t="shared" si="314"/>
        <v>0951256141</v>
      </c>
      <c r="G1552" s="1">
        <v>44719</v>
      </c>
      <c r="H1552" t="str">
        <f t="shared" si="315"/>
        <v>82121</v>
      </c>
      <c r="I1552">
        <v>1</v>
      </c>
      <c r="J1552">
        <v>800</v>
      </c>
      <c r="K1552">
        <v>0</v>
      </c>
      <c r="L1552">
        <v>728</v>
      </c>
    </row>
    <row r="1553" spans="1:12" x14ac:dyDescent="0.25">
      <c r="A1553" t="str">
        <f t="shared" si="307"/>
        <v>89301000</v>
      </c>
      <c r="B1553" t="str">
        <f t="shared" si="309"/>
        <v>91866000</v>
      </c>
      <c r="C1553" t="str">
        <f t="shared" si="310"/>
        <v>91866313</v>
      </c>
      <c r="D1553" t="str">
        <f t="shared" si="311"/>
        <v>802</v>
      </c>
      <c r="E1553" t="str">
        <f t="shared" si="313"/>
        <v>89301103</v>
      </c>
      <c r="F1553" t="str">
        <f t="shared" si="314"/>
        <v>0951256141</v>
      </c>
      <c r="G1553" s="1">
        <v>44719</v>
      </c>
      <c r="H1553" t="str">
        <f t="shared" si="315"/>
        <v>82121</v>
      </c>
      <c r="I1553">
        <v>1</v>
      </c>
      <c r="J1553">
        <v>800</v>
      </c>
      <c r="K1553">
        <v>0</v>
      </c>
      <c r="L1553">
        <v>728</v>
      </c>
    </row>
    <row r="1554" spans="1:12" x14ac:dyDescent="0.25">
      <c r="A1554" t="str">
        <f t="shared" si="307"/>
        <v>89301000</v>
      </c>
      <c r="B1554" t="str">
        <f t="shared" si="309"/>
        <v>91866000</v>
      </c>
      <c r="C1554" t="str">
        <f t="shared" si="310"/>
        <v>91866313</v>
      </c>
      <c r="D1554" t="str">
        <f t="shared" si="311"/>
        <v>802</v>
      </c>
      <c r="E1554" t="str">
        <f t="shared" si="313"/>
        <v>89301103</v>
      </c>
      <c r="F1554" t="str">
        <f t="shared" si="314"/>
        <v>0951256141</v>
      </c>
      <c r="G1554" s="1">
        <v>44719</v>
      </c>
      <c r="H1554" t="str">
        <f t="shared" si="315"/>
        <v>82121</v>
      </c>
      <c r="I1554">
        <v>1</v>
      </c>
      <c r="J1554">
        <v>800</v>
      </c>
      <c r="K1554">
        <v>0</v>
      </c>
      <c r="L1554">
        <v>728</v>
      </c>
    </row>
    <row r="1555" spans="1:12" x14ac:dyDescent="0.25">
      <c r="A1555" t="str">
        <f t="shared" si="307"/>
        <v>89301000</v>
      </c>
      <c r="B1555" t="str">
        <f t="shared" si="309"/>
        <v>91866000</v>
      </c>
      <c r="C1555" t="str">
        <f t="shared" si="310"/>
        <v>91866313</v>
      </c>
      <c r="D1555" t="str">
        <f t="shared" si="311"/>
        <v>802</v>
      </c>
      <c r="E1555" t="str">
        <f t="shared" si="313"/>
        <v>89301103</v>
      </c>
      <c r="F1555" t="str">
        <f t="shared" si="314"/>
        <v>0951256141</v>
      </c>
      <c r="G1555" s="1">
        <v>44719</v>
      </c>
      <c r="H1555" t="str">
        <f t="shared" si="315"/>
        <v>82121</v>
      </c>
      <c r="I1555">
        <v>1</v>
      </c>
      <c r="J1555">
        <v>800</v>
      </c>
      <c r="K1555">
        <v>0</v>
      </c>
      <c r="L1555">
        <v>728</v>
      </c>
    </row>
    <row r="1556" spans="1:12" x14ac:dyDescent="0.25">
      <c r="A1556" t="str">
        <f t="shared" si="307"/>
        <v>89301000</v>
      </c>
      <c r="B1556" t="str">
        <f t="shared" si="309"/>
        <v>91866000</v>
      </c>
      <c r="C1556" t="str">
        <f t="shared" si="310"/>
        <v>91866313</v>
      </c>
      <c r="D1556" t="str">
        <f t="shared" si="311"/>
        <v>802</v>
      </c>
      <c r="E1556" t="str">
        <f t="shared" si="313"/>
        <v>89301103</v>
      </c>
      <c r="F1556" t="str">
        <f t="shared" si="314"/>
        <v>0951256141</v>
      </c>
      <c r="G1556" s="1">
        <v>44719</v>
      </c>
      <c r="H1556" t="str">
        <f t="shared" si="315"/>
        <v>82121</v>
      </c>
      <c r="I1556">
        <v>1</v>
      </c>
      <c r="J1556">
        <v>800</v>
      </c>
      <c r="K1556">
        <v>0</v>
      </c>
      <c r="L1556">
        <v>728</v>
      </c>
    </row>
    <row r="1557" spans="1:12" x14ac:dyDescent="0.25">
      <c r="A1557" t="str">
        <f t="shared" si="307"/>
        <v>89301000</v>
      </c>
      <c r="B1557" t="str">
        <f t="shared" ref="B1557:C1567" si="316">"89063000"</f>
        <v>89063000</v>
      </c>
      <c r="C1557" t="str">
        <f t="shared" si="316"/>
        <v>89063000</v>
      </c>
      <c r="D1557" t="str">
        <f t="shared" ref="D1557:D1567" si="317">"809"</f>
        <v>809</v>
      </c>
      <c r="E1557" t="str">
        <f>"89301037"</f>
        <v>89301037</v>
      </c>
      <c r="F1557" t="str">
        <f>"490614111"</f>
        <v>490614111</v>
      </c>
      <c r="G1557" s="1">
        <v>44718</v>
      </c>
      <c r="H1557" t="str">
        <f t="shared" ref="H1557:H1567" si="318">"89312"</f>
        <v>89312</v>
      </c>
      <c r="I1557">
        <v>3</v>
      </c>
      <c r="J1557">
        <v>906</v>
      </c>
      <c r="K1557">
        <v>0</v>
      </c>
      <c r="L1557">
        <v>951.3</v>
      </c>
    </row>
    <row r="1558" spans="1:12" x14ac:dyDescent="0.25">
      <c r="A1558" t="str">
        <f t="shared" si="307"/>
        <v>89301000</v>
      </c>
      <c r="B1558" t="str">
        <f t="shared" si="316"/>
        <v>89063000</v>
      </c>
      <c r="C1558" t="str">
        <f t="shared" si="316"/>
        <v>89063000</v>
      </c>
      <c r="D1558" t="str">
        <f t="shared" si="317"/>
        <v>809</v>
      </c>
      <c r="E1558" t="str">
        <f>"89301031"</f>
        <v>89301031</v>
      </c>
      <c r="F1558" t="str">
        <f>"7259036796"</f>
        <v>7259036796</v>
      </c>
      <c r="G1558" s="1">
        <v>44718</v>
      </c>
      <c r="H1558" t="str">
        <f t="shared" si="318"/>
        <v>89312</v>
      </c>
      <c r="I1558">
        <v>3</v>
      </c>
      <c r="J1558">
        <v>906</v>
      </c>
      <c r="K1558">
        <v>0</v>
      </c>
      <c r="L1558">
        <v>951.3</v>
      </c>
    </row>
    <row r="1559" spans="1:12" x14ac:dyDescent="0.25">
      <c r="A1559" t="str">
        <f t="shared" si="307"/>
        <v>89301000</v>
      </c>
      <c r="B1559" t="str">
        <f t="shared" si="316"/>
        <v>89063000</v>
      </c>
      <c r="C1559" t="str">
        <f t="shared" si="316"/>
        <v>89063000</v>
      </c>
      <c r="D1559" t="str">
        <f t="shared" si="317"/>
        <v>809</v>
      </c>
      <c r="E1559" t="str">
        <f>"89301031"</f>
        <v>89301031</v>
      </c>
      <c r="F1559" t="str">
        <f>"7557225104"</f>
        <v>7557225104</v>
      </c>
      <c r="G1559" s="1">
        <v>44719</v>
      </c>
      <c r="H1559" t="str">
        <f t="shared" si="318"/>
        <v>89312</v>
      </c>
      <c r="I1559">
        <v>3</v>
      </c>
      <c r="J1559">
        <v>906</v>
      </c>
      <c r="K1559">
        <v>0</v>
      </c>
      <c r="L1559">
        <v>951.3</v>
      </c>
    </row>
    <row r="1560" spans="1:12" x14ac:dyDescent="0.25">
      <c r="A1560" t="str">
        <f t="shared" si="307"/>
        <v>89301000</v>
      </c>
      <c r="B1560" t="str">
        <f t="shared" si="316"/>
        <v>89063000</v>
      </c>
      <c r="C1560" t="str">
        <f t="shared" si="316"/>
        <v>89063000</v>
      </c>
      <c r="D1560" t="str">
        <f t="shared" si="317"/>
        <v>809</v>
      </c>
      <c r="E1560" t="str">
        <f>"89301031"</f>
        <v>89301031</v>
      </c>
      <c r="F1560" t="str">
        <f>"5661250683"</f>
        <v>5661250683</v>
      </c>
      <c r="G1560" s="1">
        <v>44720</v>
      </c>
      <c r="H1560" t="str">
        <f t="shared" si="318"/>
        <v>89312</v>
      </c>
      <c r="I1560">
        <v>3</v>
      </c>
      <c r="J1560">
        <v>906</v>
      </c>
      <c r="K1560">
        <v>0</v>
      </c>
      <c r="L1560">
        <v>951.3</v>
      </c>
    </row>
    <row r="1561" spans="1:12" x14ac:dyDescent="0.25">
      <c r="A1561" t="str">
        <f t="shared" si="307"/>
        <v>89301000</v>
      </c>
      <c r="B1561" t="str">
        <f t="shared" si="316"/>
        <v>89063000</v>
      </c>
      <c r="C1561" t="str">
        <f t="shared" si="316"/>
        <v>89063000</v>
      </c>
      <c r="D1561" t="str">
        <f t="shared" si="317"/>
        <v>809</v>
      </c>
      <c r="E1561" t="str">
        <f>"89301161"</f>
        <v>89301161</v>
      </c>
      <c r="F1561" t="str">
        <f>"440610119"</f>
        <v>440610119</v>
      </c>
      <c r="G1561" s="1">
        <v>44720</v>
      </c>
      <c r="H1561" t="str">
        <f t="shared" si="318"/>
        <v>89312</v>
      </c>
      <c r="I1561">
        <v>3</v>
      </c>
      <c r="J1561">
        <v>906</v>
      </c>
      <c r="K1561">
        <v>0</v>
      </c>
      <c r="L1561">
        <v>951.3</v>
      </c>
    </row>
    <row r="1562" spans="1:12" x14ac:dyDescent="0.25">
      <c r="A1562" t="str">
        <f t="shared" si="307"/>
        <v>89301000</v>
      </c>
      <c r="B1562" t="str">
        <f t="shared" si="316"/>
        <v>89063000</v>
      </c>
      <c r="C1562" t="str">
        <f t="shared" si="316"/>
        <v>89063000</v>
      </c>
      <c r="D1562" t="str">
        <f t="shared" si="317"/>
        <v>809</v>
      </c>
      <c r="E1562" t="str">
        <f>"89301161"</f>
        <v>89301161</v>
      </c>
      <c r="F1562" t="str">
        <f>"516031175"</f>
        <v>516031175</v>
      </c>
      <c r="G1562" s="1">
        <v>44721</v>
      </c>
      <c r="H1562" t="str">
        <f t="shared" si="318"/>
        <v>89312</v>
      </c>
      <c r="I1562">
        <v>3</v>
      </c>
      <c r="J1562">
        <v>906</v>
      </c>
      <c r="K1562">
        <v>0</v>
      </c>
      <c r="L1562">
        <v>951.3</v>
      </c>
    </row>
    <row r="1563" spans="1:12" x14ac:dyDescent="0.25">
      <c r="A1563" t="str">
        <f t="shared" si="307"/>
        <v>89301000</v>
      </c>
      <c r="B1563" t="str">
        <f t="shared" si="316"/>
        <v>89063000</v>
      </c>
      <c r="C1563" t="str">
        <f t="shared" si="316"/>
        <v>89063000</v>
      </c>
      <c r="D1563" t="str">
        <f t="shared" si="317"/>
        <v>809</v>
      </c>
      <c r="E1563" t="str">
        <f>"89301031"</f>
        <v>89301031</v>
      </c>
      <c r="F1563" t="str">
        <f>"416025103"</f>
        <v>416025103</v>
      </c>
      <c r="G1563" s="1">
        <v>44725</v>
      </c>
      <c r="H1563" t="str">
        <f t="shared" si="318"/>
        <v>89312</v>
      </c>
      <c r="I1563">
        <v>3</v>
      </c>
      <c r="J1563">
        <v>906</v>
      </c>
      <c r="K1563">
        <v>0</v>
      </c>
      <c r="L1563">
        <v>951.3</v>
      </c>
    </row>
    <row r="1564" spans="1:12" x14ac:dyDescent="0.25">
      <c r="A1564" t="str">
        <f t="shared" si="307"/>
        <v>89301000</v>
      </c>
      <c r="B1564" t="str">
        <f t="shared" si="316"/>
        <v>89063000</v>
      </c>
      <c r="C1564" t="str">
        <f t="shared" si="316"/>
        <v>89063000</v>
      </c>
      <c r="D1564" t="str">
        <f t="shared" si="317"/>
        <v>809</v>
      </c>
      <c r="E1564" t="str">
        <f>"89301031"</f>
        <v>89301031</v>
      </c>
      <c r="F1564" t="str">
        <f>"525829008"</f>
        <v>525829008</v>
      </c>
      <c r="G1564" s="1">
        <v>44728</v>
      </c>
      <c r="H1564" t="str">
        <f t="shared" si="318"/>
        <v>89312</v>
      </c>
      <c r="I1564">
        <v>3</v>
      </c>
      <c r="J1564">
        <v>906</v>
      </c>
      <c r="K1564">
        <v>0</v>
      </c>
      <c r="L1564">
        <v>951.3</v>
      </c>
    </row>
    <row r="1565" spans="1:12" x14ac:dyDescent="0.25">
      <c r="A1565" t="str">
        <f t="shared" si="307"/>
        <v>89301000</v>
      </c>
      <c r="B1565" t="str">
        <f t="shared" si="316"/>
        <v>89063000</v>
      </c>
      <c r="C1565" t="str">
        <f t="shared" si="316"/>
        <v>89063000</v>
      </c>
      <c r="D1565" t="str">
        <f t="shared" si="317"/>
        <v>809</v>
      </c>
      <c r="E1565" t="str">
        <f>"89301031"</f>
        <v>89301031</v>
      </c>
      <c r="F1565" t="str">
        <f>"506108061"</f>
        <v>506108061</v>
      </c>
      <c r="G1565" s="1">
        <v>44732</v>
      </c>
      <c r="H1565" t="str">
        <f t="shared" si="318"/>
        <v>89312</v>
      </c>
      <c r="I1565">
        <v>3</v>
      </c>
      <c r="J1565">
        <v>906</v>
      </c>
      <c r="K1565">
        <v>0</v>
      </c>
      <c r="L1565">
        <v>951.3</v>
      </c>
    </row>
    <row r="1566" spans="1:12" x14ac:dyDescent="0.25">
      <c r="A1566" t="str">
        <f t="shared" si="307"/>
        <v>89301000</v>
      </c>
      <c r="B1566" t="str">
        <f t="shared" si="316"/>
        <v>89063000</v>
      </c>
      <c r="C1566" t="str">
        <f t="shared" si="316"/>
        <v>89063000</v>
      </c>
      <c r="D1566" t="str">
        <f t="shared" si="317"/>
        <v>809</v>
      </c>
      <c r="E1566" t="str">
        <f>"89301161"</f>
        <v>89301161</v>
      </c>
      <c r="F1566" t="str">
        <f>"7701315798"</f>
        <v>7701315798</v>
      </c>
      <c r="G1566" s="1">
        <v>44732</v>
      </c>
      <c r="H1566" t="str">
        <f t="shared" si="318"/>
        <v>89312</v>
      </c>
      <c r="I1566">
        <v>3</v>
      </c>
      <c r="J1566">
        <v>906</v>
      </c>
      <c r="K1566">
        <v>0</v>
      </c>
      <c r="L1566">
        <v>951.3</v>
      </c>
    </row>
    <row r="1567" spans="1:12" x14ac:dyDescent="0.25">
      <c r="A1567" t="str">
        <f t="shared" si="307"/>
        <v>89301000</v>
      </c>
      <c r="B1567" t="str">
        <f t="shared" si="316"/>
        <v>89063000</v>
      </c>
      <c r="C1567" t="str">
        <f t="shared" si="316"/>
        <v>89063000</v>
      </c>
      <c r="D1567" t="str">
        <f t="shared" si="317"/>
        <v>809</v>
      </c>
      <c r="E1567" t="str">
        <f>"89301031"</f>
        <v>89301031</v>
      </c>
      <c r="F1567" t="str">
        <f>"8109165515"</f>
        <v>8109165515</v>
      </c>
      <c r="G1567" s="1">
        <v>44736</v>
      </c>
      <c r="H1567" t="str">
        <f t="shared" si="318"/>
        <v>89312</v>
      </c>
      <c r="I1567">
        <v>3</v>
      </c>
      <c r="J1567">
        <v>906</v>
      </c>
      <c r="K1567">
        <v>0</v>
      </c>
      <c r="L1567">
        <v>951.3</v>
      </c>
    </row>
    <row r="1568" spans="1:12" x14ac:dyDescent="0.25">
      <c r="A1568" t="str">
        <f t="shared" si="307"/>
        <v>89301000</v>
      </c>
      <c r="B1568" t="str">
        <f t="shared" ref="B1568:B1631" si="319">"72100000"</f>
        <v>72100000</v>
      </c>
      <c r="C1568" t="str">
        <f t="shared" ref="C1568:C1599" si="320">"72100659"</f>
        <v>72100659</v>
      </c>
      <c r="D1568" t="str">
        <f t="shared" ref="D1568:D1599" si="321">"801"</f>
        <v>801</v>
      </c>
      <c r="E1568" t="str">
        <f>"89301091"</f>
        <v>89301091</v>
      </c>
      <c r="F1568" t="str">
        <f>"8254145823"</f>
        <v>8254145823</v>
      </c>
      <c r="G1568" s="1">
        <v>44717</v>
      </c>
      <c r="H1568" t="str">
        <f>"93124"</f>
        <v>93124</v>
      </c>
      <c r="I1568">
        <v>1</v>
      </c>
      <c r="J1568">
        <v>173</v>
      </c>
      <c r="K1568">
        <v>0</v>
      </c>
      <c r="L1568">
        <v>212.79</v>
      </c>
    </row>
    <row r="1569" spans="1:12" x14ac:dyDescent="0.25">
      <c r="A1569" t="str">
        <f t="shared" si="307"/>
        <v>89301000</v>
      </c>
      <c r="B1569" t="str">
        <f t="shared" si="319"/>
        <v>72100000</v>
      </c>
      <c r="C1569" t="str">
        <f t="shared" si="320"/>
        <v>72100659</v>
      </c>
      <c r="D1569" t="str">
        <f t="shared" si="321"/>
        <v>801</v>
      </c>
      <c r="E1569" t="str">
        <f>"89301093"</f>
        <v>89301093</v>
      </c>
      <c r="F1569" t="str">
        <f>"8261265309"</f>
        <v>8261265309</v>
      </c>
      <c r="G1569" s="1">
        <v>44715</v>
      </c>
      <c r="H1569" t="str">
        <f>"93121"</f>
        <v>93121</v>
      </c>
      <c r="I1569">
        <v>1</v>
      </c>
      <c r="J1569">
        <v>125</v>
      </c>
      <c r="K1569">
        <v>0</v>
      </c>
      <c r="L1569">
        <v>153.75</v>
      </c>
    </row>
    <row r="1570" spans="1:12" x14ac:dyDescent="0.25">
      <c r="A1570" t="str">
        <f t="shared" si="307"/>
        <v>89301000</v>
      </c>
      <c r="B1570" t="str">
        <f t="shared" si="319"/>
        <v>72100000</v>
      </c>
      <c r="C1570" t="str">
        <f t="shared" si="320"/>
        <v>72100659</v>
      </c>
      <c r="D1570" t="str">
        <f t="shared" si="321"/>
        <v>801</v>
      </c>
      <c r="E1570" t="str">
        <f>"89301093"</f>
        <v>89301093</v>
      </c>
      <c r="F1570" t="str">
        <f>"8261265309"</f>
        <v>8261265309</v>
      </c>
      <c r="G1570" s="1">
        <v>44715</v>
      </c>
      <c r="H1570" t="str">
        <f>"93124"</f>
        <v>93124</v>
      </c>
      <c r="I1570">
        <v>1</v>
      </c>
      <c r="J1570">
        <v>173</v>
      </c>
      <c r="K1570">
        <v>0</v>
      </c>
      <c r="L1570">
        <v>212.79</v>
      </c>
    </row>
    <row r="1571" spans="1:12" x14ac:dyDescent="0.25">
      <c r="A1571" t="str">
        <f t="shared" si="307"/>
        <v>89301000</v>
      </c>
      <c r="B1571" t="str">
        <f t="shared" si="319"/>
        <v>72100000</v>
      </c>
      <c r="C1571" t="str">
        <f t="shared" si="320"/>
        <v>72100659</v>
      </c>
      <c r="D1571" t="str">
        <f t="shared" si="321"/>
        <v>801</v>
      </c>
      <c r="E1571" t="str">
        <f>"89301093"</f>
        <v>89301093</v>
      </c>
      <c r="F1571" t="str">
        <f>"8261265309"</f>
        <v>8261265309</v>
      </c>
      <c r="G1571" s="1">
        <v>44715</v>
      </c>
      <c r="H1571" t="str">
        <f>"93281"</f>
        <v>93281</v>
      </c>
      <c r="I1571">
        <v>1</v>
      </c>
      <c r="J1571">
        <v>134</v>
      </c>
      <c r="K1571">
        <v>0</v>
      </c>
      <c r="L1571">
        <v>164.82</v>
      </c>
    </row>
    <row r="1572" spans="1:12" x14ac:dyDescent="0.25">
      <c r="A1572" t="str">
        <f t="shared" si="307"/>
        <v>89301000</v>
      </c>
      <c r="B1572" t="str">
        <f t="shared" si="319"/>
        <v>72100000</v>
      </c>
      <c r="C1572" t="str">
        <f t="shared" si="320"/>
        <v>72100659</v>
      </c>
      <c r="D1572" t="str">
        <f t="shared" si="321"/>
        <v>801</v>
      </c>
      <c r="E1572" t="str">
        <f t="shared" ref="E1572:E1580" si="322">"89301091"</f>
        <v>89301091</v>
      </c>
      <c r="F1572" t="str">
        <f>"9253155714"</f>
        <v>9253155714</v>
      </c>
      <c r="G1572" s="1">
        <v>44718</v>
      </c>
      <c r="H1572" t="str">
        <f>"93121"</f>
        <v>93121</v>
      </c>
      <c r="I1572">
        <v>1</v>
      </c>
      <c r="J1572">
        <v>125</v>
      </c>
      <c r="K1572">
        <v>0</v>
      </c>
      <c r="L1572">
        <v>153.75</v>
      </c>
    </row>
    <row r="1573" spans="1:12" x14ac:dyDescent="0.25">
      <c r="A1573" t="str">
        <f t="shared" si="307"/>
        <v>89301000</v>
      </c>
      <c r="B1573" t="str">
        <f t="shared" si="319"/>
        <v>72100000</v>
      </c>
      <c r="C1573" t="str">
        <f t="shared" si="320"/>
        <v>72100659</v>
      </c>
      <c r="D1573" t="str">
        <f t="shared" si="321"/>
        <v>801</v>
      </c>
      <c r="E1573" t="str">
        <f t="shared" si="322"/>
        <v>89301091</v>
      </c>
      <c r="F1573" t="str">
        <f>"9253155714"</f>
        <v>9253155714</v>
      </c>
      <c r="G1573" s="1">
        <v>44718</v>
      </c>
      <c r="H1573" t="str">
        <f>"93124"</f>
        <v>93124</v>
      </c>
      <c r="I1573">
        <v>1</v>
      </c>
      <c r="J1573">
        <v>173</v>
      </c>
      <c r="K1573">
        <v>0</v>
      </c>
      <c r="L1573">
        <v>212.79</v>
      </c>
    </row>
    <row r="1574" spans="1:12" x14ac:dyDescent="0.25">
      <c r="A1574" t="str">
        <f t="shared" si="307"/>
        <v>89301000</v>
      </c>
      <c r="B1574" t="str">
        <f t="shared" si="319"/>
        <v>72100000</v>
      </c>
      <c r="C1574" t="str">
        <f t="shared" si="320"/>
        <v>72100659</v>
      </c>
      <c r="D1574" t="str">
        <f t="shared" si="321"/>
        <v>801</v>
      </c>
      <c r="E1574" t="str">
        <f t="shared" si="322"/>
        <v>89301091</v>
      </c>
      <c r="F1574" t="str">
        <f>"9253155714"</f>
        <v>9253155714</v>
      </c>
      <c r="G1574" s="1">
        <v>44718</v>
      </c>
      <c r="H1574" t="str">
        <f>"93281"</f>
        <v>93281</v>
      </c>
      <c r="I1574">
        <v>1</v>
      </c>
      <c r="J1574">
        <v>134</v>
      </c>
      <c r="K1574">
        <v>0</v>
      </c>
      <c r="L1574">
        <v>164.82</v>
      </c>
    </row>
    <row r="1575" spans="1:12" x14ac:dyDescent="0.25">
      <c r="A1575" t="str">
        <f t="shared" si="307"/>
        <v>89301000</v>
      </c>
      <c r="B1575" t="str">
        <f t="shared" si="319"/>
        <v>72100000</v>
      </c>
      <c r="C1575" t="str">
        <f t="shared" si="320"/>
        <v>72100659</v>
      </c>
      <c r="D1575" t="str">
        <f t="shared" si="321"/>
        <v>801</v>
      </c>
      <c r="E1575" t="str">
        <f t="shared" si="322"/>
        <v>89301091</v>
      </c>
      <c r="F1575" t="str">
        <f>"7261104466"</f>
        <v>7261104466</v>
      </c>
      <c r="G1575" s="1">
        <v>44724</v>
      </c>
      <c r="H1575" t="str">
        <f>"93121"</f>
        <v>93121</v>
      </c>
      <c r="I1575">
        <v>1</v>
      </c>
      <c r="J1575">
        <v>125</v>
      </c>
      <c r="K1575">
        <v>0</v>
      </c>
      <c r="L1575">
        <v>153.75</v>
      </c>
    </row>
    <row r="1576" spans="1:12" x14ac:dyDescent="0.25">
      <c r="A1576" t="str">
        <f t="shared" si="307"/>
        <v>89301000</v>
      </c>
      <c r="B1576" t="str">
        <f t="shared" si="319"/>
        <v>72100000</v>
      </c>
      <c r="C1576" t="str">
        <f t="shared" si="320"/>
        <v>72100659</v>
      </c>
      <c r="D1576" t="str">
        <f t="shared" si="321"/>
        <v>801</v>
      </c>
      <c r="E1576" t="str">
        <f t="shared" si="322"/>
        <v>89301091</v>
      </c>
      <c r="F1576" t="str">
        <f>"7261104466"</f>
        <v>7261104466</v>
      </c>
      <c r="G1576" s="1">
        <v>44724</v>
      </c>
      <c r="H1576" t="str">
        <f>"93124"</f>
        <v>93124</v>
      </c>
      <c r="I1576">
        <v>1</v>
      </c>
      <c r="J1576">
        <v>173</v>
      </c>
      <c r="K1576">
        <v>0</v>
      </c>
      <c r="L1576">
        <v>212.79</v>
      </c>
    </row>
    <row r="1577" spans="1:12" x14ac:dyDescent="0.25">
      <c r="A1577" t="str">
        <f t="shared" si="307"/>
        <v>89301000</v>
      </c>
      <c r="B1577" t="str">
        <f t="shared" si="319"/>
        <v>72100000</v>
      </c>
      <c r="C1577" t="str">
        <f t="shared" si="320"/>
        <v>72100659</v>
      </c>
      <c r="D1577" t="str">
        <f t="shared" si="321"/>
        <v>801</v>
      </c>
      <c r="E1577" t="str">
        <f t="shared" si="322"/>
        <v>89301091</v>
      </c>
      <c r="F1577" t="str">
        <f>"7261104466"</f>
        <v>7261104466</v>
      </c>
      <c r="G1577" s="1">
        <v>44724</v>
      </c>
      <c r="H1577" t="str">
        <f>"93281"</f>
        <v>93281</v>
      </c>
      <c r="I1577">
        <v>1</v>
      </c>
      <c r="J1577">
        <v>134</v>
      </c>
      <c r="K1577">
        <v>0</v>
      </c>
      <c r="L1577">
        <v>164.82</v>
      </c>
    </row>
    <row r="1578" spans="1:12" x14ac:dyDescent="0.25">
      <c r="A1578" t="str">
        <f t="shared" si="307"/>
        <v>89301000</v>
      </c>
      <c r="B1578" t="str">
        <f t="shared" si="319"/>
        <v>72100000</v>
      </c>
      <c r="C1578" t="str">
        <f t="shared" si="320"/>
        <v>72100659</v>
      </c>
      <c r="D1578" t="str">
        <f t="shared" si="321"/>
        <v>801</v>
      </c>
      <c r="E1578" t="str">
        <f t="shared" si="322"/>
        <v>89301091</v>
      </c>
      <c r="F1578" t="str">
        <f>"8262234464"</f>
        <v>8262234464</v>
      </c>
      <c r="G1578" s="1">
        <v>44731</v>
      </c>
      <c r="H1578" t="str">
        <f>"93121"</f>
        <v>93121</v>
      </c>
      <c r="I1578">
        <v>1</v>
      </c>
      <c r="J1578">
        <v>125</v>
      </c>
      <c r="K1578">
        <v>0</v>
      </c>
      <c r="L1578">
        <v>153.75</v>
      </c>
    </row>
    <row r="1579" spans="1:12" x14ac:dyDescent="0.25">
      <c r="A1579" t="str">
        <f t="shared" si="307"/>
        <v>89301000</v>
      </c>
      <c r="B1579" t="str">
        <f t="shared" si="319"/>
        <v>72100000</v>
      </c>
      <c r="C1579" t="str">
        <f t="shared" si="320"/>
        <v>72100659</v>
      </c>
      <c r="D1579" t="str">
        <f t="shared" si="321"/>
        <v>801</v>
      </c>
      <c r="E1579" t="str">
        <f t="shared" si="322"/>
        <v>89301091</v>
      </c>
      <c r="F1579" t="str">
        <f>"8262234464"</f>
        <v>8262234464</v>
      </c>
      <c r="G1579" s="1">
        <v>44731</v>
      </c>
      <c r="H1579" t="str">
        <f>"93124"</f>
        <v>93124</v>
      </c>
      <c r="I1579">
        <v>1</v>
      </c>
      <c r="J1579">
        <v>173</v>
      </c>
      <c r="K1579">
        <v>0</v>
      </c>
      <c r="L1579">
        <v>212.79</v>
      </c>
    </row>
    <row r="1580" spans="1:12" x14ac:dyDescent="0.25">
      <c r="A1580" t="str">
        <f t="shared" si="307"/>
        <v>89301000</v>
      </c>
      <c r="B1580" t="str">
        <f t="shared" si="319"/>
        <v>72100000</v>
      </c>
      <c r="C1580" t="str">
        <f t="shared" si="320"/>
        <v>72100659</v>
      </c>
      <c r="D1580" t="str">
        <f t="shared" si="321"/>
        <v>801</v>
      </c>
      <c r="E1580" t="str">
        <f t="shared" si="322"/>
        <v>89301091</v>
      </c>
      <c r="F1580" t="str">
        <f>"8262234464"</f>
        <v>8262234464</v>
      </c>
      <c r="G1580" s="1">
        <v>44731</v>
      </c>
      <c r="H1580" t="str">
        <f>"93281"</f>
        <v>93281</v>
      </c>
      <c r="I1580">
        <v>1</v>
      </c>
      <c r="J1580">
        <v>134</v>
      </c>
      <c r="K1580">
        <v>0</v>
      </c>
      <c r="L1580">
        <v>164.82</v>
      </c>
    </row>
    <row r="1581" spans="1:12" x14ac:dyDescent="0.25">
      <c r="A1581" t="str">
        <f t="shared" si="307"/>
        <v>89301000</v>
      </c>
      <c r="B1581" t="str">
        <f t="shared" si="319"/>
        <v>72100000</v>
      </c>
      <c r="C1581" t="str">
        <f t="shared" si="320"/>
        <v>72100659</v>
      </c>
      <c r="D1581" t="str">
        <f t="shared" si="321"/>
        <v>801</v>
      </c>
      <c r="E1581" t="str">
        <f>"89301093"</f>
        <v>89301093</v>
      </c>
      <c r="F1581" t="str">
        <f>"2204020313"</f>
        <v>2204020313</v>
      </c>
      <c r="G1581" s="1">
        <v>44733</v>
      </c>
      <c r="H1581" t="str">
        <f>"93124"</f>
        <v>93124</v>
      </c>
      <c r="I1581">
        <v>1</v>
      </c>
      <c r="J1581">
        <v>173</v>
      </c>
      <c r="K1581">
        <v>0</v>
      </c>
      <c r="L1581">
        <v>212.79</v>
      </c>
    </row>
    <row r="1582" spans="1:12" x14ac:dyDescent="0.25">
      <c r="A1582" t="str">
        <f t="shared" si="307"/>
        <v>89301000</v>
      </c>
      <c r="B1582" t="str">
        <f t="shared" si="319"/>
        <v>72100000</v>
      </c>
      <c r="C1582" t="str">
        <f t="shared" si="320"/>
        <v>72100659</v>
      </c>
      <c r="D1582" t="str">
        <f t="shared" si="321"/>
        <v>801</v>
      </c>
      <c r="E1582" t="str">
        <f t="shared" ref="E1582:E1593" si="323">"89301091"</f>
        <v>89301091</v>
      </c>
      <c r="F1582" t="str">
        <f>"8156104792"</f>
        <v>8156104792</v>
      </c>
      <c r="G1582" s="1">
        <v>44738</v>
      </c>
      <c r="H1582" t="str">
        <f>"93121"</f>
        <v>93121</v>
      </c>
      <c r="I1582">
        <v>1</v>
      </c>
      <c r="J1582">
        <v>125</v>
      </c>
      <c r="K1582">
        <v>0</v>
      </c>
      <c r="L1582">
        <v>153.75</v>
      </c>
    </row>
    <row r="1583" spans="1:12" x14ac:dyDescent="0.25">
      <c r="A1583" t="str">
        <f t="shared" si="307"/>
        <v>89301000</v>
      </c>
      <c r="B1583" t="str">
        <f t="shared" si="319"/>
        <v>72100000</v>
      </c>
      <c r="C1583" t="str">
        <f t="shared" si="320"/>
        <v>72100659</v>
      </c>
      <c r="D1583" t="str">
        <f t="shared" si="321"/>
        <v>801</v>
      </c>
      <c r="E1583" t="str">
        <f t="shared" si="323"/>
        <v>89301091</v>
      </c>
      <c r="F1583" t="str">
        <f>"8156104792"</f>
        <v>8156104792</v>
      </c>
      <c r="G1583" s="1">
        <v>44738</v>
      </c>
      <c r="H1583" t="str">
        <f>"93124"</f>
        <v>93124</v>
      </c>
      <c r="I1583">
        <v>1</v>
      </c>
      <c r="J1583">
        <v>173</v>
      </c>
      <c r="K1583">
        <v>0</v>
      </c>
      <c r="L1583">
        <v>212.79</v>
      </c>
    </row>
    <row r="1584" spans="1:12" x14ac:dyDescent="0.25">
      <c r="A1584" t="str">
        <f t="shared" si="307"/>
        <v>89301000</v>
      </c>
      <c r="B1584" t="str">
        <f t="shared" si="319"/>
        <v>72100000</v>
      </c>
      <c r="C1584" t="str">
        <f t="shared" si="320"/>
        <v>72100659</v>
      </c>
      <c r="D1584" t="str">
        <f t="shared" si="321"/>
        <v>801</v>
      </c>
      <c r="E1584" t="str">
        <f t="shared" si="323"/>
        <v>89301091</v>
      </c>
      <c r="F1584" t="str">
        <f>"8156104792"</f>
        <v>8156104792</v>
      </c>
      <c r="G1584" s="1">
        <v>44738</v>
      </c>
      <c r="H1584" t="str">
        <f>"93281"</f>
        <v>93281</v>
      </c>
      <c r="I1584">
        <v>1</v>
      </c>
      <c r="J1584">
        <v>134</v>
      </c>
      <c r="K1584">
        <v>0</v>
      </c>
      <c r="L1584">
        <v>164.82</v>
      </c>
    </row>
    <row r="1585" spans="1:12" x14ac:dyDescent="0.25">
      <c r="A1585" t="str">
        <f t="shared" si="307"/>
        <v>89301000</v>
      </c>
      <c r="B1585" t="str">
        <f t="shared" si="319"/>
        <v>72100000</v>
      </c>
      <c r="C1585" t="str">
        <f t="shared" si="320"/>
        <v>72100659</v>
      </c>
      <c r="D1585" t="str">
        <f t="shared" si="321"/>
        <v>801</v>
      </c>
      <c r="E1585" t="str">
        <f t="shared" si="323"/>
        <v>89301091</v>
      </c>
      <c r="F1585" t="str">
        <f>"8262175372"</f>
        <v>8262175372</v>
      </c>
      <c r="G1585" s="1">
        <v>44682</v>
      </c>
      <c r="H1585" t="str">
        <f>"93121"</f>
        <v>93121</v>
      </c>
      <c r="I1585">
        <v>1</v>
      </c>
      <c r="J1585">
        <v>125</v>
      </c>
      <c r="K1585">
        <v>0</v>
      </c>
      <c r="L1585">
        <v>153.75</v>
      </c>
    </row>
    <row r="1586" spans="1:12" x14ac:dyDescent="0.25">
      <c r="A1586" t="str">
        <f t="shared" si="307"/>
        <v>89301000</v>
      </c>
      <c r="B1586" t="str">
        <f t="shared" si="319"/>
        <v>72100000</v>
      </c>
      <c r="C1586" t="str">
        <f t="shared" si="320"/>
        <v>72100659</v>
      </c>
      <c r="D1586" t="str">
        <f t="shared" si="321"/>
        <v>801</v>
      </c>
      <c r="E1586" t="str">
        <f t="shared" si="323"/>
        <v>89301091</v>
      </c>
      <c r="F1586" t="str">
        <f>"8262175372"</f>
        <v>8262175372</v>
      </c>
      <c r="G1586" s="1">
        <v>44682</v>
      </c>
      <c r="H1586" t="str">
        <f>"93124"</f>
        <v>93124</v>
      </c>
      <c r="I1586">
        <v>1</v>
      </c>
      <c r="J1586">
        <v>173</v>
      </c>
      <c r="K1586">
        <v>0</v>
      </c>
      <c r="L1586">
        <v>212.79</v>
      </c>
    </row>
    <row r="1587" spans="1:12" x14ac:dyDescent="0.25">
      <c r="A1587" t="str">
        <f t="shared" si="307"/>
        <v>89301000</v>
      </c>
      <c r="B1587" t="str">
        <f t="shared" si="319"/>
        <v>72100000</v>
      </c>
      <c r="C1587" t="str">
        <f t="shared" si="320"/>
        <v>72100659</v>
      </c>
      <c r="D1587" t="str">
        <f t="shared" si="321"/>
        <v>801</v>
      </c>
      <c r="E1587" t="str">
        <f t="shared" si="323"/>
        <v>89301091</v>
      </c>
      <c r="F1587" t="str">
        <f>"8262175372"</f>
        <v>8262175372</v>
      </c>
      <c r="G1587" s="1">
        <v>44682</v>
      </c>
      <c r="H1587" t="str">
        <f>"93281"</f>
        <v>93281</v>
      </c>
      <c r="I1587">
        <v>1</v>
      </c>
      <c r="J1587">
        <v>134</v>
      </c>
      <c r="K1587">
        <v>0</v>
      </c>
      <c r="L1587">
        <v>164.82</v>
      </c>
    </row>
    <row r="1588" spans="1:12" x14ac:dyDescent="0.25">
      <c r="A1588" t="str">
        <f t="shared" si="307"/>
        <v>89301000</v>
      </c>
      <c r="B1588" t="str">
        <f t="shared" si="319"/>
        <v>72100000</v>
      </c>
      <c r="C1588" t="str">
        <f t="shared" si="320"/>
        <v>72100659</v>
      </c>
      <c r="D1588" t="str">
        <f t="shared" si="321"/>
        <v>801</v>
      </c>
      <c r="E1588" t="str">
        <f t="shared" si="323"/>
        <v>89301091</v>
      </c>
      <c r="F1588" t="str">
        <f>"8753275784"</f>
        <v>8753275784</v>
      </c>
      <c r="G1588" s="1">
        <v>44682</v>
      </c>
      <c r="H1588" t="str">
        <f>"93121"</f>
        <v>93121</v>
      </c>
      <c r="I1588">
        <v>1</v>
      </c>
      <c r="J1588">
        <v>125</v>
      </c>
      <c r="K1588">
        <v>0</v>
      </c>
      <c r="L1588">
        <v>153.75</v>
      </c>
    </row>
    <row r="1589" spans="1:12" x14ac:dyDescent="0.25">
      <c r="A1589" t="str">
        <f t="shared" si="307"/>
        <v>89301000</v>
      </c>
      <c r="B1589" t="str">
        <f t="shared" si="319"/>
        <v>72100000</v>
      </c>
      <c r="C1589" t="str">
        <f t="shared" si="320"/>
        <v>72100659</v>
      </c>
      <c r="D1589" t="str">
        <f t="shared" si="321"/>
        <v>801</v>
      </c>
      <c r="E1589" t="str">
        <f t="shared" si="323"/>
        <v>89301091</v>
      </c>
      <c r="F1589" t="str">
        <f>"8753275784"</f>
        <v>8753275784</v>
      </c>
      <c r="G1589" s="1">
        <v>44682</v>
      </c>
      <c r="H1589" t="str">
        <f>"93124"</f>
        <v>93124</v>
      </c>
      <c r="I1589">
        <v>1</v>
      </c>
      <c r="J1589">
        <v>173</v>
      </c>
      <c r="K1589">
        <v>0</v>
      </c>
      <c r="L1589">
        <v>212.79</v>
      </c>
    </row>
    <row r="1590" spans="1:12" x14ac:dyDescent="0.25">
      <c r="A1590" t="str">
        <f t="shared" si="307"/>
        <v>89301000</v>
      </c>
      <c r="B1590" t="str">
        <f t="shared" si="319"/>
        <v>72100000</v>
      </c>
      <c r="C1590" t="str">
        <f t="shared" si="320"/>
        <v>72100659</v>
      </c>
      <c r="D1590" t="str">
        <f t="shared" si="321"/>
        <v>801</v>
      </c>
      <c r="E1590" t="str">
        <f t="shared" si="323"/>
        <v>89301091</v>
      </c>
      <c r="F1590" t="str">
        <f>"8753275784"</f>
        <v>8753275784</v>
      </c>
      <c r="G1590" s="1">
        <v>44682</v>
      </c>
      <c r="H1590" t="str">
        <f>"93281"</f>
        <v>93281</v>
      </c>
      <c r="I1590">
        <v>1</v>
      </c>
      <c r="J1590">
        <v>134</v>
      </c>
      <c r="K1590">
        <v>0</v>
      </c>
      <c r="L1590">
        <v>164.82</v>
      </c>
    </row>
    <row r="1591" spans="1:12" x14ac:dyDescent="0.25">
      <c r="A1591" t="str">
        <f t="shared" si="307"/>
        <v>89301000</v>
      </c>
      <c r="B1591" t="str">
        <f t="shared" si="319"/>
        <v>72100000</v>
      </c>
      <c r="C1591" t="str">
        <f t="shared" si="320"/>
        <v>72100659</v>
      </c>
      <c r="D1591" t="str">
        <f t="shared" si="321"/>
        <v>801</v>
      </c>
      <c r="E1591" t="str">
        <f t="shared" si="323"/>
        <v>89301091</v>
      </c>
      <c r="F1591" t="str">
        <f>"9252045748"</f>
        <v>9252045748</v>
      </c>
      <c r="G1591" s="1">
        <v>44682</v>
      </c>
      <c r="H1591" t="str">
        <f>"93121"</f>
        <v>93121</v>
      </c>
      <c r="I1591">
        <v>1</v>
      </c>
      <c r="J1591">
        <v>125</v>
      </c>
      <c r="K1591">
        <v>0</v>
      </c>
      <c r="L1591">
        <v>153.75</v>
      </c>
    </row>
    <row r="1592" spans="1:12" x14ac:dyDescent="0.25">
      <c r="A1592" t="str">
        <f t="shared" si="307"/>
        <v>89301000</v>
      </c>
      <c r="B1592" t="str">
        <f t="shared" si="319"/>
        <v>72100000</v>
      </c>
      <c r="C1592" t="str">
        <f t="shared" si="320"/>
        <v>72100659</v>
      </c>
      <c r="D1592" t="str">
        <f t="shared" si="321"/>
        <v>801</v>
      </c>
      <c r="E1592" t="str">
        <f t="shared" si="323"/>
        <v>89301091</v>
      </c>
      <c r="F1592" t="str">
        <f>"9252045748"</f>
        <v>9252045748</v>
      </c>
      <c r="G1592" s="1">
        <v>44682</v>
      </c>
      <c r="H1592" t="str">
        <f>"93124"</f>
        <v>93124</v>
      </c>
      <c r="I1592">
        <v>1</v>
      </c>
      <c r="J1592">
        <v>173</v>
      </c>
      <c r="K1592">
        <v>0</v>
      </c>
      <c r="L1592">
        <v>212.79</v>
      </c>
    </row>
    <row r="1593" spans="1:12" x14ac:dyDescent="0.25">
      <c r="A1593" t="str">
        <f t="shared" si="307"/>
        <v>89301000</v>
      </c>
      <c r="B1593" t="str">
        <f t="shared" si="319"/>
        <v>72100000</v>
      </c>
      <c r="C1593" t="str">
        <f t="shared" si="320"/>
        <v>72100659</v>
      </c>
      <c r="D1593" t="str">
        <f t="shared" si="321"/>
        <v>801</v>
      </c>
      <c r="E1593" t="str">
        <f t="shared" si="323"/>
        <v>89301091</v>
      </c>
      <c r="F1593" t="str">
        <f>"9252045748"</f>
        <v>9252045748</v>
      </c>
      <c r="G1593" s="1">
        <v>44682</v>
      </c>
      <c r="H1593" t="str">
        <f>"93281"</f>
        <v>93281</v>
      </c>
      <c r="I1593">
        <v>1</v>
      </c>
      <c r="J1593">
        <v>134</v>
      </c>
      <c r="K1593">
        <v>0</v>
      </c>
      <c r="L1593">
        <v>164.82</v>
      </c>
    </row>
    <row r="1594" spans="1:12" x14ac:dyDescent="0.25">
      <c r="A1594" t="str">
        <f t="shared" si="307"/>
        <v>89301000</v>
      </c>
      <c r="B1594" t="str">
        <f t="shared" si="319"/>
        <v>72100000</v>
      </c>
      <c r="C1594" t="str">
        <f t="shared" si="320"/>
        <v>72100659</v>
      </c>
      <c r="D1594" t="str">
        <f t="shared" si="321"/>
        <v>801</v>
      </c>
      <c r="E1594" t="str">
        <f>"89301093"</f>
        <v>89301093</v>
      </c>
      <c r="F1594" t="str">
        <f>"2204200075"</f>
        <v>2204200075</v>
      </c>
      <c r="G1594" s="1">
        <v>44683</v>
      </c>
      <c r="H1594" t="str">
        <f>"93121"</f>
        <v>93121</v>
      </c>
      <c r="I1594">
        <v>1</v>
      </c>
      <c r="J1594">
        <v>125</v>
      </c>
      <c r="K1594">
        <v>0</v>
      </c>
      <c r="L1594">
        <v>153.75</v>
      </c>
    </row>
    <row r="1595" spans="1:12" x14ac:dyDescent="0.25">
      <c r="A1595" t="str">
        <f t="shared" si="307"/>
        <v>89301000</v>
      </c>
      <c r="B1595" t="str">
        <f t="shared" si="319"/>
        <v>72100000</v>
      </c>
      <c r="C1595" t="str">
        <f t="shared" si="320"/>
        <v>72100659</v>
      </c>
      <c r="D1595" t="str">
        <f t="shared" si="321"/>
        <v>801</v>
      </c>
      <c r="E1595" t="str">
        <f>"89301093"</f>
        <v>89301093</v>
      </c>
      <c r="F1595" t="str">
        <f>"2204200075"</f>
        <v>2204200075</v>
      </c>
      <c r="G1595" s="1">
        <v>44683</v>
      </c>
      <c r="H1595" t="str">
        <f>"93124"</f>
        <v>93124</v>
      </c>
      <c r="I1595">
        <v>1</v>
      </c>
      <c r="J1595">
        <v>173</v>
      </c>
      <c r="K1595">
        <v>0</v>
      </c>
      <c r="L1595">
        <v>212.79</v>
      </c>
    </row>
    <row r="1596" spans="1:12" x14ac:dyDescent="0.25">
      <c r="A1596" t="str">
        <f t="shared" si="307"/>
        <v>89301000</v>
      </c>
      <c r="B1596" t="str">
        <f t="shared" si="319"/>
        <v>72100000</v>
      </c>
      <c r="C1596" t="str">
        <f t="shared" si="320"/>
        <v>72100659</v>
      </c>
      <c r="D1596" t="str">
        <f t="shared" si="321"/>
        <v>801</v>
      </c>
      <c r="E1596" t="str">
        <f>"89301093"</f>
        <v>89301093</v>
      </c>
      <c r="F1596" t="str">
        <f>"2204200075"</f>
        <v>2204200075</v>
      </c>
      <c r="G1596" s="1">
        <v>44683</v>
      </c>
      <c r="H1596" t="str">
        <f>"93281"</f>
        <v>93281</v>
      </c>
      <c r="I1596">
        <v>1</v>
      </c>
      <c r="J1596">
        <v>134</v>
      </c>
      <c r="K1596">
        <v>0</v>
      </c>
      <c r="L1596">
        <v>164.82</v>
      </c>
    </row>
    <row r="1597" spans="1:12" x14ac:dyDescent="0.25">
      <c r="A1597" t="str">
        <f t="shared" si="307"/>
        <v>89301000</v>
      </c>
      <c r="B1597" t="str">
        <f t="shared" si="319"/>
        <v>72100000</v>
      </c>
      <c r="C1597" t="str">
        <f t="shared" si="320"/>
        <v>72100659</v>
      </c>
      <c r="D1597" t="str">
        <f t="shared" si="321"/>
        <v>801</v>
      </c>
      <c r="E1597" t="str">
        <f t="shared" ref="E1597:E1628" si="324">"89301091"</f>
        <v>89301091</v>
      </c>
      <c r="F1597" t="str">
        <f>"2254300444"</f>
        <v>2254300444</v>
      </c>
      <c r="G1597" s="1">
        <v>44683</v>
      </c>
      <c r="H1597" t="str">
        <f>"93121"</f>
        <v>93121</v>
      </c>
      <c r="I1597">
        <v>1</v>
      </c>
      <c r="J1597">
        <v>125</v>
      </c>
      <c r="K1597">
        <v>0</v>
      </c>
      <c r="L1597">
        <v>153.75</v>
      </c>
    </row>
    <row r="1598" spans="1:12" x14ac:dyDescent="0.25">
      <c r="A1598" t="str">
        <f t="shared" si="307"/>
        <v>89301000</v>
      </c>
      <c r="B1598" t="str">
        <f t="shared" si="319"/>
        <v>72100000</v>
      </c>
      <c r="C1598" t="str">
        <f t="shared" si="320"/>
        <v>72100659</v>
      </c>
      <c r="D1598" t="str">
        <f t="shared" si="321"/>
        <v>801</v>
      </c>
      <c r="E1598" t="str">
        <f t="shared" si="324"/>
        <v>89301091</v>
      </c>
      <c r="F1598" t="str">
        <f>"2254300444"</f>
        <v>2254300444</v>
      </c>
      <c r="G1598" s="1">
        <v>44683</v>
      </c>
      <c r="H1598" t="str">
        <f>"93124"</f>
        <v>93124</v>
      </c>
      <c r="I1598">
        <v>1</v>
      </c>
      <c r="J1598">
        <v>173</v>
      </c>
      <c r="K1598">
        <v>0</v>
      </c>
      <c r="L1598">
        <v>212.79</v>
      </c>
    </row>
    <row r="1599" spans="1:12" x14ac:dyDescent="0.25">
      <c r="A1599" t="str">
        <f t="shared" si="307"/>
        <v>89301000</v>
      </c>
      <c r="B1599" t="str">
        <f t="shared" si="319"/>
        <v>72100000</v>
      </c>
      <c r="C1599" t="str">
        <f t="shared" si="320"/>
        <v>72100659</v>
      </c>
      <c r="D1599" t="str">
        <f t="shared" si="321"/>
        <v>801</v>
      </c>
      <c r="E1599" t="str">
        <f t="shared" si="324"/>
        <v>89301091</v>
      </c>
      <c r="F1599" t="str">
        <f>"2254300444"</f>
        <v>2254300444</v>
      </c>
      <c r="G1599" s="1">
        <v>44683</v>
      </c>
      <c r="H1599" t="str">
        <f>"93281"</f>
        <v>93281</v>
      </c>
      <c r="I1599">
        <v>1</v>
      </c>
      <c r="J1599">
        <v>134</v>
      </c>
      <c r="K1599">
        <v>0</v>
      </c>
      <c r="L1599">
        <v>164.82</v>
      </c>
    </row>
    <row r="1600" spans="1:12" x14ac:dyDescent="0.25">
      <c r="A1600" t="str">
        <f t="shared" si="307"/>
        <v>89301000</v>
      </c>
      <c r="B1600" t="str">
        <f t="shared" si="319"/>
        <v>72100000</v>
      </c>
      <c r="C1600" t="str">
        <f t="shared" ref="C1600:C1631" si="325">"72100659"</f>
        <v>72100659</v>
      </c>
      <c r="D1600" t="str">
        <f t="shared" ref="D1600:D1631" si="326">"801"</f>
        <v>801</v>
      </c>
      <c r="E1600" t="str">
        <f t="shared" si="324"/>
        <v>89301091</v>
      </c>
      <c r="F1600" t="str">
        <f>"2254300455"</f>
        <v>2254300455</v>
      </c>
      <c r="G1600" s="1">
        <v>44683</v>
      </c>
      <c r="H1600" t="str">
        <f>"93121"</f>
        <v>93121</v>
      </c>
      <c r="I1600">
        <v>1</v>
      </c>
      <c r="J1600">
        <v>125</v>
      </c>
      <c r="K1600">
        <v>0</v>
      </c>
      <c r="L1600">
        <v>153.75</v>
      </c>
    </row>
    <row r="1601" spans="1:12" x14ac:dyDescent="0.25">
      <c r="A1601" t="str">
        <f t="shared" si="307"/>
        <v>89301000</v>
      </c>
      <c r="B1601" t="str">
        <f t="shared" si="319"/>
        <v>72100000</v>
      </c>
      <c r="C1601" t="str">
        <f t="shared" si="325"/>
        <v>72100659</v>
      </c>
      <c r="D1601" t="str">
        <f t="shared" si="326"/>
        <v>801</v>
      </c>
      <c r="E1601" t="str">
        <f t="shared" si="324"/>
        <v>89301091</v>
      </c>
      <c r="F1601" t="str">
        <f>"2254300455"</f>
        <v>2254300455</v>
      </c>
      <c r="G1601" s="1">
        <v>44683</v>
      </c>
      <c r="H1601" t="str">
        <f>"93124"</f>
        <v>93124</v>
      </c>
      <c r="I1601">
        <v>1</v>
      </c>
      <c r="J1601">
        <v>173</v>
      </c>
      <c r="K1601">
        <v>0</v>
      </c>
      <c r="L1601">
        <v>212.79</v>
      </c>
    </row>
    <row r="1602" spans="1:12" x14ac:dyDescent="0.25">
      <c r="A1602" t="str">
        <f t="shared" ref="A1602:A1665" si="327">"89301000"</f>
        <v>89301000</v>
      </c>
      <c r="B1602" t="str">
        <f t="shared" si="319"/>
        <v>72100000</v>
      </c>
      <c r="C1602" t="str">
        <f t="shared" si="325"/>
        <v>72100659</v>
      </c>
      <c r="D1602" t="str">
        <f t="shared" si="326"/>
        <v>801</v>
      </c>
      <c r="E1602" t="str">
        <f t="shared" si="324"/>
        <v>89301091</v>
      </c>
      <c r="F1602" t="str">
        <f>"2254300455"</f>
        <v>2254300455</v>
      </c>
      <c r="G1602" s="1">
        <v>44683</v>
      </c>
      <c r="H1602" t="str">
        <f>"93281"</f>
        <v>93281</v>
      </c>
      <c r="I1602">
        <v>1</v>
      </c>
      <c r="J1602">
        <v>134</v>
      </c>
      <c r="K1602">
        <v>0</v>
      </c>
      <c r="L1602">
        <v>164.82</v>
      </c>
    </row>
    <row r="1603" spans="1:12" x14ac:dyDescent="0.25">
      <c r="A1603" t="str">
        <f t="shared" si="327"/>
        <v>89301000</v>
      </c>
      <c r="B1603" t="str">
        <f t="shared" si="319"/>
        <v>72100000</v>
      </c>
      <c r="C1603" t="str">
        <f t="shared" si="325"/>
        <v>72100659</v>
      </c>
      <c r="D1603" t="str">
        <f t="shared" si="326"/>
        <v>801</v>
      </c>
      <c r="E1603" t="str">
        <f t="shared" si="324"/>
        <v>89301091</v>
      </c>
      <c r="F1603" t="str">
        <f>"2205010368"</f>
        <v>2205010368</v>
      </c>
      <c r="G1603" s="1">
        <v>44684</v>
      </c>
      <c r="H1603" t="str">
        <f>"93121"</f>
        <v>93121</v>
      </c>
      <c r="I1603">
        <v>1</v>
      </c>
      <c r="J1603">
        <v>125</v>
      </c>
      <c r="K1603">
        <v>0</v>
      </c>
      <c r="L1603">
        <v>153.75</v>
      </c>
    </row>
    <row r="1604" spans="1:12" x14ac:dyDescent="0.25">
      <c r="A1604" t="str">
        <f t="shared" si="327"/>
        <v>89301000</v>
      </c>
      <c r="B1604" t="str">
        <f t="shared" si="319"/>
        <v>72100000</v>
      </c>
      <c r="C1604" t="str">
        <f t="shared" si="325"/>
        <v>72100659</v>
      </c>
      <c r="D1604" t="str">
        <f t="shared" si="326"/>
        <v>801</v>
      </c>
      <c r="E1604" t="str">
        <f t="shared" si="324"/>
        <v>89301091</v>
      </c>
      <c r="F1604" t="str">
        <f>"2205010368"</f>
        <v>2205010368</v>
      </c>
      <c r="G1604" s="1">
        <v>44684</v>
      </c>
      <c r="H1604" t="str">
        <f>"93124"</f>
        <v>93124</v>
      </c>
      <c r="I1604">
        <v>1</v>
      </c>
      <c r="J1604">
        <v>173</v>
      </c>
      <c r="K1604">
        <v>0</v>
      </c>
      <c r="L1604">
        <v>212.79</v>
      </c>
    </row>
    <row r="1605" spans="1:12" x14ac:dyDescent="0.25">
      <c r="A1605" t="str">
        <f t="shared" si="327"/>
        <v>89301000</v>
      </c>
      <c r="B1605" t="str">
        <f t="shared" si="319"/>
        <v>72100000</v>
      </c>
      <c r="C1605" t="str">
        <f t="shared" si="325"/>
        <v>72100659</v>
      </c>
      <c r="D1605" t="str">
        <f t="shared" si="326"/>
        <v>801</v>
      </c>
      <c r="E1605" t="str">
        <f t="shared" si="324"/>
        <v>89301091</v>
      </c>
      <c r="F1605" t="str">
        <f>"2205010368"</f>
        <v>2205010368</v>
      </c>
      <c r="G1605" s="1">
        <v>44684</v>
      </c>
      <c r="H1605" t="str">
        <f>"93281"</f>
        <v>93281</v>
      </c>
      <c r="I1605">
        <v>1</v>
      </c>
      <c r="J1605">
        <v>134</v>
      </c>
      <c r="K1605">
        <v>0</v>
      </c>
      <c r="L1605">
        <v>164.82</v>
      </c>
    </row>
    <row r="1606" spans="1:12" x14ac:dyDescent="0.25">
      <c r="A1606" t="str">
        <f t="shared" si="327"/>
        <v>89301000</v>
      </c>
      <c r="B1606" t="str">
        <f t="shared" si="319"/>
        <v>72100000</v>
      </c>
      <c r="C1606" t="str">
        <f t="shared" si="325"/>
        <v>72100659</v>
      </c>
      <c r="D1606" t="str">
        <f t="shared" si="326"/>
        <v>801</v>
      </c>
      <c r="E1606" t="str">
        <f t="shared" si="324"/>
        <v>89301091</v>
      </c>
      <c r="F1606" t="str">
        <f>"2255010362"</f>
        <v>2255010362</v>
      </c>
      <c r="G1606" s="1">
        <v>44684</v>
      </c>
      <c r="H1606" t="str">
        <f>"93121"</f>
        <v>93121</v>
      </c>
      <c r="I1606">
        <v>1</v>
      </c>
      <c r="J1606">
        <v>125</v>
      </c>
      <c r="K1606">
        <v>0</v>
      </c>
      <c r="L1606">
        <v>153.75</v>
      </c>
    </row>
    <row r="1607" spans="1:12" x14ac:dyDescent="0.25">
      <c r="A1607" t="str">
        <f t="shared" si="327"/>
        <v>89301000</v>
      </c>
      <c r="B1607" t="str">
        <f t="shared" si="319"/>
        <v>72100000</v>
      </c>
      <c r="C1607" t="str">
        <f t="shared" si="325"/>
        <v>72100659</v>
      </c>
      <c r="D1607" t="str">
        <f t="shared" si="326"/>
        <v>801</v>
      </c>
      <c r="E1607" t="str">
        <f t="shared" si="324"/>
        <v>89301091</v>
      </c>
      <c r="F1607" t="str">
        <f>"2255010362"</f>
        <v>2255010362</v>
      </c>
      <c r="G1607" s="1">
        <v>44684</v>
      </c>
      <c r="H1607" t="str">
        <f>"93124"</f>
        <v>93124</v>
      </c>
      <c r="I1607">
        <v>1</v>
      </c>
      <c r="J1607">
        <v>173</v>
      </c>
      <c r="K1607">
        <v>0</v>
      </c>
      <c r="L1607">
        <v>212.79</v>
      </c>
    </row>
    <row r="1608" spans="1:12" x14ac:dyDescent="0.25">
      <c r="A1608" t="str">
        <f t="shared" si="327"/>
        <v>89301000</v>
      </c>
      <c r="B1608" t="str">
        <f t="shared" si="319"/>
        <v>72100000</v>
      </c>
      <c r="C1608" t="str">
        <f t="shared" si="325"/>
        <v>72100659</v>
      </c>
      <c r="D1608" t="str">
        <f t="shared" si="326"/>
        <v>801</v>
      </c>
      <c r="E1608" t="str">
        <f t="shared" si="324"/>
        <v>89301091</v>
      </c>
      <c r="F1608" t="str">
        <f>"2255010362"</f>
        <v>2255010362</v>
      </c>
      <c r="G1608" s="1">
        <v>44684</v>
      </c>
      <c r="H1608" t="str">
        <f>"93281"</f>
        <v>93281</v>
      </c>
      <c r="I1608">
        <v>1</v>
      </c>
      <c r="J1608">
        <v>134</v>
      </c>
      <c r="K1608">
        <v>0</v>
      </c>
      <c r="L1608">
        <v>164.82</v>
      </c>
    </row>
    <row r="1609" spans="1:12" x14ac:dyDescent="0.25">
      <c r="A1609" t="str">
        <f t="shared" si="327"/>
        <v>89301000</v>
      </c>
      <c r="B1609" t="str">
        <f t="shared" si="319"/>
        <v>72100000</v>
      </c>
      <c r="C1609" t="str">
        <f t="shared" si="325"/>
        <v>72100659</v>
      </c>
      <c r="D1609" t="str">
        <f t="shared" si="326"/>
        <v>801</v>
      </c>
      <c r="E1609" t="str">
        <f t="shared" si="324"/>
        <v>89301091</v>
      </c>
      <c r="F1609" t="str">
        <f>"2205020664"</f>
        <v>2205020664</v>
      </c>
      <c r="G1609" s="1">
        <v>44685</v>
      </c>
      <c r="H1609" t="str">
        <f>"93121"</f>
        <v>93121</v>
      </c>
      <c r="I1609">
        <v>1</v>
      </c>
      <c r="J1609">
        <v>125</v>
      </c>
      <c r="K1609">
        <v>0</v>
      </c>
      <c r="L1609">
        <v>153.75</v>
      </c>
    </row>
    <row r="1610" spans="1:12" x14ac:dyDescent="0.25">
      <c r="A1610" t="str">
        <f t="shared" si="327"/>
        <v>89301000</v>
      </c>
      <c r="B1610" t="str">
        <f t="shared" si="319"/>
        <v>72100000</v>
      </c>
      <c r="C1610" t="str">
        <f t="shared" si="325"/>
        <v>72100659</v>
      </c>
      <c r="D1610" t="str">
        <f t="shared" si="326"/>
        <v>801</v>
      </c>
      <c r="E1610" t="str">
        <f t="shared" si="324"/>
        <v>89301091</v>
      </c>
      <c r="F1610" t="str">
        <f>"2205020664"</f>
        <v>2205020664</v>
      </c>
      <c r="G1610" s="1">
        <v>44685</v>
      </c>
      <c r="H1610" t="str">
        <f>"93124"</f>
        <v>93124</v>
      </c>
      <c r="I1610">
        <v>1</v>
      </c>
      <c r="J1610">
        <v>173</v>
      </c>
      <c r="K1610">
        <v>0</v>
      </c>
      <c r="L1610">
        <v>212.79</v>
      </c>
    </row>
    <row r="1611" spans="1:12" x14ac:dyDescent="0.25">
      <c r="A1611" t="str">
        <f t="shared" si="327"/>
        <v>89301000</v>
      </c>
      <c r="B1611" t="str">
        <f t="shared" si="319"/>
        <v>72100000</v>
      </c>
      <c r="C1611" t="str">
        <f t="shared" si="325"/>
        <v>72100659</v>
      </c>
      <c r="D1611" t="str">
        <f t="shared" si="326"/>
        <v>801</v>
      </c>
      <c r="E1611" t="str">
        <f t="shared" si="324"/>
        <v>89301091</v>
      </c>
      <c r="F1611" t="str">
        <f>"2205020664"</f>
        <v>2205020664</v>
      </c>
      <c r="G1611" s="1">
        <v>44685</v>
      </c>
      <c r="H1611" t="str">
        <f>"93281"</f>
        <v>93281</v>
      </c>
      <c r="I1611">
        <v>1</v>
      </c>
      <c r="J1611">
        <v>134</v>
      </c>
      <c r="K1611">
        <v>0</v>
      </c>
      <c r="L1611">
        <v>164.82</v>
      </c>
    </row>
    <row r="1612" spans="1:12" x14ac:dyDescent="0.25">
      <c r="A1612" t="str">
        <f t="shared" si="327"/>
        <v>89301000</v>
      </c>
      <c r="B1612" t="str">
        <f t="shared" si="319"/>
        <v>72100000</v>
      </c>
      <c r="C1612" t="str">
        <f t="shared" si="325"/>
        <v>72100659</v>
      </c>
      <c r="D1612" t="str">
        <f t="shared" si="326"/>
        <v>801</v>
      </c>
      <c r="E1612" t="str">
        <f t="shared" si="324"/>
        <v>89301091</v>
      </c>
      <c r="F1612" t="str">
        <f>"2205020719"</f>
        <v>2205020719</v>
      </c>
      <c r="G1612" s="1">
        <v>44685</v>
      </c>
      <c r="H1612" t="str">
        <f>"93121"</f>
        <v>93121</v>
      </c>
      <c r="I1612">
        <v>1</v>
      </c>
      <c r="J1612">
        <v>125</v>
      </c>
      <c r="K1612">
        <v>0</v>
      </c>
      <c r="L1612">
        <v>153.75</v>
      </c>
    </row>
    <row r="1613" spans="1:12" x14ac:dyDescent="0.25">
      <c r="A1613" t="str">
        <f t="shared" si="327"/>
        <v>89301000</v>
      </c>
      <c r="B1613" t="str">
        <f t="shared" si="319"/>
        <v>72100000</v>
      </c>
      <c r="C1613" t="str">
        <f t="shared" si="325"/>
        <v>72100659</v>
      </c>
      <c r="D1613" t="str">
        <f t="shared" si="326"/>
        <v>801</v>
      </c>
      <c r="E1613" t="str">
        <f t="shared" si="324"/>
        <v>89301091</v>
      </c>
      <c r="F1613" t="str">
        <f>"2205020719"</f>
        <v>2205020719</v>
      </c>
      <c r="G1613" s="1">
        <v>44685</v>
      </c>
      <c r="H1613" t="str">
        <f>"93124"</f>
        <v>93124</v>
      </c>
      <c r="I1613">
        <v>1</v>
      </c>
      <c r="J1613">
        <v>173</v>
      </c>
      <c r="K1613">
        <v>0</v>
      </c>
      <c r="L1613">
        <v>212.79</v>
      </c>
    </row>
    <row r="1614" spans="1:12" x14ac:dyDescent="0.25">
      <c r="A1614" t="str">
        <f t="shared" si="327"/>
        <v>89301000</v>
      </c>
      <c r="B1614" t="str">
        <f t="shared" si="319"/>
        <v>72100000</v>
      </c>
      <c r="C1614" t="str">
        <f t="shared" si="325"/>
        <v>72100659</v>
      </c>
      <c r="D1614" t="str">
        <f t="shared" si="326"/>
        <v>801</v>
      </c>
      <c r="E1614" t="str">
        <f t="shared" si="324"/>
        <v>89301091</v>
      </c>
      <c r="F1614" t="str">
        <f>"2205020719"</f>
        <v>2205020719</v>
      </c>
      <c r="G1614" s="1">
        <v>44685</v>
      </c>
      <c r="H1614" t="str">
        <f>"93281"</f>
        <v>93281</v>
      </c>
      <c r="I1614">
        <v>1</v>
      </c>
      <c r="J1614">
        <v>134</v>
      </c>
      <c r="K1614">
        <v>0</v>
      </c>
      <c r="L1614">
        <v>164.82</v>
      </c>
    </row>
    <row r="1615" spans="1:12" x14ac:dyDescent="0.25">
      <c r="A1615" t="str">
        <f t="shared" si="327"/>
        <v>89301000</v>
      </c>
      <c r="B1615" t="str">
        <f t="shared" si="319"/>
        <v>72100000</v>
      </c>
      <c r="C1615" t="str">
        <f t="shared" si="325"/>
        <v>72100659</v>
      </c>
      <c r="D1615" t="str">
        <f t="shared" si="326"/>
        <v>801</v>
      </c>
      <c r="E1615" t="str">
        <f t="shared" si="324"/>
        <v>89301091</v>
      </c>
      <c r="F1615" t="str">
        <f>"2255020064"</f>
        <v>2255020064</v>
      </c>
      <c r="G1615" s="1">
        <v>44685</v>
      </c>
      <c r="H1615" t="str">
        <f>"93121"</f>
        <v>93121</v>
      </c>
      <c r="I1615">
        <v>1</v>
      </c>
      <c r="J1615">
        <v>125</v>
      </c>
      <c r="K1615">
        <v>0</v>
      </c>
      <c r="L1615">
        <v>153.75</v>
      </c>
    </row>
    <row r="1616" spans="1:12" x14ac:dyDescent="0.25">
      <c r="A1616" t="str">
        <f t="shared" si="327"/>
        <v>89301000</v>
      </c>
      <c r="B1616" t="str">
        <f t="shared" si="319"/>
        <v>72100000</v>
      </c>
      <c r="C1616" t="str">
        <f t="shared" si="325"/>
        <v>72100659</v>
      </c>
      <c r="D1616" t="str">
        <f t="shared" si="326"/>
        <v>801</v>
      </c>
      <c r="E1616" t="str">
        <f t="shared" si="324"/>
        <v>89301091</v>
      </c>
      <c r="F1616" t="str">
        <f>"2255020064"</f>
        <v>2255020064</v>
      </c>
      <c r="G1616" s="1">
        <v>44685</v>
      </c>
      <c r="H1616" t="str">
        <f>"93124"</f>
        <v>93124</v>
      </c>
      <c r="I1616">
        <v>1</v>
      </c>
      <c r="J1616">
        <v>173</v>
      </c>
      <c r="K1616">
        <v>0</v>
      </c>
      <c r="L1616">
        <v>212.79</v>
      </c>
    </row>
    <row r="1617" spans="1:12" x14ac:dyDescent="0.25">
      <c r="A1617" t="str">
        <f t="shared" si="327"/>
        <v>89301000</v>
      </c>
      <c r="B1617" t="str">
        <f t="shared" si="319"/>
        <v>72100000</v>
      </c>
      <c r="C1617" t="str">
        <f t="shared" si="325"/>
        <v>72100659</v>
      </c>
      <c r="D1617" t="str">
        <f t="shared" si="326"/>
        <v>801</v>
      </c>
      <c r="E1617" t="str">
        <f t="shared" si="324"/>
        <v>89301091</v>
      </c>
      <c r="F1617" t="str">
        <f>"2255020064"</f>
        <v>2255020064</v>
      </c>
      <c r="G1617" s="1">
        <v>44685</v>
      </c>
      <c r="H1617" t="str">
        <f>"93281"</f>
        <v>93281</v>
      </c>
      <c r="I1617">
        <v>1</v>
      </c>
      <c r="J1617">
        <v>134</v>
      </c>
      <c r="K1617">
        <v>0</v>
      </c>
      <c r="L1617">
        <v>164.82</v>
      </c>
    </row>
    <row r="1618" spans="1:12" x14ac:dyDescent="0.25">
      <c r="A1618" t="str">
        <f t="shared" si="327"/>
        <v>89301000</v>
      </c>
      <c r="B1618" t="str">
        <f t="shared" si="319"/>
        <v>72100000</v>
      </c>
      <c r="C1618" t="str">
        <f t="shared" si="325"/>
        <v>72100659</v>
      </c>
      <c r="D1618" t="str">
        <f t="shared" si="326"/>
        <v>801</v>
      </c>
      <c r="E1618" t="str">
        <f t="shared" si="324"/>
        <v>89301091</v>
      </c>
      <c r="F1618" t="str">
        <f>"2255020449"</f>
        <v>2255020449</v>
      </c>
      <c r="G1618" s="1">
        <v>44685</v>
      </c>
      <c r="H1618" t="str">
        <f>"93121"</f>
        <v>93121</v>
      </c>
      <c r="I1618">
        <v>1</v>
      </c>
      <c r="J1618">
        <v>125</v>
      </c>
      <c r="K1618">
        <v>0</v>
      </c>
      <c r="L1618">
        <v>153.75</v>
      </c>
    </row>
    <row r="1619" spans="1:12" x14ac:dyDescent="0.25">
      <c r="A1619" t="str">
        <f t="shared" si="327"/>
        <v>89301000</v>
      </c>
      <c r="B1619" t="str">
        <f t="shared" si="319"/>
        <v>72100000</v>
      </c>
      <c r="C1619" t="str">
        <f t="shared" si="325"/>
        <v>72100659</v>
      </c>
      <c r="D1619" t="str">
        <f t="shared" si="326"/>
        <v>801</v>
      </c>
      <c r="E1619" t="str">
        <f t="shared" si="324"/>
        <v>89301091</v>
      </c>
      <c r="F1619" t="str">
        <f>"2255020449"</f>
        <v>2255020449</v>
      </c>
      <c r="G1619" s="1">
        <v>44685</v>
      </c>
      <c r="H1619" t="str">
        <f>"93124"</f>
        <v>93124</v>
      </c>
      <c r="I1619">
        <v>1</v>
      </c>
      <c r="J1619">
        <v>173</v>
      </c>
      <c r="K1619">
        <v>0</v>
      </c>
      <c r="L1619">
        <v>212.79</v>
      </c>
    </row>
    <row r="1620" spans="1:12" x14ac:dyDescent="0.25">
      <c r="A1620" t="str">
        <f t="shared" si="327"/>
        <v>89301000</v>
      </c>
      <c r="B1620" t="str">
        <f t="shared" si="319"/>
        <v>72100000</v>
      </c>
      <c r="C1620" t="str">
        <f t="shared" si="325"/>
        <v>72100659</v>
      </c>
      <c r="D1620" t="str">
        <f t="shared" si="326"/>
        <v>801</v>
      </c>
      <c r="E1620" t="str">
        <f t="shared" si="324"/>
        <v>89301091</v>
      </c>
      <c r="F1620" t="str">
        <f>"2255020449"</f>
        <v>2255020449</v>
      </c>
      <c r="G1620" s="1">
        <v>44685</v>
      </c>
      <c r="H1620" t="str">
        <f>"93281"</f>
        <v>93281</v>
      </c>
      <c r="I1620">
        <v>1</v>
      </c>
      <c r="J1620">
        <v>134</v>
      </c>
      <c r="K1620">
        <v>0</v>
      </c>
      <c r="L1620">
        <v>164.82</v>
      </c>
    </row>
    <row r="1621" spans="1:12" x14ac:dyDescent="0.25">
      <c r="A1621" t="str">
        <f t="shared" si="327"/>
        <v>89301000</v>
      </c>
      <c r="B1621" t="str">
        <f t="shared" si="319"/>
        <v>72100000</v>
      </c>
      <c r="C1621" t="str">
        <f t="shared" si="325"/>
        <v>72100659</v>
      </c>
      <c r="D1621" t="str">
        <f t="shared" si="326"/>
        <v>801</v>
      </c>
      <c r="E1621" t="str">
        <f t="shared" si="324"/>
        <v>89301091</v>
      </c>
      <c r="F1621" t="str">
        <f>"2255030635"</f>
        <v>2255030635</v>
      </c>
      <c r="G1621" s="1">
        <v>44686</v>
      </c>
      <c r="H1621" t="str">
        <f>"93121"</f>
        <v>93121</v>
      </c>
      <c r="I1621">
        <v>1</v>
      </c>
      <c r="J1621">
        <v>125</v>
      </c>
      <c r="K1621">
        <v>0</v>
      </c>
      <c r="L1621">
        <v>153.75</v>
      </c>
    </row>
    <row r="1622" spans="1:12" x14ac:dyDescent="0.25">
      <c r="A1622" t="str">
        <f t="shared" si="327"/>
        <v>89301000</v>
      </c>
      <c r="B1622" t="str">
        <f t="shared" si="319"/>
        <v>72100000</v>
      </c>
      <c r="C1622" t="str">
        <f t="shared" si="325"/>
        <v>72100659</v>
      </c>
      <c r="D1622" t="str">
        <f t="shared" si="326"/>
        <v>801</v>
      </c>
      <c r="E1622" t="str">
        <f t="shared" si="324"/>
        <v>89301091</v>
      </c>
      <c r="F1622" t="str">
        <f>"2255030635"</f>
        <v>2255030635</v>
      </c>
      <c r="G1622" s="1">
        <v>44686</v>
      </c>
      <c r="H1622" t="str">
        <f>"93124"</f>
        <v>93124</v>
      </c>
      <c r="I1622">
        <v>1</v>
      </c>
      <c r="J1622">
        <v>173</v>
      </c>
      <c r="K1622">
        <v>0</v>
      </c>
      <c r="L1622">
        <v>212.79</v>
      </c>
    </row>
    <row r="1623" spans="1:12" x14ac:dyDescent="0.25">
      <c r="A1623" t="str">
        <f t="shared" si="327"/>
        <v>89301000</v>
      </c>
      <c r="B1623" t="str">
        <f t="shared" si="319"/>
        <v>72100000</v>
      </c>
      <c r="C1623" t="str">
        <f t="shared" si="325"/>
        <v>72100659</v>
      </c>
      <c r="D1623" t="str">
        <f t="shared" si="326"/>
        <v>801</v>
      </c>
      <c r="E1623" t="str">
        <f t="shared" si="324"/>
        <v>89301091</v>
      </c>
      <c r="F1623" t="str">
        <f>"2255030635"</f>
        <v>2255030635</v>
      </c>
      <c r="G1623" s="1">
        <v>44686</v>
      </c>
      <c r="H1623" t="str">
        <f>"93281"</f>
        <v>93281</v>
      </c>
      <c r="I1623">
        <v>1</v>
      </c>
      <c r="J1623">
        <v>134</v>
      </c>
      <c r="K1623">
        <v>0</v>
      </c>
      <c r="L1623">
        <v>164.82</v>
      </c>
    </row>
    <row r="1624" spans="1:12" x14ac:dyDescent="0.25">
      <c r="A1624" t="str">
        <f t="shared" si="327"/>
        <v>89301000</v>
      </c>
      <c r="B1624" t="str">
        <f t="shared" si="319"/>
        <v>72100000</v>
      </c>
      <c r="C1624" t="str">
        <f t="shared" si="325"/>
        <v>72100659</v>
      </c>
      <c r="D1624" t="str">
        <f t="shared" si="326"/>
        <v>801</v>
      </c>
      <c r="E1624" t="str">
        <f t="shared" si="324"/>
        <v>89301091</v>
      </c>
      <c r="F1624" t="str">
        <f>"9451284865"</f>
        <v>9451284865</v>
      </c>
      <c r="G1624" s="1">
        <v>44686</v>
      </c>
      <c r="H1624" t="str">
        <f>"93121"</f>
        <v>93121</v>
      </c>
      <c r="I1624">
        <v>1</v>
      </c>
      <c r="J1624">
        <v>125</v>
      </c>
      <c r="K1624">
        <v>0</v>
      </c>
      <c r="L1624">
        <v>153.75</v>
      </c>
    </row>
    <row r="1625" spans="1:12" x14ac:dyDescent="0.25">
      <c r="A1625" t="str">
        <f t="shared" si="327"/>
        <v>89301000</v>
      </c>
      <c r="B1625" t="str">
        <f t="shared" si="319"/>
        <v>72100000</v>
      </c>
      <c r="C1625" t="str">
        <f t="shared" si="325"/>
        <v>72100659</v>
      </c>
      <c r="D1625" t="str">
        <f t="shared" si="326"/>
        <v>801</v>
      </c>
      <c r="E1625" t="str">
        <f t="shared" si="324"/>
        <v>89301091</v>
      </c>
      <c r="F1625" t="str">
        <f>"9451284865"</f>
        <v>9451284865</v>
      </c>
      <c r="G1625" s="1">
        <v>44686</v>
      </c>
      <c r="H1625" t="str">
        <f>"93124"</f>
        <v>93124</v>
      </c>
      <c r="I1625">
        <v>1</v>
      </c>
      <c r="J1625">
        <v>173</v>
      </c>
      <c r="K1625">
        <v>0</v>
      </c>
      <c r="L1625">
        <v>212.79</v>
      </c>
    </row>
    <row r="1626" spans="1:12" x14ac:dyDescent="0.25">
      <c r="A1626" t="str">
        <f t="shared" si="327"/>
        <v>89301000</v>
      </c>
      <c r="B1626" t="str">
        <f t="shared" si="319"/>
        <v>72100000</v>
      </c>
      <c r="C1626" t="str">
        <f t="shared" si="325"/>
        <v>72100659</v>
      </c>
      <c r="D1626" t="str">
        <f t="shared" si="326"/>
        <v>801</v>
      </c>
      <c r="E1626" t="str">
        <f t="shared" si="324"/>
        <v>89301091</v>
      </c>
      <c r="F1626" t="str">
        <f>"9451284865"</f>
        <v>9451284865</v>
      </c>
      <c r="G1626" s="1">
        <v>44686</v>
      </c>
      <c r="H1626" t="str">
        <f>"93281"</f>
        <v>93281</v>
      </c>
      <c r="I1626">
        <v>1</v>
      </c>
      <c r="J1626">
        <v>134</v>
      </c>
      <c r="K1626">
        <v>0</v>
      </c>
      <c r="L1626">
        <v>164.82</v>
      </c>
    </row>
    <row r="1627" spans="1:12" x14ac:dyDescent="0.25">
      <c r="A1627" t="str">
        <f t="shared" si="327"/>
        <v>89301000</v>
      </c>
      <c r="B1627" t="str">
        <f t="shared" si="319"/>
        <v>72100000</v>
      </c>
      <c r="C1627" t="str">
        <f t="shared" si="325"/>
        <v>72100659</v>
      </c>
      <c r="D1627" t="str">
        <f t="shared" si="326"/>
        <v>801</v>
      </c>
      <c r="E1627" t="str">
        <f t="shared" si="324"/>
        <v>89301091</v>
      </c>
      <c r="F1627" t="str">
        <f>"0052285706"</f>
        <v>0052285706</v>
      </c>
      <c r="G1627" s="1">
        <v>44689</v>
      </c>
      <c r="H1627" t="str">
        <f>"93121"</f>
        <v>93121</v>
      </c>
      <c r="I1627">
        <v>1</v>
      </c>
      <c r="J1627">
        <v>125</v>
      </c>
      <c r="K1627">
        <v>0</v>
      </c>
      <c r="L1627">
        <v>153.75</v>
      </c>
    </row>
    <row r="1628" spans="1:12" x14ac:dyDescent="0.25">
      <c r="A1628" t="str">
        <f t="shared" si="327"/>
        <v>89301000</v>
      </c>
      <c r="B1628" t="str">
        <f t="shared" si="319"/>
        <v>72100000</v>
      </c>
      <c r="C1628" t="str">
        <f t="shared" si="325"/>
        <v>72100659</v>
      </c>
      <c r="D1628" t="str">
        <f t="shared" si="326"/>
        <v>801</v>
      </c>
      <c r="E1628" t="str">
        <f t="shared" si="324"/>
        <v>89301091</v>
      </c>
      <c r="F1628" t="str">
        <f>"0052285706"</f>
        <v>0052285706</v>
      </c>
      <c r="G1628" s="1">
        <v>44689</v>
      </c>
      <c r="H1628" t="str">
        <f>"93124"</f>
        <v>93124</v>
      </c>
      <c r="I1628">
        <v>1</v>
      </c>
      <c r="J1628">
        <v>173</v>
      </c>
      <c r="K1628">
        <v>0</v>
      </c>
      <c r="L1628">
        <v>212.79</v>
      </c>
    </row>
    <row r="1629" spans="1:12" x14ac:dyDescent="0.25">
      <c r="A1629" t="str">
        <f t="shared" si="327"/>
        <v>89301000</v>
      </c>
      <c r="B1629" t="str">
        <f t="shared" si="319"/>
        <v>72100000</v>
      </c>
      <c r="C1629" t="str">
        <f t="shared" si="325"/>
        <v>72100659</v>
      </c>
      <c r="D1629" t="str">
        <f t="shared" si="326"/>
        <v>801</v>
      </c>
      <c r="E1629" t="str">
        <f t="shared" ref="E1629:E1647" si="328">"89301091"</f>
        <v>89301091</v>
      </c>
      <c r="F1629" t="str">
        <f>"0052285706"</f>
        <v>0052285706</v>
      </c>
      <c r="G1629" s="1">
        <v>44689</v>
      </c>
      <c r="H1629" t="str">
        <f>"93281"</f>
        <v>93281</v>
      </c>
      <c r="I1629">
        <v>1</v>
      </c>
      <c r="J1629">
        <v>134</v>
      </c>
      <c r="K1629">
        <v>0</v>
      </c>
      <c r="L1629">
        <v>164.82</v>
      </c>
    </row>
    <row r="1630" spans="1:12" x14ac:dyDescent="0.25">
      <c r="A1630" t="str">
        <f t="shared" si="327"/>
        <v>89301000</v>
      </c>
      <c r="B1630" t="str">
        <f t="shared" si="319"/>
        <v>72100000</v>
      </c>
      <c r="C1630" t="str">
        <f t="shared" si="325"/>
        <v>72100659</v>
      </c>
      <c r="D1630" t="str">
        <f t="shared" si="326"/>
        <v>801</v>
      </c>
      <c r="E1630" t="str">
        <f t="shared" si="328"/>
        <v>89301091</v>
      </c>
      <c r="F1630" t="str">
        <f>"2205040541"</f>
        <v>2205040541</v>
      </c>
      <c r="G1630" s="1">
        <v>44687</v>
      </c>
      <c r="H1630" t="str">
        <f>"93121"</f>
        <v>93121</v>
      </c>
      <c r="I1630">
        <v>1</v>
      </c>
      <c r="J1630">
        <v>125</v>
      </c>
      <c r="K1630">
        <v>0</v>
      </c>
      <c r="L1630">
        <v>153.75</v>
      </c>
    </row>
    <row r="1631" spans="1:12" x14ac:dyDescent="0.25">
      <c r="A1631" t="str">
        <f t="shared" si="327"/>
        <v>89301000</v>
      </c>
      <c r="B1631" t="str">
        <f t="shared" si="319"/>
        <v>72100000</v>
      </c>
      <c r="C1631" t="str">
        <f t="shared" si="325"/>
        <v>72100659</v>
      </c>
      <c r="D1631" t="str">
        <f t="shared" si="326"/>
        <v>801</v>
      </c>
      <c r="E1631" t="str">
        <f t="shared" si="328"/>
        <v>89301091</v>
      </c>
      <c r="F1631" t="str">
        <f>"2205040541"</f>
        <v>2205040541</v>
      </c>
      <c r="G1631" s="1">
        <v>44687</v>
      </c>
      <c r="H1631" t="str">
        <f>"93124"</f>
        <v>93124</v>
      </c>
      <c r="I1631">
        <v>1</v>
      </c>
      <c r="J1631">
        <v>173</v>
      </c>
      <c r="K1631">
        <v>0</v>
      </c>
      <c r="L1631">
        <v>212.79</v>
      </c>
    </row>
    <row r="1632" spans="1:12" x14ac:dyDescent="0.25">
      <c r="A1632" t="str">
        <f t="shared" si="327"/>
        <v>89301000</v>
      </c>
      <c r="B1632" t="str">
        <f t="shared" ref="B1632:B1695" si="329">"72100000"</f>
        <v>72100000</v>
      </c>
      <c r="C1632" t="str">
        <f t="shared" ref="C1632:C1663" si="330">"72100659"</f>
        <v>72100659</v>
      </c>
      <c r="D1632" t="str">
        <f t="shared" ref="D1632:D1663" si="331">"801"</f>
        <v>801</v>
      </c>
      <c r="E1632" t="str">
        <f t="shared" si="328"/>
        <v>89301091</v>
      </c>
      <c r="F1632" t="str">
        <f>"2205040541"</f>
        <v>2205040541</v>
      </c>
      <c r="G1632" s="1">
        <v>44687</v>
      </c>
      <c r="H1632" t="str">
        <f>"93281"</f>
        <v>93281</v>
      </c>
      <c r="I1632">
        <v>1</v>
      </c>
      <c r="J1632">
        <v>134</v>
      </c>
      <c r="K1632">
        <v>0</v>
      </c>
      <c r="L1632">
        <v>164.82</v>
      </c>
    </row>
    <row r="1633" spans="1:12" x14ac:dyDescent="0.25">
      <c r="A1633" t="str">
        <f t="shared" si="327"/>
        <v>89301000</v>
      </c>
      <c r="B1633" t="str">
        <f t="shared" si="329"/>
        <v>72100000</v>
      </c>
      <c r="C1633" t="str">
        <f t="shared" si="330"/>
        <v>72100659</v>
      </c>
      <c r="D1633" t="str">
        <f t="shared" si="331"/>
        <v>801</v>
      </c>
      <c r="E1633" t="str">
        <f t="shared" si="328"/>
        <v>89301091</v>
      </c>
      <c r="F1633" t="str">
        <f>"2205040563"</f>
        <v>2205040563</v>
      </c>
      <c r="G1633" s="1">
        <v>44687</v>
      </c>
      <c r="H1633" t="str">
        <f>"93121"</f>
        <v>93121</v>
      </c>
      <c r="I1633">
        <v>1</v>
      </c>
      <c r="J1633">
        <v>125</v>
      </c>
      <c r="K1633">
        <v>0</v>
      </c>
      <c r="L1633">
        <v>153.75</v>
      </c>
    </row>
    <row r="1634" spans="1:12" x14ac:dyDescent="0.25">
      <c r="A1634" t="str">
        <f t="shared" si="327"/>
        <v>89301000</v>
      </c>
      <c r="B1634" t="str">
        <f t="shared" si="329"/>
        <v>72100000</v>
      </c>
      <c r="C1634" t="str">
        <f t="shared" si="330"/>
        <v>72100659</v>
      </c>
      <c r="D1634" t="str">
        <f t="shared" si="331"/>
        <v>801</v>
      </c>
      <c r="E1634" t="str">
        <f t="shared" si="328"/>
        <v>89301091</v>
      </c>
      <c r="F1634" t="str">
        <f>"2205040563"</f>
        <v>2205040563</v>
      </c>
      <c r="G1634" s="1">
        <v>44687</v>
      </c>
      <c r="H1634" t="str">
        <f>"93124"</f>
        <v>93124</v>
      </c>
      <c r="I1634">
        <v>1</v>
      </c>
      <c r="J1634">
        <v>173</v>
      </c>
      <c r="K1634">
        <v>0</v>
      </c>
      <c r="L1634">
        <v>212.79</v>
      </c>
    </row>
    <row r="1635" spans="1:12" x14ac:dyDescent="0.25">
      <c r="A1635" t="str">
        <f t="shared" si="327"/>
        <v>89301000</v>
      </c>
      <c r="B1635" t="str">
        <f t="shared" si="329"/>
        <v>72100000</v>
      </c>
      <c r="C1635" t="str">
        <f t="shared" si="330"/>
        <v>72100659</v>
      </c>
      <c r="D1635" t="str">
        <f t="shared" si="331"/>
        <v>801</v>
      </c>
      <c r="E1635" t="str">
        <f t="shared" si="328"/>
        <v>89301091</v>
      </c>
      <c r="F1635" t="str">
        <f>"2205040563"</f>
        <v>2205040563</v>
      </c>
      <c r="G1635" s="1">
        <v>44687</v>
      </c>
      <c r="H1635" t="str">
        <f>"93281"</f>
        <v>93281</v>
      </c>
      <c r="I1635">
        <v>1</v>
      </c>
      <c r="J1635">
        <v>134</v>
      </c>
      <c r="K1635">
        <v>0</v>
      </c>
      <c r="L1635">
        <v>164.82</v>
      </c>
    </row>
    <row r="1636" spans="1:12" x14ac:dyDescent="0.25">
      <c r="A1636" t="str">
        <f t="shared" si="327"/>
        <v>89301000</v>
      </c>
      <c r="B1636" t="str">
        <f t="shared" si="329"/>
        <v>72100000</v>
      </c>
      <c r="C1636" t="str">
        <f t="shared" si="330"/>
        <v>72100659</v>
      </c>
      <c r="D1636" t="str">
        <f t="shared" si="331"/>
        <v>801</v>
      </c>
      <c r="E1636" t="str">
        <f t="shared" si="328"/>
        <v>89301091</v>
      </c>
      <c r="F1636" t="str">
        <f>"2205050133"</f>
        <v>2205050133</v>
      </c>
      <c r="G1636" s="1">
        <v>44688</v>
      </c>
      <c r="H1636" t="str">
        <f>"93121"</f>
        <v>93121</v>
      </c>
      <c r="I1636">
        <v>1</v>
      </c>
      <c r="J1636">
        <v>125</v>
      </c>
      <c r="K1636">
        <v>0</v>
      </c>
      <c r="L1636">
        <v>153.75</v>
      </c>
    </row>
    <row r="1637" spans="1:12" x14ac:dyDescent="0.25">
      <c r="A1637" t="str">
        <f t="shared" si="327"/>
        <v>89301000</v>
      </c>
      <c r="B1637" t="str">
        <f t="shared" si="329"/>
        <v>72100000</v>
      </c>
      <c r="C1637" t="str">
        <f t="shared" si="330"/>
        <v>72100659</v>
      </c>
      <c r="D1637" t="str">
        <f t="shared" si="331"/>
        <v>801</v>
      </c>
      <c r="E1637" t="str">
        <f t="shared" si="328"/>
        <v>89301091</v>
      </c>
      <c r="F1637" t="str">
        <f>"2205050133"</f>
        <v>2205050133</v>
      </c>
      <c r="G1637" s="1">
        <v>44688</v>
      </c>
      <c r="H1637" t="str">
        <f>"93124"</f>
        <v>93124</v>
      </c>
      <c r="I1637">
        <v>1</v>
      </c>
      <c r="J1637">
        <v>173</v>
      </c>
      <c r="K1637">
        <v>0</v>
      </c>
      <c r="L1637">
        <v>212.79</v>
      </c>
    </row>
    <row r="1638" spans="1:12" x14ac:dyDescent="0.25">
      <c r="A1638" t="str">
        <f t="shared" si="327"/>
        <v>89301000</v>
      </c>
      <c r="B1638" t="str">
        <f t="shared" si="329"/>
        <v>72100000</v>
      </c>
      <c r="C1638" t="str">
        <f t="shared" si="330"/>
        <v>72100659</v>
      </c>
      <c r="D1638" t="str">
        <f t="shared" si="331"/>
        <v>801</v>
      </c>
      <c r="E1638" t="str">
        <f t="shared" si="328"/>
        <v>89301091</v>
      </c>
      <c r="F1638" t="str">
        <f>"2205050133"</f>
        <v>2205050133</v>
      </c>
      <c r="G1638" s="1">
        <v>44688</v>
      </c>
      <c r="H1638" t="str">
        <f>"93281"</f>
        <v>93281</v>
      </c>
      <c r="I1638">
        <v>1</v>
      </c>
      <c r="J1638">
        <v>134</v>
      </c>
      <c r="K1638">
        <v>0</v>
      </c>
      <c r="L1638">
        <v>164.82</v>
      </c>
    </row>
    <row r="1639" spans="1:12" x14ac:dyDescent="0.25">
      <c r="A1639" t="str">
        <f t="shared" si="327"/>
        <v>89301000</v>
      </c>
      <c r="B1639" t="str">
        <f t="shared" si="329"/>
        <v>72100000</v>
      </c>
      <c r="C1639" t="str">
        <f t="shared" si="330"/>
        <v>72100659</v>
      </c>
      <c r="D1639" t="str">
        <f t="shared" si="331"/>
        <v>801</v>
      </c>
      <c r="E1639" t="str">
        <f t="shared" si="328"/>
        <v>89301091</v>
      </c>
      <c r="F1639" t="str">
        <f>"2205050166"</f>
        <v>2205050166</v>
      </c>
      <c r="G1639" s="1">
        <v>44688</v>
      </c>
      <c r="H1639" t="str">
        <f>"93121"</f>
        <v>93121</v>
      </c>
      <c r="I1639">
        <v>1</v>
      </c>
      <c r="J1639">
        <v>125</v>
      </c>
      <c r="K1639">
        <v>0</v>
      </c>
      <c r="L1639">
        <v>153.75</v>
      </c>
    </row>
    <row r="1640" spans="1:12" x14ac:dyDescent="0.25">
      <c r="A1640" t="str">
        <f t="shared" si="327"/>
        <v>89301000</v>
      </c>
      <c r="B1640" t="str">
        <f t="shared" si="329"/>
        <v>72100000</v>
      </c>
      <c r="C1640" t="str">
        <f t="shared" si="330"/>
        <v>72100659</v>
      </c>
      <c r="D1640" t="str">
        <f t="shared" si="331"/>
        <v>801</v>
      </c>
      <c r="E1640" t="str">
        <f t="shared" si="328"/>
        <v>89301091</v>
      </c>
      <c r="F1640" t="str">
        <f>"2205050166"</f>
        <v>2205050166</v>
      </c>
      <c r="G1640" s="1">
        <v>44688</v>
      </c>
      <c r="H1640" t="str">
        <f>"93124"</f>
        <v>93124</v>
      </c>
      <c r="I1640">
        <v>1</v>
      </c>
      <c r="J1640">
        <v>173</v>
      </c>
      <c r="K1640">
        <v>0</v>
      </c>
      <c r="L1640">
        <v>212.79</v>
      </c>
    </row>
    <row r="1641" spans="1:12" x14ac:dyDescent="0.25">
      <c r="A1641" t="str">
        <f t="shared" si="327"/>
        <v>89301000</v>
      </c>
      <c r="B1641" t="str">
        <f t="shared" si="329"/>
        <v>72100000</v>
      </c>
      <c r="C1641" t="str">
        <f t="shared" si="330"/>
        <v>72100659</v>
      </c>
      <c r="D1641" t="str">
        <f t="shared" si="331"/>
        <v>801</v>
      </c>
      <c r="E1641" t="str">
        <f t="shared" si="328"/>
        <v>89301091</v>
      </c>
      <c r="F1641" t="str">
        <f>"2205050166"</f>
        <v>2205050166</v>
      </c>
      <c r="G1641" s="1">
        <v>44688</v>
      </c>
      <c r="H1641" t="str">
        <f>"93281"</f>
        <v>93281</v>
      </c>
      <c r="I1641">
        <v>1</v>
      </c>
      <c r="J1641">
        <v>134</v>
      </c>
      <c r="K1641">
        <v>0</v>
      </c>
      <c r="L1641">
        <v>164.82</v>
      </c>
    </row>
    <row r="1642" spans="1:12" x14ac:dyDescent="0.25">
      <c r="A1642" t="str">
        <f t="shared" si="327"/>
        <v>89301000</v>
      </c>
      <c r="B1642" t="str">
        <f t="shared" si="329"/>
        <v>72100000</v>
      </c>
      <c r="C1642" t="str">
        <f t="shared" si="330"/>
        <v>72100659</v>
      </c>
      <c r="D1642" t="str">
        <f t="shared" si="331"/>
        <v>801</v>
      </c>
      <c r="E1642" t="str">
        <f t="shared" si="328"/>
        <v>89301091</v>
      </c>
      <c r="F1642" t="str">
        <f>"2255040469"</f>
        <v>2255040469</v>
      </c>
      <c r="G1642" s="1">
        <v>44687</v>
      </c>
      <c r="H1642" t="str">
        <f>"93121"</f>
        <v>93121</v>
      </c>
      <c r="I1642">
        <v>1</v>
      </c>
      <c r="J1642">
        <v>125</v>
      </c>
      <c r="K1642">
        <v>0</v>
      </c>
      <c r="L1642">
        <v>153.75</v>
      </c>
    </row>
    <row r="1643" spans="1:12" x14ac:dyDescent="0.25">
      <c r="A1643" t="str">
        <f t="shared" si="327"/>
        <v>89301000</v>
      </c>
      <c r="B1643" t="str">
        <f t="shared" si="329"/>
        <v>72100000</v>
      </c>
      <c r="C1643" t="str">
        <f t="shared" si="330"/>
        <v>72100659</v>
      </c>
      <c r="D1643" t="str">
        <f t="shared" si="331"/>
        <v>801</v>
      </c>
      <c r="E1643" t="str">
        <f t="shared" si="328"/>
        <v>89301091</v>
      </c>
      <c r="F1643" t="str">
        <f>"2255040469"</f>
        <v>2255040469</v>
      </c>
      <c r="G1643" s="1">
        <v>44687</v>
      </c>
      <c r="H1643" t="str">
        <f>"93124"</f>
        <v>93124</v>
      </c>
      <c r="I1643">
        <v>1</v>
      </c>
      <c r="J1643">
        <v>173</v>
      </c>
      <c r="K1643">
        <v>0</v>
      </c>
      <c r="L1643">
        <v>212.79</v>
      </c>
    </row>
    <row r="1644" spans="1:12" x14ac:dyDescent="0.25">
      <c r="A1644" t="str">
        <f t="shared" si="327"/>
        <v>89301000</v>
      </c>
      <c r="B1644" t="str">
        <f t="shared" si="329"/>
        <v>72100000</v>
      </c>
      <c r="C1644" t="str">
        <f t="shared" si="330"/>
        <v>72100659</v>
      </c>
      <c r="D1644" t="str">
        <f t="shared" si="331"/>
        <v>801</v>
      </c>
      <c r="E1644" t="str">
        <f t="shared" si="328"/>
        <v>89301091</v>
      </c>
      <c r="F1644" t="str">
        <f>"2255040469"</f>
        <v>2255040469</v>
      </c>
      <c r="G1644" s="1">
        <v>44687</v>
      </c>
      <c r="H1644" t="str">
        <f>"93281"</f>
        <v>93281</v>
      </c>
      <c r="I1644">
        <v>1</v>
      </c>
      <c r="J1644">
        <v>134</v>
      </c>
      <c r="K1644">
        <v>0</v>
      </c>
      <c r="L1644">
        <v>164.82</v>
      </c>
    </row>
    <row r="1645" spans="1:12" x14ac:dyDescent="0.25">
      <c r="A1645" t="str">
        <f t="shared" si="327"/>
        <v>89301000</v>
      </c>
      <c r="B1645" t="str">
        <f t="shared" si="329"/>
        <v>72100000</v>
      </c>
      <c r="C1645" t="str">
        <f t="shared" si="330"/>
        <v>72100659</v>
      </c>
      <c r="D1645" t="str">
        <f t="shared" si="331"/>
        <v>801</v>
      </c>
      <c r="E1645" t="str">
        <f t="shared" si="328"/>
        <v>89301091</v>
      </c>
      <c r="F1645" t="str">
        <f>"2255040491"</f>
        <v>2255040491</v>
      </c>
      <c r="G1645" s="1">
        <v>44687</v>
      </c>
      <c r="H1645" t="str">
        <f>"93121"</f>
        <v>93121</v>
      </c>
      <c r="I1645">
        <v>1</v>
      </c>
      <c r="J1645">
        <v>125</v>
      </c>
      <c r="K1645">
        <v>0</v>
      </c>
      <c r="L1645">
        <v>153.75</v>
      </c>
    </row>
    <row r="1646" spans="1:12" x14ac:dyDescent="0.25">
      <c r="A1646" t="str">
        <f t="shared" si="327"/>
        <v>89301000</v>
      </c>
      <c r="B1646" t="str">
        <f t="shared" si="329"/>
        <v>72100000</v>
      </c>
      <c r="C1646" t="str">
        <f t="shared" si="330"/>
        <v>72100659</v>
      </c>
      <c r="D1646" t="str">
        <f t="shared" si="331"/>
        <v>801</v>
      </c>
      <c r="E1646" t="str">
        <f t="shared" si="328"/>
        <v>89301091</v>
      </c>
      <c r="F1646" t="str">
        <f>"2255040491"</f>
        <v>2255040491</v>
      </c>
      <c r="G1646" s="1">
        <v>44687</v>
      </c>
      <c r="H1646" t="str">
        <f>"93124"</f>
        <v>93124</v>
      </c>
      <c r="I1646">
        <v>1</v>
      </c>
      <c r="J1646">
        <v>173</v>
      </c>
      <c r="K1646">
        <v>0</v>
      </c>
      <c r="L1646">
        <v>212.79</v>
      </c>
    </row>
    <row r="1647" spans="1:12" x14ac:dyDescent="0.25">
      <c r="A1647" t="str">
        <f t="shared" si="327"/>
        <v>89301000</v>
      </c>
      <c r="B1647" t="str">
        <f t="shared" si="329"/>
        <v>72100000</v>
      </c>
      <c r="C1647" t="str">
        <f t="shared" si="330"/>
        <v>72100659</v>
      </c>
      <c r="D1647" t="str">
        <f t="shared" si="331"/>
        <v>801</v>
      </c>
      <c r="E1647" t="str">
        <f t="shared" si="328"/>
        <v>89301091</v>
      </c>
      <c r="F1647" t="str">
        <f>"2255040491"</f>
        <v>2255040491</v>
      </c>
      <c r="G1647" s="1">
        <v>44687</v>
      </c>
      <c r="H1647" t="str">
        <f>"93281"</f>
        <v>93281</v>
      </c>
      <c r="I1647">
        <v>1</v>
      </c>
      <c r="J1647">
        <v>134</v>
      </c>
      <c r="K1647">
        <v>0</v>
      </c>
      <c r="L1647">
        <v>164.82</v>
      </c>
    </row>
    <row r="1648" spans="1:12" x14ac:dyDescent="0.25">
      <c r="A1648" t="str">
        <f t="shared" si="327"/>
        <v>89301000</v>
      </c>
      <c r="B1648" t="str">
        <f t="shared" si="329"/>
        <v>72100000</v>
      </c>
      <c r="C1648" t="str">
        <f t="shared" si="330"/>
        <v>72100659</v>
      </c>
      <c r="D1648" t="str">
        <f t="shared" si="331"/>
        <v>801</v>
      </c>
      <c r="E1648" t="str">
        <f>"89301093"</f>
        <v>89301093</v>
      </c>
      <c r="F1648" t="str">
        <f>"2255050644"</f>
        <v>2255050644</v>
      </c>
      <c r="G1648" s="1">
        <v>44689</v>
      </c>
      <c r="H1648" t="str">
        <f>"93121"</f>
        <v>93121</v>
      </c>
      <c r="I1648">
        <v>1</v>
      </c>
      <c r="J1648">
        <v>125</v>
      </c>
      <c r="K1648">
        <v>0</v>
      </c>
      <c r="L1648">
        <v>153.75</v>
      </c>
    </row>
    <row r="1649" spans="1:12" x14ac:dyDescent="0.25">
      <c r="A1649" t="str">
        <f t="shared" si="327"/>
        <v>89301000</v>
      </c>
      <c r="B1649" t="str">
        <f t="shared" si="329"/>
        <v>72100000</v>
      </c>
      <c r="C1649" t="str">
        <f t="shared" si="330"/>
        <v>72100659</v>
      </c>
      <c r="D1649" t="str">
        <f t="shared" si="331"/>
        <v>801</v>
      </c>
      <c r="E1649" t="str">
        <f>"89301093"</f>
        <v>89301093</v>
      </c>
      <c r="F1649" t="str">
        <f>"2255050644"</f>
        <v>2255050644</v>
      </c>
      <c r="G1649" s="1">
        <v>44689</v>
      </c>
      <c r="H1649" t="str">
        <f>"93124"</f>
        <v>93124</v>
      </c>
      <c r="I1649">
        <v>1</v>
      </c>
      <c r="J1649">
        <v>173</v>
      </c>
      <c r="K1649">
        <v>0</v>
      </c>
      <c r="L1649">
        <v>212.79</v>
      </c>
    </row>
    <row r="1650" spans="1:12" x14ac:dyDescent="0.25">
      <c r="A1650" t="str">
        <f t="shared" si="327"/>
        <v>89301000</v>
      </c>
      <c r="B1650" t="str">
        <f t="shared" si="329"/>
        <v>72100000</v>
      </c>
      <c r="C1650" t="str">
        <f t="shared" si="330"/>
        <v>72100659</v>
      </c>
      <c r="D1650" t="str">
        <f t="shared" si="331"/>
        <v>801</v>
      </c>
      <c r="E1650" t="str">
        <f>"89301093"</f>
        <v>89301093</v>
      </c>
      <c r="F1650" t="str">
        <f>"2255050644"</f>
        <v>2255050644</v>
      </c>
      <c r="G1650" s="1">
        <v>44689</v>
      </c>
      <c r="H1650" t="str">
        <f>"93281"</f>
        <v>93281</v>
      </c>
      <c r="I1650">
        <v>1</v>
      </c>
      <c r="J1650">
        <v>134</v>
      </c>
      <c r="K1650">
        <v>0</v>
      </c>
      <c r="L1650">
        <v>164.82</v>
      </c>
    </row>
    <row r="1651" spans="1:12" x14ac:dyDescent="0.25">
      <c r="A1651" t="str">
        <f t="shared" si="327"/>
        <v>89301000</v>
      </c>
      <c r="B1651" t="str">
        <f t="shared" si="329"/>
        <v>72100000</v>
      </c>
      <c r="C1651" t="str">
        <f t="shared" si="330"/>
        <v>72100659</v>
      </c>
      <c r="D1651" t="str">
        <f t="shared" si="331"/>
        <v>801</v>
      </c>
      <c r="E1651" t="str">
        <f t="shared" ref="E1651:E1671" si="332">"89301091"</f>
        <v>89301091</v>
      </c>
      <c r="F1651" t="str">
        <f>"9157194123"</f>
        <v>9157194123</v>
      </c>
      <c r="G1651" s="1">
        <v>44688</v>
      </c>
      <c r="H1651" t="str">
        <f>"93121"</f>
        <v>93121</v>
      </c>
      <c r="I1651">
        <v>1</v>
      </c>
      <c r="J1651">
        <v>125</v>
      </c>
      <c r="K1651">
        <v>0</v>
      </c>
      <c r="L1651">
        <v>153.75</v>
      </c>
    </row>
    <row r="1652" spans="1:12" x14ac:dyDescent="0.25">
      <c r="A1652" t="str">
        <f t="shared" si="327"/>
        <v>89301000</v>
      </c>
      <c r="B1652" t="str">
        <f t="shared" si="329"/>
        <v>72100000</v>
      </c>
      <c r="C1652" t="str">
        <f t="shared" si="330"/>
        <v>72100659</v>
      </c>
      <c r="D1652" t="str">
        <f t="shared" si="331"/>
        <v>801</v>
      </c>
      <c r="E1652" t="str">
        <f t="shared" si="332"/>
        <v>89301091</v>
      </c>
      <c r="F1652" t="str">
        <f>"9157194123"</f>
        <v>9157194123</v>
      </c>
      <c r="G1652" s="1">
        <v>44688</v>
      </c>
      <c r="H1652" t="str">
        <f>"93124"</f>
        <v>93124</v>
      </c>
      <c r="I1652">
        <v>1</v>
      </c>
      <c r="J1652">
        <v>173</v>
      </c>
      <c r="K1652">
        <v>0</v>
      </c>
      <c r="L1652">
        <v>212.79</v>
      </c>
    </row>
    <row r="1653" spans="1:12" x14ac:dyDescent="0.25">
      <c r="A1653" t="str">
        <f t="shared" si="327"/>
        <v>89301000</v>
      </c>
      <c r="B1653" t="str">
        <f t="shared" si="329"/>
        <v>72100000</v>
      </c>
      <c r="C1653" t="str">
        <f t="shared" si="330"/>
        <v>72100659</v>
      </c>
      <c r="D1653" t="str">
        <f t="shared" si="331"/>
        <v>801</v>
      </c>
      <c r="E1653" t="str">
        <f t="shared" si="332"/>
        <v>89301091</v>
      </c>
      <c r="F1653" t="str">
        <f>"9157194123"</f>
        <v>9157194123</v>
      </c>
      <c r="G1653" s="1">
        <v>44688</v>
      </c>
      <c r="H1653" t="str">
        <f>"93281"</f>
        <v>93281</v>
      </c>
      <c r="I1653">
        <v>1</v>
      </c>
      <c r="J1653">
        <v>134</v>
      </c>
      <c r="K1653">
        <v>0</v>
      </c>
      <c r="L1653">
        <v>164.82</v>
      </c>
    </row>
    <row r="1654" spans="1:12" x14ac:dyDescent="0.25">
      <c r="A1654" t="str">
        <f t="shared" si="327"/>
        <v>89301000</v>
      </c>
      <c r="B1654" t="str">
        <f t="shared" si="329"/>
        <v>72100000</v>
      </c>
      <c r="C1654" t="str">
        <f t="shared" si="330"/>
        <v>72100659</v>
      </c>
      <c r="D1654" t="str">
        <f t="shared" si="331"/>
        <v>801</v>
      </c>
      <c r="E1654" t="str">
        <f t="shared" si="332"/>
        <v>89301091</v>
      </c>
      <c r="F1654" t="str">
        <f>"9962285718"</f>
        <v>9962285718</v>
      </c>
      <c r="G1654" s="1">
        <v>44690</v>
      </c>
      <c r="H1654" t="str">
        <f>"93121"</f>
        <v>93121</v>
      </c>
      <c r="I1654">
        <v>1</v>
      </c>
      <c r="J1654">
        <v>125</v>
      </c>
      <c r="K1654">
        <v>0</v>
      </c>
      <c r="L1654">
        <v>153.75</v>
      </c>
    </row>
    <row r="1655" spans="1:12" x14ac:dyDescent="0.25">
      <c r="A1655" t="str">
        <f t="shared" si="327"/>
        <v>89301000</v>
      </c>
      <c r="B1655" t="str">
        <f t="shared" si="329"/>
        <v>72100000</v>
      </c>
      <c r="C1655" t="str">
        <f t="shared" si="330"/>
        <v>72100659</v>
      </c>
      <c r="D1655" t="str">
        <f t="shared" si="331"/>
        <v>801</v>
      </c>
      <c r="E1655" t="str">
        <f t="shared" si="332"/>
        <v>89301091</v>
      </c>
      <c r="F1655" t="str">
        <f>"9962285718"</f>
        <v>9962285718</v>
      </c>
      <c r="G1655" s="1">
        <v>44690</v>
      </c>
      <c r="H1655" t="str">
        <f>"93124"</f>
        <v>93124</v>
      </c>
      <c r="I1655">
        <v>1</v>
      </c>
      <c r="J1655">
        <v>173</v>
      </c>
      <c r="K1655">
        <v>0</v>
      </c>
      <c r="L1655">
        <v>212.79</v>
      </c>
    </row>
    <row r="1656" spans="1:12" x14ac:dyDescent="0.25">
      <c r="A1656" t="str">
        <f t="shared" si="327"/>
        <v>89301000</v>
      </c>
      <c r="B1656" t="str">
        <f t="shared" si="329"/>
        <v>72100000</v>
      </c>
      <c r="C1656" t="str">
        <f t="shared" si="330"/>
        <v>72100659</v>
      </c>
      <c r="D1656" t="str">
        <f t="shared" si="331"/>
        <v>801</v>
      </c>
      <c r="E1656" t="str">
        <f t="shared" si="332"/>
        <v>89301091</v>
      </c>
      <c r="F1656" t="str">
        <f>"9962285718"</f>
        <v>9962285718</v>
      </c>
      <c r="G1656" s="1">
        <v>44690</v>
      </c>
      <c r="H1656" t="str">
        <f>"93281"</f>
        <v>93281</v>
      </c>
      <c r="I1656">
        <v>1</v>
      </c>
      <c r="J1656">
        <v>134</v>
      </c>
      <c r="K1656">
        <v>0</v>
      </c>
      <c r="L1656">
        <v>164.82</v>
      </c>
    </row>
    <row r="1657" spans="1:12" x14ac:dyDescent="0.25">
      <c r="A1657" t="str">
        <f t="shared" si="327"/>
        <v>89301000</v>
      </c>
      <c r="B1657" t="str">
        <f t="shared" si="329"/>
        <v>72100000</v>
      </c>
      <c r="C1657" t="str">
        <f t="shared" si="330"/>
        <v>72100659</v>
      </c>
      <c r="D1657" t="str">
        <f t="shared" si="331"/>
        <v>801</v>
      </c>
      <c r="E1657" t="str">
        <f t="shared" si="332"/>
        <v>89301091</v>
      </c>
      <c r="F1657" t="str">
        <f>"2255070345"</f>
        <v>2255070345</v>
      </c>
      <c r="G1657" s="1">
        <v>44690</v>
      </c>
      <c r="H1657" t="str">
        <f>"93121"</f>
        <v>93121</v>
      </c>
      <c r="I1657">
        <v>1</v>
      </c>
      <c r="J1657">
        <v>125</v>
      </c>
      <c r="K1657">
        <v>0</v>
      </c>
      <c r="L1657">
        <v>153.75</v>
      </c>
    </row>
    <row r="1658" spans="1:12" x14ac:dyDescent="0.25">
      <c r="A1658" t="str">
        <f t="shared" si="327"/>
        <v>89301000</v>
      </c>
      <c r="B1658" t="str">
        <f t="shared" si="329"/>
        <v>72100000</v>
      </c>
      <c r="C1658" t="str">
        <f t="shared" si="330"/>
        <v>72100659</v>
      </c>
      <c r="D1658" t="str">
        <f t="shared" si="331"/>
        <v>801</v>
      </c>
      <c r="E1658" t="str">
        <f t="shared" si="332"/>
        <v>89301091</v>
      </c>
      <c r="F1658" t="str">
        <f>"2255070345"</f>
        <v>2255070345</v>
      </c>
      <c r="G1658" s="1">
        <v>44690</v>
      </c>
      <c r="H1658" t="str">
        <f>"93124"</f>
        <v>93124</v>
      </c>
      <c r="I1658">
        <v>1</v>
      </c>
      <c r="J1658">
        <v>173</v>
      </c>
      <c r="K1658">
        <v>0</v>
      </c>
      <c r="L1658">
        <v>212.79</v>
      </c>
    </row>
    <row r="1659" spans="1:12" x14ac:dyDescent="0.25">
      <c r="A1659" t="str">
        <f t="shared" si="327"/>
        <v>89301000</v>
      </c>
      <c r="B1659" t="str">
        <f t="shared" si="329"/>
        <v>72100000</v>
      </c>
      <c r="C1659" t="str">
        <f t="shared" si="330"/>
        <v>72100659</v>
      </c>
      <c r="D1659" t="str">
        <f t="shared" si="331"/>
        <v>801</v>
      </c>
      <c r="E1659" t="str">
        <f t="shared" si="332"/>
        <v>89301091</v>
      </c>
      <c r="F1659" t="str">
        <f>"2255070345"</f>
        <v>2255070345</v>
      </c>
      <c r="G1659" s="1">
        <v>44690</v>
      </c>
      <c r="H1659" t="str">
        <f>"93281"</f>
        <v>93281</v>
      </c>
      <c r="I1659">
        <v>1</v>
      </c>
      <c r="J1659">
        <v>134</v>
      </c>
      <c r="K1659">
        <v>0</v>
      </c>
      <c r="L1659">
        <v>164.82</v>
      </c>
    </row>
    <row r="1660" spans="1:12" x14ac:dyDescent="0.25">
      <c r="A1660" t="str">
        <f t="shared" si="327"/>
        <v>89301000</v>
      </c>
      <c r="B1660" t="str">
        <f t="shared" si="329"/>
        <v>72100000</v>
      </c>
      <c r="C1660" t="str">
        <f t="shared" si="330"/>
        <v>72100659</v>
      </c>
      <c r="D1660" t="str">
        <f t="shared" si="331"/>
        <v>801</v>
      </c>
      <c r="E1660" t="str">
        <f t="shared" si="332"/>
        <v>89301091</v>
      </c>
      <c r="F1660" t="str">
        <f>"2205080339"</f>
        <v>2205080339</v>
      </c>
      <c r="G1660" s="1">
        <v>44691</v>
      </c>
      <c r="H1660" t="str">
        <f>"93121"</f>
        <v>93121</v>
      </c>
      <c r="I1660">
        <v>1</v>
      </c>
      <c r="J1660">
        <v>125</v>
      </c>
      <c r="K1660">
        <v>0</v>
      </c>
      <c r="L1660">
        <v>153.75</v>
      </c>
    </row>
    <row r="1661" spans="1:12" x14ac:dyDescent="0.25">
      <c r="A1661" t="str">
        <f t="shared" si="327"/>
        <v>89301000</v>
      </c>
      <c r="B1661" t="str">
        <f t="shared" si="329"/>
        <v>72100000</v>
      </c>
      <c r="C1661" t="str">
        <f t="shared" si="330"/>
        <v>72100659</v>
      </c>
      <c r="D1661" t="str">
        <f t="shared" si="331"/>
        <v>801</v>
      </c>
      <c r="E1661" t="str">
        <f t="shared" si="332"/>
        <v>89301091</v>
      </c>
      <c r="F1661" t="str">
        <f>"2205080339"</f>
        <v>2205080339</v>
      </c>
      <c r="G1661" s="1">
        <v>44691</v>
      </c>
      <c r="H1661" t="str">
        <f>"93124"</f>
        <v>93124</v>
      </c>
      <c r="I1661">
        <v>1</v>
      </c>
      <c r="J1661">
        <v>173</v>
      </c>
      <c r="K1661">
        <v>0</v>
      </c>
      <c r="L1661">
        <v>212.79</v>
      </c>
    </row>
    <row r="1662" spans="1:12" x14ac:dyDescent="0.25">
      <c r="A1662" t="str">
        <f t="shared" si="327"/>
        <v>89301000</v>
      </c>
      <c r="B1662" t="str">
        <f t="shared" si="329"/>
        <v>72100000</v>
      </c>
      <c r="C1662" t="str">
        <f t="shared" si="330"/>
        <v>72100659</v>
      </c>
      <c r="D1662" t="str">
        <f t="shared" si="331"/>
        <v>801</v>
      </c>
      <c r="E1662" t="str">
        <f t="shared" si="332"/>
        <v>89301091</v>
      </c>
      <c r="F1662" t="str">
        <f>"2205080339"</f>
        <v>2205080339</v>
      </c>
      <c r="G1662" s="1">
        <v>44691</v>
      </c>
      <c r="H1662" t="str">
        <f>"93281"</f>
        <v>93281</v>
      </c>
      <c r="I1662">
        <v>1</v>
      </c>
      <c r="J1662">
        <v>134</v>
      </c>
      <c r="K1662">
        <v>0</v>
      </c>
      <c r="L1662">
        <v>164.82</v>
      </c>
    </row>
    <row r="1663" spans="1:12" x14ac:dyDescent="0.25">
      <c r="A1663" t="str">
        <f t="shared" si="327"/>
        <v>89301000</v>
      </c>
      <c r="B1663" t="str">
        <f t="shared" si="329"/>
        <v>72100000</v>
      </c>
      <c r="C1663" t="str">
        <f t="shared" si="330"/>
        <v>72100659</v>
      </c>
      <c r="D1663" t="str">
        <f t="shared" si="331"/>
        <v>801</v>
      </c>
      <c r="E1663" t="str">
        <f t="shared" si="332"/>
        <v>89301091</v>
      </c>
      <c r="F1663" t="str">
        <f>"2255080311"</f>
        <v>2255080311</v>
      </c>
      <c r="G1663" s="1">
        <v>44691</v>
      </c>
      <c r="H1663" t="str">
        <f>"93121"</f>
        <v>93121</v>
      </c>
      <c r="I1663">
        <v>1</v>
      </c>
      <c r="J1663">
        <v>125</v>
      </c>
      <c r="K1663">
        <v>0</v>
      </c>
      <c r="L1663">
        <v>153.75</v>
      </c>
    </row>
    <row r="1664" spans="1:12" x14ac:dyDescent="0.25">
      <c r="A1664" t="str">
        <f t="shared" si="327"/>
        <v>89301000</v>
      </c>
      <c r="B1664" t="str">
        <f t="shared" si="329"/>
        <v>72100000</v>
      </c>
      <c r="C1664" t="str">
        <f t="shared" ref="C1664:C1695" si="333">"72100659"</f>
        <v>72100659</v>
      </c>
      <c r="D1664" t="str">
        <f t="shared" ref="D1664:D1695" si="334">"801"</f>
        <v>801</v>
      </c>
      <c r="E1664" t="str">
        <f t="shared" si="332"/>
        <v>89301091</v>
      </c>
      <c r="F1664" t="str">
        <f>"2255080311"</f>
        <v>2255080311</v>
      </c>
      <c r="G1664" s="1">
        <v>44691</v>
      </c>
      <c r="H1664" t="str">
        <f>"93124"</f>
        <v>93124</v>
      </c>
      <c r="I1664">
        <v>1</v>
      </c>
      <c r="J1664">
        <v>173</v>
      </c>
      <c r="K1664">
        <v>0</v>
      </c>
      <c r="L1664">
        <v>212.79</v>
      </c>
    </row>
    <row r="1665" spans="1:12" x14ac:dyDescent="0.25">
      <c r="A1665" t="str">
        <f t="shared" si="327"/>
        <v>89301000</v>
      </c>
      <c r="B1665" t="str">
        <f t="shared" si="329"/>
        <v>72100000</v>
      </c>
      <c r="C1665" t="str">
        <f t="shared" si="333"/>
        <v>72100659</v>
      </c>
      <c r="D1665" t="str">
        <f t="shared" si="334"/>
        <v>801</v>
      </c>
      <c r="E1665" t="str">
        <f t="shared" si="332"/>
        <v>89301091</v>
      </c>
      <c r="F1665" t="str">
        <f>"2255080311"</f>
        <v>2255080311</v>
      </c>
      <c r="G1665" s="1">
        <v>44691</v>
      </c>
      <c r="H1665" t="str">
        <f>"93281"</f>
        <v>93281</v>
      </c>
      <c r="I1665">
        <v>1</v>
      </c>
      <c r="J1665">
        <v>134</v>
      </c>
      <c r="K1665">
        <v>0</v>
      </c>
      <c r="L1665">
        <v>164.82</v>
      </c>
    </row>
    <row r="1666" spans="1:12" x14ac:dyDescent="0.25">
      <c r="A1666" t="str">
        <f t="shared" ref="A1666:A1729" si="335">"89301000"</f>
        <v>89301000</v>
      </c>
      <c r="B1666" t="str">
        <f t="shared" si="329"/>
        <v>72100000</v>
      </c>
      <c r="C1666" t="str">
        <f t="shared" si="333"/>
        <v>72100659</v>
      </c>
      <c r="D1666" t="str">
        <f t="shared" si="334"/>
        <v>801</v>
      </c>
      <c r="E1666" t="str">
        <f t="shared" si="332"/>
        <v>89301091</v>
      </c>
      <c r="F1666" t="str">
        <f>"2205090646"</f>
        <v>2205090646</v>
      </c>
      <c r="G1666" s="1">
        <v>44692</v>
      </c>
      <c r="H1666" t="str">
        <f>"93121"</f>
        <v>93121</v>
      </c>
      <c r="I1666">
        <v>1</v>
      </c>
      <c r="J1666">
        <v>125</v>
      </c>
      <c r="K1666">
        <v>0</v>
      </c>
      <c r="L1666">
        <v>153.75</v>
      </c>
    </row>
    <row r="1667" spans="1:12" x14ac:dyDescent="0.25">
      <c r="A1667" t="str">
        <f t="shared" si="335"/>
        <v>89301000</v>
      </c>
      <c r="B1667" t="str">
        <f t="shared" si="329"/>
        <v>72100000</v>
      </c>
      <c r="C1667" t="str">
        <f t="shared" si="333"/>
        <v>72100659</v>
      </c>
      <c r="D1667" t="str">
        <f t="shared" si="334"/>
        <v>801</v>
      </c>
      <c r="E1667" t="str">
        <f t="shared" si="332"/>
        <v>89301091</v>
      </c>
      <c r="F1667" t="str">
        <f>"2205090646"</f>
        <v>2205090646</v>
      </c>
      <c r="G1667" s="1">
        <v>44692</v>
      </c>
      <c r="H1667" t="str">
        <f>"93124"</f>
        <v>93124</v>
      </c>
      <c r="I1667">
        <v>1</v>
      </c>
      <c r="J1667">
        <v>173</v>
      </c>
      <c r="K1667">
        <v>0</v>
      </c>
      <c r="L1667">
        <v>212.79</v>
      </c>
    </row>
    <row r="1668" spans="1:12" x14ac:dyDescent="0.25">
      <c r="A1668" t="str">
        <f t="shared" si="335"/>
        <v>89301000</v>
      </c>
      <c r="B1668" t="str">
        <f t="shared" si="329"/>
        <v>72100000</v>
      </c>
      <c r="C1668" t="str">
        <f t="shared" si="333"/>
        <v>72100659</v>
      </c>
      <c r="D1668" t="str">
        <f t="shared" si="334"/>
        <v>801</v>
      </c>
      <c r="E1668" t="str">
        <f t="shared" si="332"/>
        <v>89301091</v>
      </c>
      <c r="F1668" t="str">
        <f>"2205090646"</f>
        <v>2205090646</v>
      </c>
      <c r="G1668" s="1">
        <v>44692</v>
      </c>
      <c r="H1668" t="str">
        <f>"93281"</f>
        <v>93281</v>
      </c>
      <c r="I1668">
        <v>1</v>
      </c>
      <c r="J1668">
        <v>134</v>
      </c>
      <c r="K1668">
        <v>0</v>
      </c>
      <c r="L1668">
        <v>164.82</v>
      </c>
    </row>
    <row r="1669" spans="1:12" x14ac:dyDescent="0.25">
      <c r="A1669" t="str">
        <f t="shared" si="335"/>
        <v>89301000</v>
      </c>
      <c r="B1669" t="str">
        <f t="shared" si="329"/>
        <v>72100000</v>
      </c>
      <c r="C1669" t="str">
        <f t="shared" si="333"/>
        <v>72100659</v>
      </c>
      <c r="D1669" t="str">
        <f t="shared" si="334"/>
        <v>801</v>
      </c>
      <c r="E1669" t="str">
        <f t="shared" si="332"/>
        <v>89301091</v>
      </c>
      <c r="F1669" t="str">
        <f>"2255090706"</f>
        <v>2255090706</v>
      </c>
      <c r="G1669" s="1">
        <v>44692</v>
      </c>
      <c r="H1669" t="str">
        <f>"93121"</f>
        <v>93121</v>
      </c>
      <c r="I1669">
        <v>1</v>
      </c>
      <c r="J1669">
        <v>125</v>
      </c>
      <c r="K1669">
        <v>0</v>
      </c>
      <c r="L1669">
        <v>153.75</v>
      </c>
    </row>
    <row r="1670" spans="1:12" x14ac:dyDescent="0.25">
      <c r="A1670" t="str">
        <f t="shared" si="335"/>
        <v>89301000</v>
      </c>
      <c r="B1670" t="str">
        <f t="shared" si="329"/>
        <v>72100000</v>
      </c>
      <c r="C1670" t="str">
        <f t="shared" si="333"/>
        <v>72100659</v>
      </c>
      <c r="D1670" t="str">
        <f t="shared" si="334"/>
        <v>801</v>
      </c>
      <c r="E1670" t="str">
        <f t="shared" si="332"/>
        <v>89301091</v>
      </c>
      <c r="F1670" t="str">
        <f>"2255090706"</f>
        <v>2255090706</v>
      </c>
      <c r="G1670" s="1">
        <v>44692</v>
      </c>
      <c r="H1670" t="str">
        <f>"93124"</f>
        <v>93124</v>
      </c>
      <c r="I1670">
        <v>1</v>
      </c>
      <c r="J1670">
        <v>173</v>
      </c>
      <c r="K1670">
        <v>0</v>
      </c>
      <c r="L1670">
        <v>212.79</v>
      </c>
    </row>
    <row r="1671" spans="1:12" x14ac:dyDescent="0.25">
      <c r="A1671" t="str">
        <f t="shared" si="335"/>
        <v>89301000</v>
      </c>
      <c r="B1671" t="str">
        <f t="shared" si="329"/>
        <v>72100000</v>
      </c>
      <c r="C1671" t="str">
        <f t="shared" si="333"/>
        <v>72100659</v>
      </c>
      <c r="D1671" t="str">
        <f t="shared" si="334"/>
        <v>801</v>
      </c>
      <c r="E1671" t="str">
        <f t="shared" si="332"/>
        <v>89301091</v>
      </c>
      <c r="F1671" t="str">
        <f>"2255090706"</f>
        <v>2255090706</v>
      </c>
      <c r="G1671" s="1">
        <v>44692</v>
      </c>
      <c r="H1671" t="str">
        <f>"93281"</f>
        <v>93281</v>
      </c>
      <c r="I1671">
        <v>1</v>
      </c>
      <c r="J1671">
        <v>134</v>
      </c>
      <c r="K1671">
        <v>0</v>
      </c>
      <c r="L1671">
        <v>164.82</v>
      </c>
    </row>
    <row r="1672" spans="1:12" x14ac:dyDescent="0.25">
      <c r="A1672" t="str">
        <f t="shared" si="335"/>
        <v>89301000</v>
      </c>
      <c r="B1672" t="str">
        <f t="shared" si="329"/>
        <v>72100000</v>
      </c>
      <c r="C1672" t="str">
        <f t="shared" si="333"/>
        <v>72100659</v>
      </c>
      <c r="D1672" t="str">
        <f t="shared" si="334"/>
        <v>801</v>
      </c>
      <c r="E1672" t="str">
        <f>"89301093"</f>
        <v>89301093</v>
      </c>
      <c r="F1672" t="str">
        <f>"2205051255"</f>
        <v>2205051255</v>
      </c>
      <c r="G1672" s="1">
        <v>44693</v>
      </c>
      <c r="H1672" t="str">
        <f>"93121"</f>
        <v>93121</v>
      </c>
      <c r="I1672">
        <v>1</v>
      </c>
      <c r="J1672">
        <v>125</v>
      </c>
      <c r="K1672">
        <v>0</v>
      </c>
      <c r="L1672">
        <v>153.75</v>
      </c>
    </row>
    <row r="1673" spans="1:12" x14ac:dyDescent="0.25">
      <c r="A1673" t="str">
        <f t="shared" si="335"/>
        <v>89301000</v>
      </c>
      <c r="B1673" t="str">
        <f t="shared" si="329"/>
        <v>72100000</v>
      </c>
      <c r="C1673" t="str">
        <f t="shared" si="333"/>
        <v>72100659</v>
      </c>
      <c r="D1673" t="str">
        <f t="shared" si="334"/>
        <v>801</v>
      </c>
      <c r="E1673" t="str">
        <f>"89301093"</f>
        <v>89301093</v>
      </c>
      <c r="F1673" t="str">
        <f>"2205051255"</f>
        <v>2205051255</v>
      </c>
      <c r="G1673" s="1">
        <v>44693</v>
      </c>
      <c r="H1673" t="str">
        <f>"93124"</f>
        <v>93124</v>
      </c>
      <c r="I1673">
        <v>1</v>
      </c>
      <c r="J1673">
        <v>173</v>
      </c>
      <c r="K1673">
        <v>0</v>
      </c>
      <c r="L1673">
        <v>212.79</v>
      </c>
    </row>
    <row r="1674" spans="1:12" x14ac:dyDescent="0.25">
      <c r="A1674" t="str">
        <f t="shared" si="335"/>
        <v>89301000</v>
      </c>
      <c r="B1674" t="str">
        <f t="shared" si="329"/>
        <v>72100000</v>
      </c>
      <c r="C1674" t="str">
        <f t="shared" si="333"/>
        <v>72100659</v>
      </c>
      <c r="D1674" t="str">
        <f t="shared" si="334"/>
        <v>801</v>
      </c>
      <c r="E1674" t="str">
        <f>"89301093"</f>
        <v>89301093</v>
      </c>
      <c r="F1674" t="str">
        <f>"2205051255"</f>
        <v>2205051255</v>
      </c>
      <c r="G1674" s="1">
        <v>44693</v>
      </c>
      <c r="H1674" t="str">
        <f>"93281"</f>
        <v>93281</v>
      </c>
      <c r="I1674">
        <v>1</v>
      </c>
      <c r="J1674">
        <v>134</v>
      </c>
      <c r="K1674">
        <v>0</v>
      </c>
      <c r="L1674">
        <v>164.82</v>
      </c>
    </row>
    <row r="1675" spans="1:12" x14ac:dyDescent="0.25">
      <c r="A1675" t="str">
        <f t="shared" si="335"/>
        <v>89301000</v>
      </c>
      <c r="B1675" t="str">
        <f t="shared" si="329"/>
        <v>72100000</v>
      </c>
      <c r="C1675" t="str">
        <f t="shared" si="333"/>
        <v>72100659</v>
      </c>
      <c r="D1675" t="str">
        <f t="shared" si="334"/>
        <v>801</v>
      </c>
      <c r="E1675" t="str">
        <f>"89301091"</f>
        <v>89301091</v>
      </c>
      <c r="F1675" t="str">
        <f>"8754125765"</f>
        <v>8754125765</v>
      </c>
      <c r="G1675" s="1">
        <v>44693</v>
      </c>
      <c r="H1675" t="str">
        <f>"93121"</f>
        <v>93121</v>
      </c>
      <c r="I1675">
        <v>1</v>
      </c>
      <c r="J1675">
        <v>125</v>
      </c>
      <c r="K1675">
        <v>0</v>
      </c>
      <c r="L1675">
        <v>153.75</v>
      </c>
    </row>
    <row r="1676" spans="1:12" x14ac:dyDescent="0.25">
      <c r="A1676" t="str">
        <f t="shared" si="335"/>
        <v>89301000</v>
      </c>
      <c r="B1676" t="str">
        <f t="shared" si="329"/>
        <v>72100000</v>
      </c>
      <c r="C1676" t="str">
        <f t="shared" si="333"/>
        <v>72100659</v>
      </c>
      <c r="D1676" t="str">
        <f t="shared" si="334"/>
        <v>801</v>
      </c>
      <c r="E1676" t="str">
        <f>"89301091"</f>
        <v>89301091</v>
      </c>
      <c r="F1676" t="str">
        <f>"8754125765"</f>
        <v>8754125765</v>
      </c>
      <c r="G1676" s="1">
        <v>44693</v>
      </c>
      <c r="H1676" t="str">
        <f>"93124"</f>
        <v>93124</v>
      </c>
      <c r="I1676">
        <v>1</v>
      </c>
      <c r="J1676">
        <v>173</v>
      </c>
      <c r="K1676">
        <v>0</v>
      </c>
      <c r="L1676">
        <v>212.79</v>
      </c>
    </row>
    <row r="1677" spans="1:12" x14ac:dyDescent="0.25">
      <c r="A1677" t="str">
        <f t="shared" si="335"/>
        <v>89301000</v>
      </c>
      <c r="B1677" t="str">
        <f t="shared" si="329"/>
        <v>72100000</v>
      </c>
      <c r="C1677" t="str">
        <f t="shared" si="333"/>
        <v>72100659</v>
      </c>
      <c r="D1677" t="str">
        <f t="shared" si="334"/>
        <v>801</v>
      </c>
      <c r="E1677" t="str">
        <f>"89301091"</f>
        <v>89301091</v>
      </c>
      <c r="F1677" t="str">
        <f>"8754125765"</f>
        <v>8754125765</v>
      </c>
      <c r="G1677" s="1">
        <v>44693</v>
      </c>
      <c r="H1677" t="str">
        <f>"93281"</f>
        <v>93281</v>
      </c>
      <c r="I1677">
        <v>1</v>
      </c>
      <c r="J1677">
        <v>134</v>
      </c>
      <c r="K1677">
        <v>0</v>
      </c>
      <c r="L1677">
        <v>164.82</v>
      </c>
    </row>
    <row r="1678" spans="1:12" x14ac:dyDescent="0.25">
      <c r="A1678" t="str">
        <f t="shared" si="335"/>
        <v>89301000</v>
      </c>
      <c r="B1678" t="str">
        <f t="shared" si="329"/>
        <v>72100000</v>
      </c>
      <c r="C1678" t="str">
        <f t="shared" si="333"/>
        <v>72100659</v>
      </c>
      <c r="D1678" t="str">
        <f t="shared" si="334"/>
        <v>801</v>
      </c>
      <c r="E1678" t="str">
        <f>"89301093"</f>
        <v>89301093</v>
      </c>
      <c r="F1678" t="str">
        <f>"2255050644"</f>
        <v>2255050644</v>
      </c>
      <c r="G1678" s="1">
        <v>44694</v>
      </c>
      <c r="H1678" t="str">
        <f>"93121"</f>
        <v>93121</v>
      </c>
      <c r="I1678">
        <v>1</v>
      </c>
      <c r="J1678">
        <v>125</v>
      </c>
      <c r="K1678">
        <v>0</v>
      </c>
      <c r="L1678">
        <v>153.75</v>
      </c>
    </row>
    <row r="1679" spans="1:12" x14ac:dyDescent="0.25">
      <c r="A1679" t="str">
        <f t="shared" si="335"/>
        <v>89301000</v>
      </c>
      <c r="B1679" t="str">
        <f t="shared" si="329"/>
        <v>72100000</v>
      </c>
      <c r="C1679" t="str">
        <f t="shared" si="333"/>
        <v>72100659</v>
      </c>
      <c r="D1679" t="str">
        <f t="shared" si="334"/>
        <v>801</v>
      </c>
      <c r="E1679" t="str">
        <f>"89301093"</f>
        <v>89301093</v>
      </c>
      <c r="F1679" t="str">
        <f>"2255050644"</f>
        <v>2255050644</v>
      </c>
      <c r="G1679" s="1">
        <v>44694</v>
      </c>
      <c r="H1679" t="str">
        <f>"93124"</f>
        <v>93124</v>
      </c>
      <c r="I1679">
        <v>1</v>
      </c>
      <c r="J1679">
        <v>173</v>
      </c>
      <c r="K1679">
        <v>0</v>
      </c>
      <c r="L1679">
        <v>212.79</v>
      </c>
    </row>
    <row r="1680" spans="1:12" x14ac:dyDescent="0.25">
      <c r="A1680" t="str">
        <f t="shared" si="335"/>
        <v>89301000</v>
      </c>
      <c r="B1680" t="str">
        <f t="shared" si="329"/>
        <v>72100000</v>
      </c>
      <c r="C1680" t="str">
        <f t="shared" si="333"/>
        <v>72100659</v>
      </c>
      <c r="D1680" t="str">
        <f t="shared" si="334"/>
        <v>801</v>
      </c>
      <c r="E1680" t="str">
        <f>"89301093"</f>
        <v>89301093</v>
      </c>
      <c r="F1680" t="str">
        <f>"2255050644"</f>
        <v>2255050644</v>
      </c>
      <c r="G1680" s="1">
        <v>44694</v>
      </c>
      <c r="H1680" t="str">
        <f>"93281"</f>
        <v>93281</v>
      </c>
      <c r="I1680">
        <v>1</v>
      </c>
      <c r="J1680">
        <v>134</v>
      </c>
      <c r="K1680">
        <v>0</v>
      </c>
      <c r="L1680">
        <v>164.82</v>
      </c>
    </row>
    <row r="1681" spans="1:12" x14ac:dyDescent="0.25">
      <c r="A1681" t="str">
        <f t="shared" si="335"/>
        <v>89301000</v>
      </c>
      <c r="B1681" t="str">
        <f t="shared" si="329"/>
        <v>72100000</v>
      </c>
      <c r="C1681" t="str">
        <f t="shared" si="333"/>
        <v>72100659</v>
      </c>
      <c r="D1681" t="str">
        <f t="shared" si="334"/>
        <v>801</v>
      </c>
      <c r="E1681" t="str">
        <f t="shared" ref="E1681:E1712" si="336">"89301091"</f>
        <v>89301091</v>
      </c>
      <c r="F1681" t="str">
        <f>"2255120065"</f>
        <v>2255120065</v>
      </c>
      <c r="G1681" s="1">
        <v>44695</v>
      </c>
      <c r="H1681" t="str">
        <f>"93121"</f>
        <v>93121</v>
      </c>
      <c r="I1681">
        <v>1</v>
      </c>
      <c r="J1681">
        <v>125</v>
      </c>
      <c r="K1681">
        <v>0</v>
      </c>
      <c r="L1681">
        <v>153.75</v>
      </c>
    </row>
    <row r="1682" spans="1:12" x14ac:dyDescent="0.25">
      <c r="A1682" t="str">
        <f t="shared" si="335"/>
        <v>89301000</v>
      </c>
      <c r="B1682" t="str">
        <f t="shared" si="329"/>
        <v>72100000</v>
      </c>
      <c r="C1682" t="str">
        <f t="shared" si="333"/>
        <v>72100659</v>
      </c>
      <c r="D1682" t="str">
        <f t="shared" si="334"/>
        <v>801</v>
      </c>
      <c r="E1682" t="str">
        <f t="shared" si="336"/>
        <v>89301091</v>
      </c>
      <c r="F1682" t="str">
        <f>"2255120065"</f>
        <v>2255120065</v>
      </c>
      <c r="G1682" s="1">
        <v>44695</v>
      </c>
      <c r="H1682" t="str">
        <f>"93124"</f>
        <v>93124</v>
      </c>
      <c r="I1682">
        <v>1</v>
      </c>
      <c r="J1682">
        <v>173</v>
      </c>
      <c r="K1682">
        <v>0</v>
      </c>
      <c r="L1682">
        <v>212.79</v>
      </c>
    </row>
    <row r="1683" spans="1:12" x14ac:dyDescent="0.25">
      <c r="A1683" t="str">
        <f t="shared" si="335"/>
        <v>89301000</v>
      </c>
      <c r="B1683" t="str">
        <f t="shared" si="329"/>
        <v>72100000</v>
      </c>
      <c r="C1683" t="str">
        <f t="shared" si="333"/>
        <v>72100659</v>
      </c>
      <c r="D1683" t="str">
        <f t="shared" si="334"/>
        <v>801</v>
      </c>
      <c r="E1683" t="str">
        <f t="shared" si="336"/>
        <v>89301091</v>
      </c>
      <c r="F1683" t="str">
        <f>"2255120065"</f>
        <v>2255120065</v>
      </c>
      <c r="G1683" s="1">
        <v>44695</v>
      </c>
      <c r="H1683" t="str">
        <f>"93281"</f>
        <v>93281</v>
      </c>
      <c r="I1683">
        <v>1</v>
      </c>
      <c r="J1683">
        <v>134</v>
      </c>
      <c r="K1683">
        <v>0</v>
      </c>
      <c r="L1683">
        <v>164.82</v>
      </c>
    </row>
    <row r="1684" spans="1:12" x14ac:dyDescent="0.25">
      <c r="A1684" t="str">
        <f t="shared" si="335"/>
        <v>89301000</v>
      </c>
      <c r="B1684" t="str">
        <f t="shared" si="329"/>
        <v>72100000</v>
      </c>
      <c r="C1684" t="str">
        <f t="shared" si="333"/>
        <v>72100659</v>
      </c>
      <c r="D1684" t="str">
        <f t="shared" si="334"/>
        <v>801</v>
      </c>
      <c r="E1684" t="str">
        <f t="shared" si="336"/>
        <v>89301091</v>
      </c>
      <c r="F1684" t="str">
        <f>"2255130086"</f>
        <v>2255130086</v>
      </c>
      <c r="G1684" s="1">
        <v>44696</v>
      </c>
      <c r="H1684" t="str">
        <f>"93121"</f>
        <v>93121</v>
      </c>
      <c r="I1684">
        <v>1</v>
      </c>
      <c r="J1684">
        <v>125</v>
      </c>
      <c r="K1684">
        <v>0</v>
      </c>
      <c r="L1684">
        <v>153.75</v>
      </c>
    </row>
    <row r="1685" spans="1:12" x14ac:dyDescent="0.25">
      <c r="A1685" t="str">
        <f t="shared" si="335"/>
        <v>89301000</v>
      </c>
      <c r="B1685" t="str">
        <f t="shared" si="329"/>
        <v>72100000</v>
      </c>
      <c r="C1685" t="str">
        <f t="shared" si="333"/>
        <v>72100659</v>
      </c>
      <c r="D1685" t="str">
        <f t="shared" si="334"/>
        <v>801</v>
      </c>
      <c r="E1685" t="str">
        <f t="shared" si="336"/>
        <v>89301091</v>
      </c>
      <c r="F1685" t="str">
        <f>"2255130086"</f>
        <v>2255130086</v>
      </c>
      <c r="G1685" s="1">
        <v>44696</v>
      </c>
      <c r="H1685" t="str">
        <f>"93124"</f>
        <v>93124</v>
      </c>
      <c r="I1685">
        <v>1</v>
      </c>
      <c r="J1685">
        <v>173</v>
      </c>
      <c r="K1685">
        <v>0</v>
      </c>
      <c r="L1685">
        <v>212.79</v>
      </c>
    </row>
    <row r="1686" spans="1:12" x14ac:dyDescent="0.25">
      <c r="A1686" t="str">
        <f t="shared" si="335"/>
        <v>89301000</v>
      </c>
      <c r="B1686" t="str">
        <f t="shared" si="329"/>
        <v>72100000</v>
      </c>
      <c r="C1686" t="str">
        <f t="shared" si="333"/>
        <v>72100659</v>
      </c>
      <c r="D1686" t="str">
        <f t="shared" si="334"/>
        <v>801</v>
      </c>
      <c r="E1686" t="str">
        <f t="shared" si="336"/>
        <v>89301091</v>
      </c>
      <c r="F1686" t="str">
        <f>"2255130086"</f>
        <v>2255130086</v>
      </c>
      <c r="G1686" s="1">
        <v>44696</v>
      </c>
      <c r="H1686" t="str">
        <f>"93281"</f>
        <v>93281</v>
      </c>
      <c r="I1686">
        <v>1</v>
      </c>
      <c r="J1686">
        <v>134</v>
      </c>
      <c r="K1686">
        <v>0</v>
      </c>
      <c r="L1686">
        <v>164.82</v>
      </c>
    </row>
    <row r="1687" spans="1:12" x14ac:dyDescent="0.25">
      <c r="A1687" t="str">
        <f t="shared" si="335"/>
        <v>89301000</v>
      </c>
      <c r="B1687" t="str">
        <f t="shared" si="329"/>
        <v>72100000</v>
      </c>
      <c r="C1687" t="str">
        <f t="shared" si="333"/>
        <v>72100659</v>
      </c>
      <c r="D1687" t="str">
        <f t="shared" si="334"/>
        <v>801</v>
      </c>
      <c r="E1687" t="str">
        <f t="shared" si="336"/>
        <v>89301091</v>
      </c>
      <c r="F1687" t="str">
        <f>"8255273488"</f>
        <v>8255273488</v>
      </c>
      <c r="G1687" s="1">
        <v>44694</v>
      </c>
      <c r="H1687" t="str">
        <f>"93121"</f>
        <v>93121</v>
      </c>
      <c r="I1687">
        <v>1</v>
      </c>
      <c r="J1687">
        <v>125</v>
      </c>
      <c r="K1687">
        <v>0</v>
      </c>
      <c r="L1687">
        <v>153.75</v>
      </c>
    </row>
    <row r="1688" spans="1:12" x14ac:dyDescent="0.25">
      <c r="A1688" t="str">
        <f t="shared" si="335"/>
        <v>89301000</v>
      </c>
      <c r="B1688" t="str">
        <f t="shared" si="329"/>
        <v>72100000</v>
      </c>
      <c r="C1688" t="str">
        <f t="shared" si="333"/>
        <v>72100659</v>
      </c>
      <c r="D1688" t="str">
        <f t="shared" si="334"/>
        <v>801</v>
      </c>
      <c r="E1688" t="str">
        <f t="shared" si="336"/>
        <v>89301091</v>
      </c>
      <c r="F1688" t="str">
        <f>"8255273488"</f>
        <v>8255273488</v>
      </c>
      <c r="G1688" s="1">
        <v>44694</v>
      </c>
      <c r="H1688" t="str">
        <f>"93124"</f>
        <v>93124</v>
      </c>
      <c r="I1688">
        <v>1</v>
      </c>
      <c r="J1688">
        <v>173</v>
      </c>
      <c r="K1688">
        <v>0</v>
      </c>
      <c r="L1688">
        <v>212.79</v>
      </c>
    </row>
    <row r="1689" spans="1:12" x14ac:dyDescent="0.25">
      <c r="A1689" t="str">
        <f t="shared" si="335"/>
        <v>89301000</v>
      </c>
      <c r="B1689" t="str">
        <f t="shared" si="329"/>
        <v>72100000</v>
      </c>
      <c r="C1689" t="str">
        <f t="shared" si="333"/>
        <v>72100659</v>
      </c>
      <c r="D1689" t="str">
        <f t="shared" si="334"/>
        <v>801</v>
      </c>
      <c r="E1689" t="str">
        <f t="shared" si="336"/>
        <v>89301091</v>
      </c>
      <c r="F1689" t="str">
        <f>"8255273488"</f>
        <v>8255273488</v>
      </c>
      <c r="G1689" s="1">
        <v>44694</v>
      </c>
      <c r="H1689" t="str">
        <f>"93281"</f>
        <v>93281</v>
      </c>
      <c r="I1689">
        <v>1</v>
      </c>
      <c r="J1689">
        <v>134</v>
      </c>
      <c r="K1689">
        <v>0</v>
      </c>
      <c r="L1689">
        <v>164.82</v>
      </c>
    </row>
    <row r="1690" spans="1:12" x14ac:dyDescent="0.25">
      <c r="A1690" t="str">
        <f t="shared" si="335"/>
        <v>89301000</v>
      </c>
      <c r="B1690" t="str">
        <f t="shared" si="329"/>
        <v>72100000</v>
      </c>
      <c r="C1690" t="str">
        <f t="shared" si="333"/>
        <v>72100659</v>
      </c>
      <c r="D1690" t="str">
        <f t="shared" si="334"/>
        <v>801</v>
      </c>
      <c r="E1690" t="str">
        <f t="shared" si="336"/>
        <v>89301091</v>
      </c>
      <c r="F1690" t="str">
        <f>"8554275774"</f>
        <v>8554275774</v>
      </c>
      <c r="G1690" s="1">
        <v>44696</v>
      </c>
      <c r="H1690" t="str">
        <f>"93121"</f>
        <v>93121</v>
      </c>
      <c r="I1690">
        <v>1</v>
      </c>
      <c r="J1690">
        <v>125</v>
      </c>
      <c r="K1690">
        <v>0</v>
      </c>
      <c r="L1690">
        <v>153.75</v>
      </c>
    </row>
    <row r="1691" spans="1:12" x14ac:dyDescent="0.25">
      <c r="A1691" t="str">
        <f t="shared" si="335"/>
        <v>89301000</v>
      </c>
      <c r="B1691" t="str">
        <f t="shared" si="329"/>
        <v>72100000</v>
      </c>
      <c r="C1691" t="str">
        <f t="shared" si="333"/>
        <v>72100659</v>
      </c>
      <c r="D1691" t="str">
        <f t="shared" si="334"/>
        <v>801</v>
      </c>
      <c r="E1691" t="str">
        <f t="shared" si="336"/>
        <v>89301091</v>
      </c>
      <c r="F1691" t="str">
        <f>"8554275774"</f>
        <v>8554275774</v>
      </c>
      <c r="G1691" s="1">
        <v>44696</v>
      </c>
      <c r="H1691" t="str">
        <f>"93124"</f>
        <v>93124</v>
      </c>
      <c r="I1691">
        <v>1</v>
      </c>
      <c r="J1691">
        <v>173</v>
      </c>
      <c r="K1691">
        <v>0</v>
      </c>
      <c r="L1691">
        <v>212.79</v>
      </c>
    </row>
    <row r="1692" spans="1:12" x14ac:dyDescent="0.25">
      <c r="A1692" t="str">
        <f t="shared" si="335"/>
        <v>89301000</v>
      </c>
      <c r="B1692" t="str">
        <f t="shared" si="329"/>
        <v>72100000</v>
      </c>
      <c r="C1692" t="str">
        <f t="shared" si="333"/>
        <v>72100659</v>
      </c>
      <c r="D1692" t="str">
        <f t="shared" si="334"/>
        <v>801</v>
      </c>
      <c r="E1692" t="str">
        <f t="shared" si="336"/>
        <v>89301091</v>
      </c>
      <c r="F1692" t="str">
        <f>"8554275774"</f>
        <v>8554275774</v>
      </c>
      <c r="G1692" s="1">
        <v>44696</v>
      </c>
      <c r="H1692" t="str">
        <f>"93281"</f>
        <v>93281</v>
      </c>
      <c r="I1692">
        <v>1</v>
      </c>
      <c r="J1692">
        <v>134</v>
      </c>
      <c r="K1692">
        <v>0</v>
      </c>
      <c r="L1692">
        <v>164.82</v>
      </c>
    </row>
    <row r="1693" spans="1:12" x14ac:dyDescent="0.25">
      <c r="A1693" t="str">
        <f t="shared" si="335"/>
        <v>89301000</v>
      </c>
      <c r="B1693" t="str">
        <f t="shared" si="329"/>
        <v>72100000</v>
      </c>
      <c r="C1693" t="str">
        <f t="shared" si="333"/>
        <v>72100659</v>
      </c>
      <c r="D1693" t="str">
        <f t="shared" si="334"/>
        <v>801</v>
      </c>
      <c r="E1693" t="str">
        <f t="shared" si="336"/>
        <v>89301091</v>
      </c>
      <c r="F1693" t="str">
        <f>"9351035738"</f>
        <v>9351035738</v>
      </c>
      <c r="G1693" s="1">
        <v>44696</v>
      </c>
      <c r="H1693" t="str">
        <f>"93121"</f>
        <v>93121</v>
      </c>
      <c r="I1693">
        <v>1</v>
      </c>
      <c r="J1693">
        <v>125</v>
      </c>
      <c r="K1693">
        <v>0</v>
      </c>
      <c r="L1693">
        <v>153.75</v>
      </c>
    </row>
    <row r="1694" spans="1:12" x14ac:dyDescent="0.25">
      <c r="A1694" t="str">
        <f t="shared" si="335"/>
        <v>89301000</v>
      </c>
      <c r="B1694" t="str">
        <f t="shared" si="329"/>
        <v>72100000</v>
      </c>
      <c r="C1694" t="str">
        <f t="shared" si="333"/>
        <v>72100659</v>
      </c>
      <c r="D1694" t="str">
        <f t="shared" si="334"/>
        <v>801</v>
      </c>
      <c r="E1694" t="str">
        <f t="shared" si="336"/>
        <v>89301091</v>
      </c>
      <c r="F1694" t="str">
        <f>"9351035738"</f>
        <v>9351035738</v>
      </c>
      <c r="G1694" s="1">
        <v>44696</v>
      </c>
      <c r="H1694" t="str">
        <f>"93124"</f>
        <v>93124</v>
      </c>
      <c r="I1694">
        <v>1</v>
      </c>
      <c r="J1694">
        <v>173</v>
      </c>
      <c r="K1694">
        <v>0</v>
      </c>
      <c r="L1694">
        <v>212.79</v>
      </c>
    </row>
    <row r="1695" spans="1:12" x14ac:dyDescent="0.25">
      <c r="A1695" t="str">
        <f t="shared" si="335"/>
        <v>89301000</v>
      </c>
      <c r="B1695" t="str">
        <f t="shared" si="329"/>
        <v>72100000</v>
      </c>
      <c r="C1695" t="str">
        <f t="shared" si="333"/>
        <v>72100659</v>
      </c>
      <c r="D1695" t="str">
        <f t="shared" si="334"/>
        <v>801</v>
      </c>
      <c r="E1695" t="str">
        <f t="shared" si="336"/>
        <v>89301091</v>
      </c>
      <c r="F1695" t="str">
        <f>"9351035738"</f>
        <v>9351035738</v>
      </c>
      <c r="G1695" s="1">
        <v>44696</v>
      </c>
      <c r="H1695" t="str">
        <f>"93281"</f>
        <v>93281</v>
      </c>
      <c r="I1695">
        <v>1</v>
      </c>
      <c r="J1695">
        <v>134</v>
      </c>
      <c r="K1695">
        <v>0</v>
      </c>
      <c r="L1695">
        <v>164.82</v>
      </c>
    </row>
    <row r="1696" spans="1:12" x14ac:dyDescent="0.25">
      <c r="A1696" t="str">
        <f t="shared" si="335"/>
        <v>89301000</v>
      </c>
      <c r="B1696" t="str">
        <f t="shared" ref="B1696:B1759" si="337">"72100000"</f>
        <v>72100000</v>
      </c>
      <c r="C1696" t="str">
        <f t="shared" ref="C1696:C1704" si="338">"72100659"</f>
        <v>72100659</v>
      </c>
      <c r="D1696" t="str">
        <f t="shared" ref="D1696:D1704" si="339">"801"</f>
        <v>801</v>
      </c>
      <c r="E1696" t="str">
        <f t="shared" si="336"/>
        <v>89301091</v>
      </c>
      <c r="F1696" t="str">
        <f>"9357215703"</f>
        <v>9357215703</v>
      </c>
      <c r="G1696" s="1">
        <v>44696</v>
      </c>
      <c r="H1696" t="str">
        <f>"93121"</f>
        <v>93121</v>
      </c>
      <c r="I1696">
        <v>1</v>
      </c>
      <c r="J1696">
        <v>125</v>
      </c>
      <c r="K1696">
        <v>0</v>
      </c>
      <c r="L1696">
        <v>153.75</v>
      </c>
    </row>
    <row r="1697" spans="1:12" x14ac:dyDescent="0.25">
      <c r="A1697" t="str">
        <f t="shared" si="335"/>
        <v>89301000</v>
      </c>
      <c r="B1697" t="str">
        <f t="shared" si="337"/>
        <v>72100000</v>
      </c>
      <c r="C1697" t="str">
        <f t="shared" si="338"/>
        <v>72100659</v>
      </c>
      <c r="D1697" t="str">
        <f t="shared" si="339"/>
        <v>801</v>
      </c>
      <c r="E1697" t="str">
        <f t="shared" si="336"/>
        <v>89301091</v>
      </c>
      <c r="F1697" t="str">
        <f>"9357215703"</f>
        <v>9357215703</v>
      </c>
      <c r="G1697" s="1">
        <v>44696</v>
      </c>
      <c r="H1697" t="str">
        <f>"93124"</f>
        <v>93124</v>
      </c>
      <c r="I1697">
        <v>1</v>
      </c>
      <c r="J1697">
        <v>173</v>
      </c>
      <c r="K1697">
        <v>0</v>
      </c>
      <c r="L1697">
        <v>212.79</v>
      </c>
    </row>
    <row r="1698" spans="1:12" x14ac:dyDescent="0.25">
      <c r="A1698" t="str">
        <f t="shared" si="335"/>
        <v>89301000</v>
      </c>
      <c r="B1698" t="str">
        <f t="shared" si="337"/>
        <v>72100000</v>
      </c>
      <c r="C1698" t="str">
        <f t="shared" si="338"/>
        <v>72100659</v>
      </c>
      <c r="D1698" t="str">
        <f t="shared" si="339"/>
        <v>801</v>
      </c>
      <c r="E1698" t="str">
        <f t="shared" si="336"/>
        <v>89301091</v>
      </c>
      <c r="F1698" t="str">
        <f>"9357215703"</f>
        <v>9357215703</v>
      </c>
      <c r="G1698" s="1">
        <v>44696</v>
      </c>
      <c r="H1698" t="str">
        <f>"93281"</f>
        <v>93281</v>
      </c>
      <c r="I1698">
        <v>1</v>
      </c>
      <c r="J1698">
        <v>134</v>
      </c>
      <c r="K1698">
        <v>0</v>
      </c>
      <c r="L1698">
        <v>164.82</v>
      </c>
    </row>
    <row r="1699" spans="1:12" x14ac:dyDescent="0.25">
      <c r="A1699" t="str">
        <f t="shared" si="335"/>
        <v>89301000</v>
      </c>
      <c r="B1699" t="str">
        <f t="shared" si="337"/>
        <v>72100000</v>
      </c>
      <c r="C1699" t="str">
        <f t="shared" si="338"/>
        <v>72100659</v>
      </c>
      <c r="D1699" t="str">
        <f t="shared" si="339"/>
        <v>801</v>
      </c>
      <c r="E1699" t="str">
        <f t="shared" si="336"/>
        <v>89301091</v>
      </c>
      <c r="F1699" t="str">
        <f>"9852185827"</f>
        <v>9852185827</v>
      </c>
      <c r="G1699" s="1">
        <v>44696</v>
      </c>
      <c r="H1699" t="str">
        <f>"93121"</f>
        <v>93121</v>
      </c>
      <c r="I1699">
        <v>1</v>
      </c>
      <c r="J1699">
        <v>125</v>
      </c>
      <c r="K1699">
        <v>0</v>
      </c>
      <c r="L1699">
        <v>153.75</v>
      </c>
    </row>
    <row r="1700" spans="1:12" x14ac:dyDescent="0.25">
      <c r="A1700" t="str">
        <f t="shared" si="335"/>
        <v>89301000</v>
      </c>
      <c r="B1700" t="str">
        <f t="shared" si="337"/>
        <v>72100000</v>
      </c>
      <c r="C1700" t="str">
        <f t="shared" si="338"/>
        <v>72100659</v>
      </c>
      <c r="D1700" t="str">
        <f t="shared" si="339"/>
        <v>801</v>
      </c>
      <c r="E1700" t="str">
        <f t="shared" si="336"/>
        <v>89301091</v>
      </c>
      <c r="F1700" t="str">
        <f>"9852185827"</f>
        <v>9852185827</v>
      </c>
      <c r="G1700" s="1">
        <v>44696</v>
      </c>
      <c r="H1700" t="str">
        <f>"93124"</f>
        <v>93124</v>
      </c>
      <c r="I1700">
        <v>1</v>
      </c>
      <c r="J1700">
        <v>173</v>
      </c>
      <c r="K1700">
        <v>0</v>
      </c>
      <c r="L1700">
        <v>212.79</v>
      </c>
    </row>
    <row r="1701" spans="1:12" x14ac:dyDescent="0.25">
      <c r="A1701" t="str">
        <f t="shared" si="335"/>
        <v>89301000</v>
      </c>
      <c r="B1701" t="str">
        <f t="shared" si="337"/>
        <v>72100000</v>
      </c>
      <c r="C1701" t="str">
        <f t="shared" si="338"/>
        <v>72100659</v>
      </c>
      <c r="D1701" t="str">
        <f t="shared" si="339"/>
        <v>801</v>
      </c>
      <c r="E1701" t="str">
        <f t="shared" si="336"/>
        <v>89301091</v>
      </c>
      <c r="F1701" t="str">
        <f>"9852185827"</f>
        <v>9852185827</v>
      </c>
      <c r="G1701" s="1">
        <v>44696</v>
      </c>
      <c r="H1701" t="str">
        <f>"93281"</f>
        <v>93281</v>
      </c>
      <c r="I1701">
        <v>1</v>
      </c>
      <c r="J1701">
        <v>134</v>
      </c>
      <c r="K1701">
        <v>0</v>
      </c>
      <c r="L1701">
        <v>164.82</v>
      </c>
    </row>
    <row r="1702" spans="1:12" x14ac:dyDescent="0.25">
      <c r="A1702" t="str">
        <f t="shared" si="335"/>
        <v>89301000</v>
      </c>
      <c r="B1702" t="str">
        <f t="shared" si="337"/>
        <v>72100000</v>
      </c>
      <c r="C1702" t="str">
        <f t="shared" si="338"/>
        <v>72100659</v>
      </c>
      <c r="D1702" t="str">
        <f t="shared" si="339"/>
        <v>801</v>
      </c>
      <c r="E1702" t="str">
        <f t="shared" si="336"/>
        <v>89301091</v>
      </c>
      <c r="F1702" t="str">
        <f>"2255140327"</f>
        <v>2255140327</v>
      </c>
      <c r="G1702" s="1">
        <v>44697</v>
      </c>
      <c r="H1702" t="str">
        <f>"93121"</f>
        <v>93121</v>
      </c>
      <c r="I1702">
        <v>1</v>
      </c>
      <c r="J1702">
        <v>125</v>
      </c>
      <c r="K1702">
        <v>0</v>
      </c>
      <c r="L1702">
        <v>153.75</v>
      </c>
    </row>
    <row r="1703" spans="1:12" x14ac:dyDescent="0.25">
      <c r="A1703" t="str">
        <f t="shared" si="335"/>
        <v>89301000</v>
      </c>
      <c r="B1703" t="str">
        <f t="shared" si="337"/>
        <v>72100000</v>
      </c>
      <c r="C1703" t="str">
        <f t="shared" si="338"/>
        <v>72100659</v>
      </c>
      <c r="D1703" t="str">
        <f t="shared" si="339"/>
        <v>801</v>
      </c>
      <c r="E1703" t="str">
        <f t="shared" si="336"/>
        <v>89301091</v>
      </c>
      <c r="F1703" t="str">
        <f>"2255140327"</f>
        <v>2255140327</v>
      </c>
      <c r="G1703" s="1">
        <v>44697</v>
      </c>
      <c r="H1703" t="str">
        <f>"93124"</f>
        <v>93124</v>
      </c>
      <c r="I1703">
        <v>1</v>
      </c>
      <c r="J1703">
        <v>173</v>
      </c>
      <c r="K1703">
        <v>0</v>
      </c>
      <c r="L1703">
        <v>212.79</v>
      </c>
    </row>
    <row r="1704" spans="1:12" x14ac:dyDescent="0.25">
      <c r="A1704" t="str">
        <f t="shared" si="335"/>
        <v>89301000</v>
      </c>
      <c r="B1704" t="str">
        <f t="shared" si="337"/>
        <v>72100000</v>
      </c>
      <c r="C1704" t="str">
        <f t="shared" si="338"/>
        <v>72100659</v>
      </c>
      <c r="D1704" t="str">
        <f t="shared" si="339"/>
        <v>801</v>
      </c>
      <c r="E1704" t="str">
        <f t="shared" si="336"/>
        <v>89301091</v>
      </c>
      <c r="F1704" t="str">
        <f>"2255140327"</f>
        <v>2255140327</v>
      </c>
      <c r="G1704" s="1">
        <v>44697</v>
      </c>
      <c r="H1704" t="str">
        <f>"93281"</f>
        <v>93281</v>
      </c>
      <c r="I1704">
        <v>1</v>
      </c>
      <c r="J1704">
        <v>134</v>
      </c>
      <c r="K1704">
        <v>0</v>
      </c>
      <c r="L1704">
        <v>164.82</v>
      </c>
    </row>
    <row r="1705" spans="1:12" x14ac:dyDescent="0.25">
      <c r="A1705" t="str">
        <f t="shared" si="335"/>
        <v>89301000</v>
      </c>
      <c r="B1705" t="str">
        <f t="shared" si="337"/>
        <v>72100000</v>
      </c>
      <c r="C1705" t="str">
        <f>"72100632"</f>
        <v>72100632</v>
      </c>
      <c r="D1705" t="str">
        <f>"816"</f>
        <v>816</v>
      </c>
      <c r="E1705" t="str">
        <f t="shared" si="336"/>
        <v>89301091</v>
      </c>
      <c r="F1705" t="str">
        <f>"2205020664"</f>
        <v>2205020664</v>
      </c>
      <c r="G1705" s="1">
        <v>44690</v>
      </c>
      <c r="H1705" t="str">
        <f>"94297"</f>
        <v>94297</v>
      </c>
      <c r="I1705">
        <v>1</v>
      </c>
      <c r="J1705">
        <v>298</v>
      </c>
      <c r="K1705">
        <v>0</v>
      </c>
      <c r="L1705">
        <v>366.54</v>
      </c>
    </row>
    <row r="1706" spans="1:12" x14ac:dyDescent="0.25">
      <c r="A1706" t="str">
        <f t="shared" si="335"/>
        <v>89301000</v>
      </c>
      <c r="B1706" t="str">
        <f t="shared" si="337"/>
        <v>72100000</v>
      </c>
      <c r="C1706" t="str">
        <f>"72100632"</f>
        <v>72100632</v>
      </c>
      <c r="D1706" t="str">
        <f>"816"</f>
        <v>816</v>
      </c>
      <c r="E1706" t="str">
        <f t="shared" si="336"/>
        <v>89301091</v>
      </c>
      <c r="F1706" t="str">
        <f>"2255050644"</f>
        <v>2255050644</v>
      </c>
      <c r="G1706" s="1">
        <v>44692</v>
      </c>
      <c r="H1706" t="str">
        <f>"94297"</f>
        <v>94297</v>
      </c>
      <c r="I1706">
        <v>1</v>
      </c>
      <c r="J1706">
        <v>298</v>
      </c>
      <c r="K1706">
        <v>0</v>
      </c>
      <c r="L1706">
        <v>366.54</v>
      </c>
    </row>
    <row r="1707" spans="1:12" x14ac:dyDescent="0.25">
      <c r="A1707" t="str">
        <f t="shared" si="335"/>
        <v>89301000</v>
      </c>
      <c r="B1707" t="str">
        <f t="shared" si="337"/>
        <v>72100000</v>
      </c>
      <c r="C1707" t="str">
        <f t="shared" ref="C1707:C1738" si="340">"72100659"</f>
        <v>72100659</v>
      </c>
      <c r="D1707" t="str">
        <f t="shared" ref="D1707:D1738" si="341">"801"</f>
        <v>801</v>
      </c>
      <c r="E1707" t="str">
        <f t="shared" si="336"/>
        <v>89301091</v>
      </c>
      <c r="F1707" t="str">
        <f>"2205150299"</f>
        <v>2205150299</v>
      </c>
      <c r="G1707" s="1">
        <v>44698</v>
      </c>
      <c r="H1707" t="str">
        <f>"93121"</f>
        <v>93121</v>
      </c>
      <c r="I1707">
        <v>1</v>
      </c>
      <c r="J1707">
        <v>125</v>
      </c>
      <c r="K1707">
        <v>0</v>
      </c>
      <c r="L1707">
        <v>153.75</v>
      </c>
    </row>
    <row r="1708" spans="1:12" x14ac:dyDescent="0.25">
      <c r="A1708" t="str">
        <f t="shared" si="335"/>
        <v>89301000</v>
      </c>
      <c r="B1708" t="str">
        <f t="shared" si="337"/>
        <v>72100000</v>
      </c>
      <c r="C1708" t="str">
        <f t="shared" si="340"/>
        <v>72100659</v>
      </c>
      <c r="D1708" t="str">
        <f t="shared" si="341"/>
        <v>801</v>
      </c>
      <c r="E1708" t="str">
        <f t="shared" si="336"/>
        <v>89301091</v>
      </c>
      <c r="F1708" t="str">
        <f>"2205150299"</f>
        <v>2205150299</v>
      </c>
      <c r="G1708" s="1">
        <v>44698</v>
      </c>
      <c r="H1708" t="str">
        <f>"93124"</f>
        <v>93124</v>
      </c>
      <c r="I1708">
        <v>1</v>
      </c>
      <c r="J1708">
        <v>173</v>
      </c>
      <c r="K1708">
        <v>0</v>
      </c>
      <c r="L1708">
        <v>212.79</v>
      </c>
    </row>
    <row r="1709" spans="1:12" x14ac:dyDescent="0.25">
      <c r="A1709" t="str">
        <f t="shared" si="335"/>
        <v>89301000</v>
      </c>
      <c r="B1709" t="str">
        <f t="shared" si="337"/>
        <v>72100000</v>
      </c>
      <c r="C1709" t="str">
        <f t="shared" si="340"/>
        <v>72100659</v>
      </c>
      <c r="D1709" t="str">
        <f t="shared" si="341"/>
        <v>801</v>
      </c>
      <c r="E1709" t="str">
        <f t="shared" si="336"/>
        <v>89301091</v>
      </c>
      <c r="F1709" t="str">
        <f>"2205150299"</f>
        <v>2205150299</v>
      </c>
      <c r="G1709" s="1">
        <v>44698</v>
      </c>
      <c r="H1709" t="str">
        <f>"93281"</f>
        <v>93281</v>
      </c>
      <c r="I1709">
        <v>1</v>
      </c>
      <c r="J1709">
        <v>134</v>
      </c>
      <c r="K1709">
        <v>0</v>
      </c>
      <c r="L1709">
        <v>164.82</v>
      </c>
    </row>
    <row r="1710" spans="1:12" x14ac:dyDescent="0.25">
      <c r="A1710" t="str">
        <f t="shared" si="335"/>
        <v>89301000</v>
      </c>
      <c r="B1710" t="str">
        <f t="shared" si="337"/>
        <v>72100000</v>
      </c>
      <c r="C1710" t="str">
        <f t="shared" si="340"/>
        <v>72100659</v>
      </c>
      <c r="D1710" t="str">
        <f t="shared" si="341"/>
        <v>801</v>
      </c>
      <c r="E1710" t="str">
        <f t="shared" si="336"/>
        <v>89301091</v>
      </c>
      <c r="F1710" t="str">
        <f>"2205160573"</f>
        <v>2205160573</v>
      </c>
      <c r="G1710" s="1">
        <v>44699</v>
      </c>
      <c r="H1710" t="str">
        <f>"93121"</f>
        <v>93121</v>
      </c>
      <c r="I1710">
        <v>1</v>
      </c>
      <c r="J1710">
        <v>125</v>
      </c>
      <c r="K1710">
        <v>0</v>
      </c>
      <c r="L1710">
        <v>153.75</v>
      </c>
    </row>
    <row r="1711" spans="1:12" x14ac:dyDescent="0.25">
      <c r="A1711" t="str">
        <f t="shared" si="335"/>
        <v>89301000</v>
      </c>
      <c r="B1711" t="str">
        <f t="shared" si="337"/>
        <v>72100000</v>
      </c>
      <c r="C1711" t="str">
        <f t="shared" si="340"/>
        <v>72100659</v>
      </c>
      <c r="D1711" t="str">
        <f t="shared" si="341"/>
        <v>801</v>
      </c>
      <c r="E1711" t="str">
        <f t="shared" si="336"/>
        <v>89301091</v>
      </c>
      <c r="F1711" t="str">
        <f>"2205160573"</f>
        <v>2205160573</v>
      </c>
      <c r="G1711" s="1">
        <v>44699</v>
      </c>
      <c r="H1711" t="str">
        <f>"93124"</f>
        <v>93124</v>
      </c>
      <c r="I1711">
        <v>1</v>
      </c>
      <c r="J1711">
        <v>173</v>
      </c>
      <c r="K1711">
        <v>0</v>
      </c>
      <c r="L1711">
        <v>212.79</v>
      </c>
    </row>
    <row r="1712" spans="1:12" x14ac:dyDescent="0.25">
      <c r="A1712" t="str">
        <f t="shared" si="335"/>
        <v>89301000</v>
      </c>
      <c r="B1712" t="str">
        <f t="shared" si="337"/>
        <v>72100000</v>
      </c>
      <c r="C1712" t="str">
        <f t="shared" si="340"/>
        <v>72100659</v>
      </c>
      <c r="D1712" t="str">
        <f t="shared" si="341"/>
        <v>801</v>
      </c>
      <c r="E1712" t="str">
        <f t="shared" si="336"/>
        <v>89301091</v>
      </c>
      <c r="F1712" t="str">
        <f>"2205160573"</f>
        <v>2205160573</v>
      </c>
      <c r="G1712" s="1">
        <v>44699</v>
      </c>
      <c r="H1712" t="str">
        <f>"93281"</f>
        <v>93281</v>
      </c>
      <c r="I1712">
        <v>1</v>
      </c>
      <c r="J1712">
        <v>134</v>
      </c>
      <c r="K1712">
        <v>0</v>
      </c>
      <c r="L1712">
        <v>164.82</v>
      </c>
    </row>
    <row r="1713" spans="1:12" x14ac:dyDescent="0.25">
      <c r="A1713" t="str">
        <f t="shared" si="335"/>
        <v>89301000</v>
      </c>
      <c r="B1713" t="str">
        <f t="shared" si="337"/>
        <v>72100000</v>
      </c>
      <c r="C1713" t="str">
        <f t="shared" si="340"/>
        <v>72100659</v>
      </c>
      <c r="D1713" t="str">
        <f t="shared" si="341"/>
        <v>801</v>
      </c>
      <c r="E1713" t="str">
        <f t="shared" ref="E1713:E1748" si="342">"89301091"</f>
        <v>89301091</v>
      </c>
      <c r="F1713" t="str">
        <f>"2205160078"</f>
        <v>2205160078</v>
      </c>
      <c r="G1713" s="1">
        <v>44699</v>
      </c>
      <c r="H1713" t="str">
        <f>"93121"</f>
        <v>93121</v>
      </c>
      <c r="I1713">
        <v>1</v>
      </c>
      <c r="J1713">
        <v>125</v>
      </c>
      <c r="K1713">
        <v>0</v>
      </c>
      <c r="L1713">
        <v>153.75</v>
      </c>
    </row>
    <row r="1714" spans="1:12" x14ac:dyDescent="0.25">
      <c r="A1714" t="str">
        <f t="shared" si="335"/>
        <v>89301000</v>
      </c>
      <c r="B1714" t="str">
        <f t="shared" si="337"/>
        <v>72100000</v>
      </c>
      <c r="C1714" t="str">
        <f t="shared" si="340"/>
        <v>72100659</v>
      </c>
      <c r="D1714" t="str">
        <f t="shared" si="341"/>
        <v>801</v>
      </c>
      <c r="E1714" t="str">
        <f t="shared" si="342"/>
        <v>89301091</v>
      </c>
      <c r="F1714" t="str">
        <f>"2205160078"</f>
        <v>2205160078</v>
      </c>
      <c r="G1714" s="1">
        <v>44699</v>
      </c>
      <c r="H1714" t="str">
        <f>"93124"</f>
        <v>93124</v>
      </c>
      <c r="I1714">
        <v>1</v>
      </c>
      <c r="J1714">
        <v>173</v>
      </c>
      <c r="K1714">
        <v>0</v>
      </c>
      <c r="L1714">
        <v>212.79</v>
      </c>
    </row>
    <row r="1715" spans="1:12" x14ac:dyDescent="0.25">
      <c r="A1715" t="str">
        <f t="shared" si="335"/>
        <v>89301000</v>
      </c>
      <c r="B1715" t="str">
        <f t="shared" si="337"/>
        <v>72100000</v>
      </c>
      <c r="C1715" t="str">
        <f t="shared" si="340"/>
        <v>72100659</v>
      </c>
      <c r="D1715" t="str">
        <f t="shared" si="341"/>
        <v>801</v>
      </c>
      <c r="E1715" t="str">
        <f t="shared" si="342"/>
        <v>89301091</v>
      </c>
      <c r="F1715" t="str">
        <f>"2205160078"</f>
        <v>2205160078</v>
      </c>
      <c r="G1715" s="1">
        <v>44699</v>
      </c>
      <c r="H1715" t="str">
        <f>"93281"</f>
        <v>93281</v>
      </c>
      <c r="I1715">
        <v>1</v>
      </c>
      <c r="J1715">
        <v>134</v>
      </c>
      <c r="K1715">
        <v>0</v>
      </c>
      <c r="L1715">
        <v>164.82</v>
      </c>
    </row>
    <row r="1716" spans="1:12" x14ac:dyDescent="0.25">
      <c r="A1716" t="str">
        <f t="shared" si="335"/>
        <v>89301000</v>
      </c>
      <c r="B1716" t="str">
        <f t="shared" si="337"/>
        <v>72100000</v>
      </c>
      <c r="C1716" t="str">
        <f t="shared" si="340"/>
        <v>72100659</v>
      </c>
      <c r="D1716" t="str">
        <f t="shared" si="341"/>
        <v>801</v>
      </c>
      <c r="E1716" t="str">
        <f t="shared" si="342"/>
        <v>89301091</v>
      </c>
      <c r="F1716" t="str">
        <f>"2255160083"</f>
        <v>2255160083</v>
      </c>
      <c r="G1716" s="1">
        <v>44699</v>
      </c>
      <c r="H1716" t="str">
        <f>"93121"</f>
        <v>93121</v>
      </c>
      <c r="I1716">
        <v>1</v>
      </c>
      <c r="J1716">
        <v>125</v>
      </c>
      <c r="K1716">
        <v>0</v>
      </c>
      <c r="L1716">
        <v>153.75</v>
      </c>
    </row>
    <row r="1717" spans="1:12" x14ac:dyDescent="0.25">
      <c r="A1717" t="str">
        <f t="shared" si="335"/>
        <v>89301000</v>
      </c>
      <c r="B1717" t="str">
        <f t="shared" si="337"/>
        <v>72100000</v>
      </c>
      <c r="C1717" t="str">
        <f t="shared" si="340"/>
        <v>72100659</v>
      </c>
      <c r="D1717" t="str">
        <f t="shared" si="341"/>
        <v>801</v>
      </c>
      <c r="E1717" t="str">
        <f t="shared" si="342"/>
        <v>89301091</v>
      </c>
      <c r="F1717" t="str">
        <f>"2255160083"</f>
        <v>2255160083</v>
      </c>
      <c r="G1717" s="1">
        <v>44699</v>
      </c>
      <c r="H1717" t="str">
        <f>"93124"</f>
        <v>93124</v>
      </c>
      <c r="I1717">
        <v>1</v>
      </c>
      <c r="J1717">
        <v>173</v>
      </c>
      <c r="K1717">
        <v>0</v>
      </c>
      <c r="L1717">
        <v>212.79</v>
      </c>
    </row>
    <row r="1718" spans="1:12" x14ac:dyDescent="0.25">
      <c r="A1718" t="str">
        <f t="shared" si="335"/>
        <v>89301000</v>
      </c>
      <c r="B1718" t="str">
        <f t="shared" si="337"/>
        <v>72100000</v>
      </c>
      <c r="C1718" t="str">
        <f t="shared" si="340"/>
        <v>72100659</v>
      </c>
      <c r="D1718" t="str">
        <f t="shared" si="341"/>
        <v>801</v>
      </c>
      <c r="E1718" t="str">
        <f t="shared" si="342"/>
        <v>89301091</v>
      </c>
      <c r="F1718" t="str">
        <f>"2255160083"</f>
        <v>2255160083</v>
      </c>
      <c r="G1718" s="1">
        <v>44699</v>
      </c>
      <c r="H1718" t="str">
        <f>"93281"</f>
        <v>93281</v>
      </c>
      <c r="I1718">
        <v>1</v>
      </c>
      <c r="J1718">
        <v>134</v>
      </c>
      <c r="K1718">
        <v>0</v>
      </c>
      <c r="L1718">
        <v>164.82</v>
      </c>
    </row>
    <row r="1719" spans="1:12" x14ac:dyDescent="0.25">
      <c r="A1719" t="str">
        <f t="shared" si="335"/>
        <v>89301000</v>
      </c>
      <c r="B1719" t="str">
        <f t="shared" si="337"/>
        <v>72100000</v>
      </c>
      <c r="C1719" t="str">
        <f t="shared" si="340"/>
        <v>72100659</v>
      </c>
      <c r="D1719" t="str">
        <f t="shared" si="341"/>
        <v>801</v>
      </c>
      <c r="E1719" t="str">
        <f t="shared" si="342"/>
        <v>89301091</v>
      </c>
      <c r="F1719" t="str">
        <f>"2255160809"</f>
        <v>2255160809</v>
      </c>
      <c r="G1719" s="1">
        <v>44699</v>
      </c>
      <c r="H1719" t="str">
        <f>"93121"</f>
        <v>93121</v>
      </c>
      <c r="I1719">
        <v>1</v>
      </c>
      <c r="J1719">
        <v>125</v>
      </c>
      <c r="K1719">
        <v>0</v>
      </c>
      <c r="L1719">
        <v>153.75</v>
      </c>
    </row>
    <row r="1720" spans="1:12" x14ac:dyDescent="0.25">
      <c r="A1720" t="str">
        <f t="shared" si="335"/>
        <v>89301000</v>
      </c>
      <c r="B1720" t="str">
        <f t="shared" si="337"/>
        <v>72100000</v>
      </c>
      <c r="C1720" t="str">
        <f t="shared" si="340"/>
        <v>72100659</v>
      </c>
      <c r="D1720" t="str">
        <f t="shared" si="341"/>
        <v>801</v>
      </c>
      <c r="E1720" t="str">
        <f t="shared" si="342"/>
        <v>89301091</v>
      </c>
      <c r="F1720" t="str">
        <f>"2255160809"</f>
        <v>2255160809</v>
      </c>
      <c r="G1720" s="1">
        <v>44699</v>
      </c>
      <c r="H1720" t="str">
        <f>"93124"</f>
        <v>93124</v>
      </c>
      <c r="I1720">
        <v>1</v>
      </c>
      <c r="J1720">
        <v>173</v>
      </c>
      <c r="K1720">
        <v>0</v>
      </c>
      <c r="L1720">
        <v>212.79</v>
      </c>
    </row>
    <row r="1721" spans="1:12" x14ac:dyDescent="0.25">
      <c r="A1721" t="str">
        <f t="shared" si="335"/>
        <v>89301000</v>
      </c>
      <c r="B1721" t="str">
        <f t="shared" si="337"/>
        <v>72100000</v>
      </c>
      <c r="C1721" t="str">
        <f t="shared" si="340"/>
        <v>72100659</v>
      </c>
      <c r="D1721" t="str">
        <f t="shared" si="341"/>
        <v>801</v>
      </c>
      <c r="E1721" t="str">
        <f t="shared" si="342"/>
        <v>89301091</v>
      </c>
      <c r="F1721" t="str">
        <f>"2255160809"</f>
        <v>2255160809</v>
      </c>
      <c r="G1721" s="1">
        <v>44699</v>
      </c>
      <c r="H1721" t="str">
        <f>"93281"</f>
        <v>93281</v>
      </c>
      <c r="I1721">
        <v>1</v>
      </c>
      <c r="J1721">
        <v>134</v>
      </c>
      <c r="K1721">
        <v>0</v>
      </c>
      <c r="L1721">
        <v>164.82</v>
      </c>
    </row>
    <row r="1722" spans="1:12" x14ac:dyDescent="0.25">
      <c r="A1722" t="str">
        <f t="shared" si="335"/>
        <v>89301000</v>
      </c>
      <c r="B1722" t="str">
        <f t="shared" si="337"/>
        <v>72100000</v>
      </c>
      <c r="C1722" t="str">
        <f t="shared" si="340"/>
        <v>72100659</v>
      </c>
      <c r="D1722" t="str">
        <f t="shared" si="341"/>
        <v>801</v>
      </c>
      <c r="E1722" t="str">
        <f t="shared" si="342"/>
        <v>89301091</v>
      </c>
      <c r="F1722" t="str">
        <f>"2255160820"</f>
        <v>2255160820</v>
      </c>
      <c r="G1722" s="1">
        <v>44699</v>
      </c>
      <c r="H1722" t="str">
        <f>"93121"</f>
        <v>93121</v>
      </c>
      <c r="I1722">
        <v>1</v>
      </c>
      <c r="J1722">
        <v>125</v>
      </c>
      <c r="K1722">
        <v>0</v>
      </c>
      <c r="L1722">
        <v>153.75</v>
      </c>
    </row>
    <row r="1723" spans="1:12" x14ac:dyDescent="0.25">
      <c r="A1723" t="str">
        <f t="shared" si="335"/>
        <v>89301000</v>
      </c>
      <c r="B1723" t="str">
        <f t="shared" si="337"/>
        <v>72100000</v>
      </c>
      <c r="C1723" t="str">
        <f t="shared" si="340"/>
        <v>72100659</v>
      </c>
      <c r="D1723" t="str">
        <f t="shared" si="341"/>
        <v>801</v>
      </c>
      <c r="E1723" t="str">
        <f t="shared" si="342"/>
        <v>89301091</v>
      </c>
      <c r="F1723" t="str">
        <f>"2255160820"</f>
        <v>2255160820</v>
      </c>
      <c r="G1723" s="1">
        <v>44699</v>
      </c>
      <c r="H1723" t="str">
        <f>"93124"</f>
        <v>93124</v>
      </c>
      <c r="I1723">
        <v>1</v>
      </c>
      <c r="J1723">
        <v>173</v>
      </c>
      <c r="K1723">
        <v>0</v>
      </c>
      <c r="L1723">
        <v>212.79</v>
      </c>
    </row>
    <row r="1724" spans="1:12" x14ac:dyDescent="0.25">
      <c r="A1724" t="str">
        <f t="shared" si="335"/>
        <v>89301000</v>
      </c>
      <c r="B1724" t="str">
        <f t="shared" si="337"/>
        <v>72100000</v>
      </c>
      <c r="C1724" t="str">
        <f t="shared" si="340"/>
        <v>72100659</v>
      </c>
      <c r="D1724" t="str">
        <f t="shared" si="341"/>
        <v>801</v>
      </c>
      <c r="E1724" t="str">
        <f t="shared" si="342"/>
        <v>89301091</v>
      </c>
      <c r="F1724" t="str">
        <f>"2255160820"</f>
        <v>2255160820</v>
      </c>
      <c r="G1724" s="1">
        <v>44699</v>
      </c>
      <c r="H1724" t="str">
        <f>"93281"</f>
        <v>93281</v>
      </c>
      <c r="I1724">
        <v>1</v>
      </c>
      <c r="J1724">
        <v>134</v>
      </c>
      <c r="K1724">
        <v>0</v>
      </c>
      <c r="L1724">
        <v>164.82</v>
      </c>
    </row>
    <row r="1725" spans="1:12" x14ac:dyDescent="0.25">
      <c r="A1725" t="str">
        <f t="shared" si="335"/>
        <v>89301000</v>
      </c>
      <c r="B1725" t="str">
        <f t="shared" si="337"/>
        <v>72100000</v>
      </c>
      <c r="C1725" t="str">
        <f t="shared" si="340"/>
        <v>72100659</v>
      </c>
      <c r="D1725" t="str">
        <f t="shared" si="341"/>
        <v>801</v>
      </c>
      <c r="E1725" t="str">
        <f t="shared" si="342"/>
        <v>89301091</v>
      </c>
      <c r="F1725" t="str">
        <f>"2205160617"</f>
        <v>2205160617</v>
      </c>
      <c r="G1725" s="1">
        <v>44699</v>
      </c>
      <c r="H1725" t="str">
        <f>"93121"</f>
        <v>93121</v>
      </c>
      <c r="I1725">
        <v>1</v>
      </c>
      <c r="J1725">
        <v>125</v>
      </c>
      <c r="K1725">
        <v>0</v>
      </c>
      <c r="L1725">
        <v>153.75</v>
      </c>
    </row>
    <row r="1726" spans="1:12" x14ac:dyDescent="0.25">
      <c r="A1726" t="str">
        <f t="shared" si="335"/>
        <v>89301000</v>
      </c>
      <c r="B1726" t="str">
        <f t="shared" si="337"/>
        <v>72100000</v>
      </c>
      <c r="C1726" t="str">
        <f t="shared" si="340"/>
        <v>72100659</v>
      </c>
      <c r="D1726" t="str">
        <f t="shared" si="341"/>
        <v>801</v>
      </c>
      <c r="E1726" t="str">
        <f t="shared" si="342"/>
        <v>89301091</v>
      </c>
      <c r="F1726" t="str">
        <f>"2205160617"</f>
        <v>2205160617</v>
      </c>
      <c r="G1726" s="1">
        <v>44699</v>
      </c>
      <c r="H1726" t="str">
        <f>"93124"</f>
        <v>93124</v>
      </c>
      <c r="I1726">
        <v>1</v>
      </c>
      <c r="J1726">
        <v>173</v>
      </c>
      <c r="K1726">
        <v>0</v>
      </c>
      <c r="L1726">
        <v>212.79</v>
      </c>
    </row>
    <row r="1727" spans="1:12" x14ac:dyDescent="0.25">
      <c r="A1727" t="str">
        <f t="shared" si="335"/>
        <v>89301000</v>
      </c>
      <c r="B1727" t="str">
        <f t="shared" si="337"/>
        <v>72100000</v>
      </c>
      <c r="C1727" t="str">
        <f t="shared" si="340"/>
        <v>72100659</v>
      </c>
      <c r="D1727" t="str">
        <f t="shared" si="341"/>
        <v>801</v>
      </c>
      <c r="E1727" t="str">
        <f t="shared" si="342"/>
        <v>89301091</v>
      </c>
      <c r="F1727" t="str">
        <f>"2205160617"</f>
        <v>2205160617</v>
      </c>
      <c r="G1727" s="1">
        <v>44699</v>
      </c>
      <c r="H1727" t="str">
        <f>"93281"</f>
        <v>93281</v>
      </c>
      <c r="I1727">
        <v>1</v>
      </c>
      <c r="J1727">
        <v>134</v>
      </c>
      <c r="K1727">
        <v>0</v>
      </c>
      <c r="L1727">
        <v>164.82</v>
      </c>
    </row>
    <row r="1728" spans="1:12" x14ac:dyDescent="0.25">
      <c r="A1728" t="str">
        <f t="shared" si="335"/>
        <v>89301000</v>
      </c>
      <c r="B1728" t="str">
        <f t="shared" si="337"/>
        <v>72100000</v>
      </c>
      <c r="C1728" t="str">
        <f t="shared" si="340"/>
        <v>72100659</v>
      </c>
      <c r="D1728" t="str">
        <f t="shared" si="341"/>
        <v>801</v>
      </c>
      <c r="E1728" t="str">
        <f t="shared" si="342"/>
        <v>89301091</v>
      </c>
      <c r="F1728" t="str">
        <f>"2205160639"</f>
        <v>2205160639</v>
      </c>
      <c r="G1728" s="1">
        <v>44699</v>
      </c>
      <c r="H1728" t="str">
        <f>"93121"</f>
        <v>93121</v>
      </c>
      <c r="I1728">
        <v>1</v>
      </c>
      <c r="J1728">
        <v>125</v>
      </c>
      <c r="K1728">
        <v>0</v>
      </c>
      <c r="L1728">
        <v>153.75</v>
      </c>
    </row>
    <row r="1729" spans="1:12" x14ac:dyDescent="0.25">
      <c r="A1729" t="str">
        <f t="shared" si="335"/>
        <v>89301000</v>
      </c>
      <c r="B1729" t="str">
        <f t="shared" si="337"/>
        <v>72100000</v>
      </c>
      <c r="C1729" t="str">
        <f t="shared" si="340"/>
        <v>72100659</v>
      </c>
      <c r="D1729" t="str">
        <f t="shared" si="341"/>
        <v>801</v>
      </c>
      <c r="E1729" t="str">
        <f t="shared" si="342"/>
        <v>89301091</v>
      </c>
      <c r="F1729" t="str">
        <f>"2205160639"</f>
        <v>2205160639</v>
      </c>
      <c r="G1729" s="1">
        <v>44699</v>
      </c>
      <c r="H1729" t="str">
        <f>"93124"</f>
        <v>93124</v>
      </c>
      <c r="I1729">
        <v>1</v>
      </c>
      <c r="J1729">
        <v>173</v>
      </c>
      <c r="K1729">
        <v>0</v>
      </c>
      <c r="L1729">
        <v>212.79</v>
      </c>
    </row>
    <row r="1730" spans="1:12" x14ac:dyDescent="0.25">
      <c r="A1730" t="str">
        <f t="shared" ref="A1730:A1793" si="343">"89301000"</f>
        <v>89301000</v>
      </c>
      <c r="B1730" t="str">
        <f t="shared" si="337"/>
        <v>72100000</v>
      </c>
      <c r="C1730" t="str">
        <f t="shared" si="340"/>
        <v>72100659</v>
      </c>
      <c r="D1730" t="str">
        <f t="shared" si="341"/>
        <v>801</v>
      </c>
      <c r="E1730" t="str">
        <f t="shared" si="342"/>
        <v>89301091</v>
      </c>
      <c r="F1730" t="str">
        <f>"2205160639"</f>
        <v>2205160639</v>
      </c>
      <c r="G1730" s="1">
        <v>44699</v>
      </c>
      <c r="H1730" t="str">
        <f>"93281"</f>
        <v>93281</v>
      </c>
      <c r="I1730">
        <v>1</v>
      </c>
      <c r="J1730">
        <v>134</v>
      </c>
      <c r="K1730">
        <v>0</v>
      </c>
      <c r="L1730">
        <v>164.82</v>
      </c>
    </row>
    <row r="1731" spans="1:12" x14ac:dyDescent="0.25">
      <c r="A1731" t="str">
        <f t="shared" si="343"/>
        <v>89301000</v>
      </c>
      <c r="B1731" t="str">
        <f t="shared" si="337"/>
        <v>72100000</v>
      </c>
      <c r="C1731" t="str">
        <f t="shared" si="340"/>
        <v>72100659</v>
      </c>
      <c r="D1731" t="str">
        <f t="shared" si="341"/>
        <v>801</v>
      </c>
      <c r="E1731" t="str">
        <f t="shared" si="342"/>
        <v>89301091</v>
      </c>
      <c r="F1731" t="str">
        <f>"2255160842"</f>
        <v>2255160842</v>
      </c>
      <c r="G1731" s="1">
        <v>44699</v>
      </c>
      <c r="H1731" t="str">
        <f>"93121"</f>
        <v>93121</v>
      </c>
      <c r="I1731">
        <v>1</v>
      </c>
      <c r="J1731">
        <v>125</v>
      </c>
      <c r="K1731">
        <v>0</v>
      </c>
      <c r="L1731">
        <v>153.75</v>
      </c>
    </row>
    <row r="1732" spans="1:12" x14ac:dyDescent="0.25">
      <c r="A1732" t="str">
        <f t="shared" si="343"/>
        <v>89301000</v>
      </c>
      <c r="B1732" t="str">
        <f t="shared" si="337"/>
        <v>72100000</v>
      </c>
      <c r="C1732" t="str">
        <f t="shared" si="340"/>
        <v>72100659</v>
      </c>
      <c r="D1732" t="str">
        <f t="shared" si="341"/>
        <v>801</v>
      </c>
      <c r="E1732" t="str">
        <f t="shared" si="342"/>
        <v>89301091</v>
      </c>
      <c r="F1732" t="str">
        <f>"2255160842"</f>
        <v>2255160842</v>
      </c>
      <c r="G1732" s="1">
        <v>44699</v>
      </c>
      <c r="H1732" t="str">
        <f>"93124"</f>
        <v>93124</v>
      </c>
      <c r="I1732">
        <v>1</v>
      </c>
      <c r="J1732">
        <v>173</v>
      </c>
      <c r="K1732">
        <v>0</v>
      </c>
      <c r="L1732">
        <v>212.79</v>
      </c>
    </row>
    <row r="1733" spans="1:12" x14ac:dyDescent="0.25">
      <c r="A1733" t="str">
        <f t="shared" si="343"/>
        <v>89301000</v>
      </c>
      <c r="B1733" t="str">
        <f t="shared" si="337"/>
        <v>72100000</v>
      </c>
      <c r="C1733" t="str">
        <f t="shared" si="340"/>
        <v>72100659</v>
      </c>
      <c r="D1733" t="str">
        <f t="shared" si="341"/>
        <v>801</v>
      </c>
      <c r="E1733" t="str">
        <f t="shared" si="342"/>
        <v>89301091</v>
      </c>
      <c r="F1733" t="str">
        <f>"2255160842"</f>
        <v>2255160842</v>
      </c>
      <c r="G1733" s="1">
        <v>44699</v>
      </c>
      <c r="H1733" t="str">
        <f>"93281"</f>
        <v>93281</v>
      </c>
      <c r="I1733">
        <v>1</v>
      </c>
      <c r="J1733">
        <v>134</v>
      </c>
      <c r="K1733">
        <v>0</v>
      </c>
      <c r="L1733">
        <v>164.82</v>
      </c>
    </row>
    <row r="1734" spans="1:12" x14ac:dyDescent="0.25">
      <c r="A1734" t="str">
        <f t="shared" si="343"/>
        <v>89301000</v>
      </c>
      <c r="B1734" t="str">
        <f t="shared" si="337"/>
        <v>72100000</v>
      </c>
      <c r="C1734" t="str">
        <f t="shared" si="340"/>
        <v>72100659</v>
      </c>
      <c r="D1734" t="str">
        <f t="shared" si="341"/>
        <v>801</v>
      </c>
      <c r="E1734" t="str">
        <f t="shared" si="342"/>
        <v>89301091</v>
      </c>
      <c r="F1734" t="str">
        <f>"2255160886"</f>
        <v>2255160886</v>
      </c>
      <c r="G1734" s="1">
        <v>44700</v>
      </c>
      <c r="H1734" t="str">
        <f>"93121"</f>
        <v>93121</v>
      </c>
      <c r="I1734">
        <v>1</v>
      </c>
      <c r="J1734">
        <v>125</v>
      </c>
      <c r="K1734">
        <v>0</v>
      </c>
      <c r="L1734">
        <v>153.75</v>
      </c>
    </row>
    <row r="1735" spans="1:12" x14ac:dyDescent="0.25">
      <c r="A1735" t="str">
        <f t="shared" si="343"/>
        <v>89301000</v>
      </c>
      <c r="B1735" t="str">
        <f t="shared" si="337"/>
        <v>72100000</v>
      </c>
      <c r="C1735" t="str">
        <f t="shared" si="340"/>
        <v>72100659</v>
      </c>
      <c r="D1735" t="str">
        <f t="shared" si="341"/>
        <v>801</v>
      </c>
      <c r="E1735" t="str">
        <f t="shared" si="342"/>
        <v>89301091</v>
      </c>
      <c r="F1735" t="str">
        <f>"2255160886"</f>
        <v>2255160886</v>
      </c>
      <c r="G1735" s="1">
        <v>44700</v>
      </c>
      <c r="H1735" t="str">
        <f>"93124"</f>
        <v>93124</v>
      </c>
      <c r="I1735">
        <v>1</v>
      </c>
      <c r="J1735">
        <v>173</v>
      </c>
      <c r="K1735">
        <v>0</v>
      </c>
      <c r="L1735">
        <v>212.79</v>
      </c>
    </row>
    <row r="1736" spans="1:12" x14ac:dyDescent="0.25">
      <c r="A1736" t="str">
        <f t="shared" si="343"/>
        <v>89301000</v>
      </c>
      <c r="B1736" t="str">
        <f t="shared" si="337"/>
        <v>72100000</v>
      </c>
      <c r="C1736" t="str">
        <f t="shared" si="340"/>
        <v>72100659</v>
      </c>
      <c r="D1736" t="str">
        <f t="shared" si="341"/>
        <v>801</v>
      </c>
      <c r="E1736" t="str">
        <f t="shared" si="342"/>
        <v>89301091</v>
      </c>
      <c r="F1736" t="str">
        <f>"2255160886"</f>
        <v>2255160886</v>
      </c>
      <c r="G1736" s="1">
        <v>44700</v>
      </c>
      <c r="H1736" t="str">
        <f>"93281"</f>
        <v>93281</v>
      </c>
      <c r="I1736">
        <v>1</v>
      </c>
      <c r="J1736">
        <v>134</v>
      </c>
      <c r="K1736">
        <v>0</v>
      </c>
      <c r="L1736">
        <v>164.82</v>
      </c>
    </row>
    <row r="1737" spans="1:12" x14ac:dyDescent="0.25">
      <c r="A1737" t="str">
        <f t="shared" si="343"/>
        <v>89301000</v>
      </c>
      <c r="B1737" t="str">
        <f t="shared" si="337"/>
        <v>72100000</v>
      </c>
      <c r="C1737" t="str">
        <f t="shared" si="340"/>
        <v>72100659</v>
      </c>
      <c r="D1737" t="str">
        <f t="shared" si="341"/>
        <v>801</v>
      </c>
      <c r="E1737" t="str">
        <f t="shared" si="342"/>
        <v>89301091</v>
      </c>
      <c r="F1737" t="str">
        <f>"2255170698"</f>
        <v>2255170698</v>
      </c>
      <c r="G1737" s="1">
        <v>44700</v>
      </c>
      <c r="H1737" t="str">
        <f>"93121"</f>
        <v>93121</v>
      </c>
      <c r="I1737">
        <v>1</v>
      </c>
      <c r="J1737">
        <v>125</v>
      </c>
      <c r="K1737">
        <v>0</v>
      </c>
      <c r="L1737">
        <v>153.75</v>
      </c>
    </row>
    <row r="1738" spans="1:12" x14ac:dyDescent="0.25">
      <c r="A1738" t="str">
        <f t="shared" si="343"/>
        <v>89301000</v>
      </c>
      <c r="B1738" t="str">
        <f t="shared" si="337"/>
        <v>72100000</v>
      </c>
      <c r="C1738" t="str">
        <f t="shared" si="340"/>
        <v>72100659</v>
      </c>
      <c r="D1738" t="str">
        <f t="shared" si="341"/>
        <v>801</v>
      </c>
      <c r="E1738" t="str">
        <f t="shared" si="342"/>
        <v>89301091</v>
      </c>
      <c r="F1738" t="str">
        <f>"2255170698"</f>
        <v>2255170698</v>
      </c>
      <c r="G1738" s="1">
        <v>44700</v>
      </c>
      <c r="H1738" t="str">
        <f>"93124"</f>
        <v>93124</v>
      </c>
      <c r="I1738">
        <v>1</v>
      </c>
      <c r="J1738">
        <v>173</v>
      </c>
      <c r="K1738">
        <v>0</v>
      </c>
      <c r="L1738">
        <v>212.79</v>
      </c>
    </row>
    <row r="1739" spans="1:12" x14ac:dyDescent="0.25">
      <c r="A1739" t="str">
        <f t="shared" si="343"/>
        <v>89301000</v>
      </c>
      <c r="B1739" t="str">
        <f t="shared" si="337"/>
        <v>72100000</v>
      </c>
      <c r="C1739" t="str">
        <f t="shared" ref="C1739:C1770" si="344">"72100659"</f>
        <v>72100659</v>
      </c>
      <c r="D1739" t="str">
        <f t="shared" ref="D1739:D1770" si="345">"801"</f>
        <v>801</v>
      </c>
      <c r="E1739" t="str">
        <f t="shared" si="342"/>
        <v>89301091</v>
      </c>
      <c r="F1739" t="str">
        <f>"2255170698"</f>
        <v>2255170698</v>
      </c>
      <c r="G1739" s="1">
        <v>44700</v>
      </c>
      <c r="H1739" t="str">
        <f>"93281"</f>
        <v>93281</v>
      </c>
      <c r="I1739">
        <v>1</v>
      </c>
      <c r="J1739">
        <v>134</v>
      </c>
      <c r="K1739">
        <v>0</v>
      </c>
      <c r="L1739">
        <v>164.82</v>
      </c>
    </row>
    <row r="1740" spans="1:12" x14ac:dyDescent="0.25">
      <c r="A1740" t="str">
        <f t="shared" si="343"/>
        <v>89301000</v>
      </c>
      <c r="B1740" t="str">
        <f t="shared" si="337"/>
        <v>72100000</v>
      </c>
      <c r="C1740" t="str">
        <f t="shared" si="344"/>
        <v>72100659</v>
      </c>
      <c r="D1740" t="str">
        <f t="shared" si="345"/>
        <v>801</v>
      </c>
      <c r="E1740" t="str">
        <f t="shared" si="342"/>
        <v>89301091</v>
      </c>
      <c r="F1740" t="str">
        <f>"2205190680"</f>
        <v>2205190680</v>
      </c>
      <c r="G1740" s="1">
        <v>44702</v>
      </c>
      <c r="H1740" t="str">
        <f>"93121"</f>
        <v>93121</v>
      </c>
      <c r="I1740">
        <v>1</v>
      </c>
      <c r="J1740">
        <v>125</v>
      </c>
      <c r="K1740">
        <v>0</v>
      </c>
      <c r="L1740">
        <v>153.75</v>
      </c>
    </row>
    <row r="1741" spans="1:12" x14ac:dyDescent="0.25">
      <c r="A1741" t="str">
        <f t="shared" si="343"/>
        <v>89301000</v>
      </c>
      <c r="B1741" t="str">
        <f t="shared" si="337"/>
        <v>72100000</v>
      </c>
      <c r="C1741" t="str">
        <f t="shared" si="344"/>
        <v>72100659</v>
      </c>
      <c r="D1741" t="str">
        <f t="shared" si="345"/>
        <v>801</v>
      </c>
      <c r="E1741" t="str">
        <f t="shared" si="342"/>
        <v>89301091</v>
      </c>
      <c r="F1741" t="str">
        <f>"2205190680"</f>
        <v>2205190680</v>
      </c>
      <c r="G1741" s="1">
        <v>44702</v>
      </c>
      <c r="H1741" t="str">
        <f>"93124"</f>
        <v>93124</v>
      </c>
      <c r="I1741">
        <v>1</v>
      </c>
      <c r="J1741">
        <v>173</v>
      </c>
      <c r="K1741">
        <v>0</v>
      </c>
      <c r="L1741">
        <v>212.79</v>
      </c>
    </row>
    <row r="1742" spans="1:12" x14ac:dyDescent="0.25">
      <c r="A1742" t="str">
        <f t="shared" si="343"/>
        <v>89301000</v>
      </c>
      <c r="B1742" t="str">
        <f t="shared" si="337"/>
        <v>72100000</v>
      </c>
      <c r="C1742" t="str">
        <f t="shared" si="344"/>
        <v>72100659</v>
      </c>
      <c r="D1742" t="str">
        <f t="shared" si="345"/>
        <v>801</v>
      </c>
      <c r="E1742" t="str">
        <f t="shared" si="342"/>
        <v>89301091</v>
      </c>
      <c r="F1742" t="str">
        <f>"2205190680"</f>
        <v>2205190680</v>
      </c>
      <c r="G1742" s="1">
        <v>44702</v>
      </c>
      <c r="H1742" t="str">
        <f>"93281"</f>
        <v>93281</v>
      </c>
      <c r="I1742">
        <v>1</v>
      </c>
      <c r="J1742">
        <v>134</v>
      </c>
      <c r="K1742">
        <v>0</v>
      </c>
      <c r="L1742">
        <v>164.82</v>
      </c>
    </row>
    <row r="1743" spans="1:12" x14ac:dyDescent="0.25">
      <c r="A1743" t="str">
        <f t="shared" si="343"/>
        <v>89301000</v>
      </c>
      <c r="B1743" t="str">
        <f t="shared" si="337"/>
        <v>72100000</v>
      </c>
      <c r="C1743" t="str">
        <f t="shared" si="344"/>
        <v>72100659</v>
      </c>
      <c r="D1743" t="str">
        <f t="shared" si="345"/>
        <v>801</v>
      </c>
      <c r="E1743" t="str">
        <f t="shared" si="342"/>
        <v>89301091</v>
      </c>
      <c r="F1743" t="str">
        <f>"2205210392"</f>
        <v>2205210392</v>
      </c>
      <c r="G1743" s="1">
        <v>44704</v>
      </c>
      <c r="H1743" t="str">
        <f>"93121"</f>
        <v>93121</v>
      </c>
      <c r="I1743">
        <v>1</v>
      </c>
      <c r="J1743">
        <v>125</v>
      </c>
      <c r="K1743">
        <v>0</v>
      </c>
      <c r="L1743">
        <v>153.75</v>
      </c>
    </row>
    <row r="1744" spans="1:12" x14ac:dyDescent="0.25">
      <c r="A1744" t="str">
        <f t="shared" si="343"/>
        <v>89301000</v>
      </c>
      <c r="B1744" t="str">
        <f t="shared" si="337"/>
        <v>72100000</v>
      </c>
      <c r="C1744" t="str">
        <f t="shared" si="344"/>
        <v>72100659</v>
      </c>
      <c r="D1744" t="str">
        <f t="shared" si="345"/>
        <v>801</v>
      </c>
      <c r="E1744" t="str">
        <f t="shared" si="342"/>
        <v>89301091</v>
      </c>
      <c r="F1744" t="str">
        <f>"2205210392"</f>
        <v>2205210392</v>
      </c>
      <c r="G1744" s="1">
        <v>44704</v>
      </c>
      <c r="H1744" t="str">
        <f>"93124"</f>
        <v>93124</v>
      </c>
      <c r="I1744">
        <v>1</v>
      </c>
      <c r="J1744">
        <v>173</v>
      </c>
      <c r="K1744">
        <v>0</v>
      </c>
      <c r="L1744">
        <v>212.79</v>
      </c>
    </row>
    <row r="1745" spans="1:12" x14ac:dyDescent="0.25">
      <c r="A1745" t="str">
        <f t="shared" si="343"/>
        <v>89301000</v>
      </c>
      <c r="B1745" t="str">
        <f t="shared" si="337"/>
        <v>72100000</v>
      </c>
      <c r="C1745" t="str">
        <f t="shared" si="344"/>
        <v>72100659</v>
      </c>
      <c r="D1745" t="str">
        <f t="shared" si="345"/>
        <v>801</v>
      </c>
      <c r="E1745" t="str">
        <f t="shared" si="342"/>
        <v>89301091</v>
      </c>
      <c r="F1745" t="str">
        <f>"2205210392"</f>
        <v>2205210392</v>
      </c>
      <c r="G1745" s="1">
        <v>44704</v>
      </c>
      <c r="H1745" t="str">
        <f>"93281"</f>
        <v>93281</v>
      </c>
      <c r="I1745">
        <v>1</v>
      </c>
      <c r="J1745">
        <v>134</v>
      </c>
      <c r="K1745">
        <v>0</v>
      </c>
      <c r="L1745">
        <v>164.82</v>
      </c>
    </row>
    <row r="1746" spans="1:12" x14ac:dyDescent="0.25">
      <c r="A1746" t="str">
        <f t="shared" si="343"/>
        <v>89301000</v>
      </c>
      <c r="B1746" t="str">
        <f t="shared" si="337"/>
        <v>72100000</v>
      </c>
      <c r="C1746" t="str">
        <f t="shared" si="344"/>
        <v>72100659</v>
      </c>
      <c r="D1746" t="str">
        <f t="shared" si="345"/>
        <v>801</v>
      </c>
      <c r="E1746" t="str">
        <f t="shared" si="342"/>
        <v>89301091</v>
      </c>
      <c r="F1746" t="str">
        <f>"2205210403"</f>
        <v>2205210403</v>
      </c>
      <c r="G1746" s="1">
        <v>44704</v>
      </c>
      <c r="H1746" t="str">
        <f>"93121"</f>
        <v>93121</v>
      </c>
      <c r="I1746">
        <v>1</v>
      </c>
      <c r="J1746">
        <v>125</v>
      </c>
      <c r="K1746">
        <v>0</v>
      </c>
      <c r="L1746">
        <v>153.75</v>
      </c>
    </row>
    <row r="1747" spans="1:12" x14ac:dyDescent="0.25">
      <c r="A1747" t="str">
        <f t="shared" si="343"/>
        <v>89301000</v>
      </c>
      <c r="B1747" t="str">
        <f t="shared" si="337"/>
        <v>72100000</v>
      </c>
      <c r="C1747" t="str">
        <f t="shared" si="344"/>
        <v>72100659</v>
      </c>
      <c r="D1747" t="str">
        <f t="shared" si="345"/>
        <v>801</v>
      </c>
      <c r="E1747" t="str">
        <f t="shared" si="342"/>
        <v>89301091</v>
      </c>
      <c r="F1747" t="str">
        <f>"2205210403"</f>
        <v>2205210403</v>
      </c>
      <c r="G1747" s="1">
        <v>44704</v>
      </c>
      <c r="H1747" t="str">
        <f>"93124"</f>
        <v>93124</v>
      </c>
      <c r="I1747">
        <v>1</v>
      </c>
      <c r="J1747">
        <v>173</v>
      </c>
      <c r="K1747">
        <v>0</v>
      </c>
      <c r="L1747">
        <v>212.79</v>
      </c>
    </row>
    <row r="1748" spans="1:12" x14ac:dyDescent="0.25">
      <c r="A1748" t="str">
        <f t="shared" si="343"/>
        <v>89301000</v>
      </c>
      <c r="B1748" t="str">
        <f t="shared" si="337"/>
        <v>72100000</v>
      </c>
      <c r="C1748" t="str">
        <f t="shared" si="344"/>
        <v>72100659</v>
      </c>
      <c r="D1748" t="str">
        <f t="shared" si="345"/>
        <v>801</v>
      </c>
      <c r="E1748" t="str">
        <f t="shared" si="342"/>
        <v>89301091</v>
      </c>
      <c r="F1748" t="str">
        <f>"2205210403"</f>
        <v>2205210403</v>
      </c>
      <c r="G1748" s="1">
        <v>44704</v>
      </c>
      <c r="H1748" t="str">
        <f>"93281"</f>
        <v>93281</v>
      </c>
      <c r="I1748">
        <v>1</v>
      </c>
      <c r="J1748">
        <v>134</v>
      </c>
      <c r="K1748">
        <v>0</v>
      </c>
      <c r="L1748">
        <v>164.82</v>
      </c>
    </row>
    <row r="1749" spans="1:12" x14ac:dyDescent="0.25">
      <c r="A1749" t="str">
        <f t="shared" si="343"/>
        <v>89301000</v>
      </c>
      <c r="B1749" t="str">
        <f t="shared" si="337"/>
        <v>72100000</v>
      </c>
      <c r="C1749" t="str">
        <f t="shared" si="344"/>
        <v>72100659</v>
      </c>
      <c r="D1749" t="str">
        <f t="shared" si="345"/>
        <v>801</v>
      </c>
      <c r="E1749" t="str">
        <f t="shared" ref="E1749:E1754" si="346">"89301093"</f>
        <v>89301093</v>
      </c>
      <c r="F1749" t="str">
        <f>"2255091234"</f>
        <v>2255091234</v>
      </c>
      <c r="G1749" s="1">
        <v>44701</v>
      </c>
      <c r="H1749" t="str">
        <f>"93121"</f>
        <v>93121</v>
      </c>
      <c r="I1749">
        <v>1</v>
      </c>
      <c r="J1749">
        <v>125</v>
      </c>
      <c r="K1749">
        <v>0</v>
      </c>
      <c r="L1749">
        <v>153.75</v>
      </c>
    </row>
    <row r="1750" spans="1:12" x14ac:dyDescent="0.25">
      <c r="A1750" t="str">
        <f t="shared" si="343"/>
        <v>89301000</v>
      </c>
      <c r="B1750" t="str">
        <f t="shared" si="337"/>
        <v>72100000</v>
      </c>
      <c r="C1750" t="str">
        <f t="shared" si="344"/>
        <v>72100659</v>
      </c>
      <c r="D1750" t="str">
        <f t="shared" si="345"/>
        <v>801</v>
      </c>
      <c r="E1750" t="str">
        <f t="shared" si="346"/>
        <v>89301093</v>
      </c>
      <c r="F1750" t="str">
        <f>"2255091234"</f>
        <v>2255091234</v>
      </c>
      <c r="G1750" s="1">
        <v>44701</v>
      </c>
      <c r="H1750" t="str">
        <f>"93124"</f>
        <v>93124</v>
      </c>
      <c r="I1750">
        <v>1</v>
      </c>
      <c r="J1750">
        <v>173</v>
      </c>
      <c r="K1750">
        <v>0</v>
      </c>
      <c r="L1750">
        <v>212.79</v>
      </c>
    </row>
    <row r="1751" spans="1:12" x14ac:dyDescent="0.25">
      <c r="A1751" t="str">
        <f t="shared" si="343"/>
        <v>89301000</v>
      </c>
      <c r="B1751" t="str">
        <f t="shared" si="337"/>
        <v>72100000</v>
      </c>
      <c r="C1751" t="str">
        <f t="shared" si="344"/>
        <v>72100659</v>
      </c>
      <c r="D1751" t="str">
        <f t="shared" si="345"/>
        <v>801</v>
      </c>
      <c r="E1751" t="str">
        <f t="shared" si="346"/>
        <v>89301093</v>
      </c>
      <c r="F1751" t="str">
        <f>"2255091234"</f>
        <v>2255091234</v>
      </c>
      <c r="G1751" s="1">
        <v>44701</v>
      </c>
      <c r="H1751" t="str">
        <f>"93281"</f>
        <v>93281</v>
      </c>
      <c r="I1751">
        <v>1</v>
      </c>
      <c r="J1751">
        <v>134</v>
      </c>
      <c r="K1751">
        <v>0</v>
      </c>
      <c r="L1751">
        <v>164.82</v>
      </c>
    </row>
    <row r="1752" spans="1:12" x14ac:dyDescent="0.25">
      <c r="A1752" t="str">
        <f t="shared" si="343"/>
        <v>89301000</v>
      </c>
      <c r="B1752" t="str">
        <f t="shared" si="337"/>
        <v>72100000</v>
      </c>
      <c r="C1752" t="str">
        <f t="shared" si="344"/>
        <v>72100659</v>
      </c>
      <c r="D1752" t="str">
        <f t="shared" si="345"/>
        <v>801</v>
      </c>
      <c r="E1752" t="str">
        <f t="shared" si="346"/>
        <v>89301093</v>
      </c>
      <c r="F1752" t="str">
        <f>"2255181467"</f>
        <v>2255181467</v>
      </c>
      <c r="G1752" s="1">
        <v>44702</v>
      </c>
      <c r="H1752" t="str">
        <f>"93121"</f>
        <v>93121</v>
      </c>
      <c r="I1752">
        <v>1</v>
      </c>
      <c r="J1752">
        <v>125</v>
      </c>
      <c r="K1752">
        <v>0</v>
      </c>
      <c r="L1752">
        <v>153.75</v>
      </c>
    </row>
    <row r="1753" spans="1:12" x14ac:dyDescent="0.25">
      <c r="A1753" t="str">
        <f t="shared" si="343"/>
        <v>89301000</v>
      </c>
      <c r="B1753" t="str">
        <f t="shared" si="337"/>
        <v>72100000</v>
      </c>
      <c r="C1753" t="str">
        <f t="shared" si="344"/>
        <v>72100659</v>
      </c>
      <c r="D1753" t="str">
        <f t="shared" si="345"/>
        <v>801</v>
      </c>
      <c r="E1753" t="str">
        <f t="shared" si="346"/>
        <v>89301093</v>
      </c>
      <c r="F1753" t="str">
        <f>"2255181467"</f>
        <v>2255181467</v>
      </c>
      <c r="G1753" s="1">
        <v>44702</v>
      </c>
      <c r="H1753" t="str">
        <f>"93124"</f>
        <v>93124</v>
      </c>
      <c r="I1753">
        <v>1</v>
      </c>
      <c r="J1753">
        <v>173</v>
      </c>
      <c r="K1753">
        <v>0</v>
      </c>
      <c r="L1753">
        <v>212.79</v>
      </c>
    </row>
    <row r="1754" spans="1:12" x14ac:dyDescent="0.25">
      <c r="A1754" t="str">
        <f t="shared" si="343"/>
        <v>89301000</v>
      </c>
      <c r="B1754" t="str">
        <f t="shared" si="337"/>
        <v>72100000</v>
      </c>
      <c r="C1754" t="str">
        <f t="shared" si="344"/>
        <v>72100659</v>
      </c>
      <c r="D1754" t="str">
        <f t="shared" si="345"/>
        <v>801</v>
      </c>
      <c r="E1754" t="str">
        <f t="shared" si="346"/>
        <v>89301093</v>
      </c>
      <c r="F1754" t="str">
        <f>"2255181467"</f>
        <v>2255181467</v>
      </c>
      <c r="G1754" s="1">
        <v>44702</v>
      </c>
      <c r="H1754" t="str">
        <f>"93281"</f>
        <v>93281</v>
      </c>
      <c r="I1754">
        <v>1</v>
      </c>
      <c r="J1754">
        <v>134</v>
      </c>
      <c r="K1754">
        <v>0</v>
      </c>
      <c r="L1754">
        <v>164.82</v>
      </c>
    </row>
    <row r="1755" spans="1:12" x14ac:dyDescent="0.25">
      <c r="A1755" t="str">
        <f t="shared" si="343"/>
        <v>89301000</v>
      </c>
      <c r="B1755" t="str">
        <f t="shared" si="337"/>
        <v>72100000</v>
      </c>
      <c r="C1755" t="str">
        <f t="shared" si="344"/>
        <v>72100659</v>
      </c>
      <c r="D1755" t="str">
        <f t="shared" si="345"/>
        <v>801</v>
      </c>
      <c r="E1755" t="str">
        <f t="shared" ref="E1755:E1781" si="347">"89301091"</f>
        <v>89301091</v>
      </c>
      <c r="F1755" t="str">
        <f>"2255190740"</f>
        <v>2255190740</v>
      </c>
      <c r="G1755" s="1">
        <v>44702</v>
      </c>
      <c r="H1755" t="str">
        <f>"93121"</f>
        <v>93121</v>
      </c>
      <c r="I1755">
        <v>1</v>
      </c>
      <c r="J1755">
        <v>125</v>
      </c>
      <c r="K1755">
        <v>0</v>
      </c>
      <c r="L1755">
        <v>153.75</v>
      </c>
    </row>
    <row r="1756" spans="1:12" x14ac:dyDescent="0.25">
      <c r="A1756" t="str">
        <f t="shared" si="343"/>
        <v>89301000</v>
      </c>
      <c r="B1756" t="str">
        <f t="shared" si="337"/>
        <v>72100000</v>
      </c>
      <c r="C1756" t="str">
        <f t="shared" si="344"/>
        <v>72100659</v>
      </c>
      <c r="D1756" t="str">
        <f t="shared" si="345"/>
        <v>801</v>
      </c>
      <c r="E1756" t="str">
        <f t="shared" si="347"/>
        <v>89301091</v>
      </c>
      <c r="F1756" t="str">
        <f>"2255190740"</f>
        <v>2255190740</v>
      </c>
      <c r="G1756" s="1">
        <v>44702</v>
      </c>
      <c r="H1756" t="str">
        <f>"93124"</f>
        <v>93124</v>
      </c>
      <c r="I1756">
        <v>1</v>
      </c>
      <c r="J1756">
        <v>173</v>
      </c>
      <c r="K1756">
        <v>0</v>
      </c>
      <c r="L1756">
        <v>212.79</v>
      </c>
    </row>
    <row r="1757" spans="1:12" x14ac:dyDescent="0.25">
      <c r="A1757" t="str">
        <f t="shared" si="343"/>
        <v>89301000</v>
      </c>
      <c r="B1757" t="str">
        <f t="shared" si="337"/>
        <v>72100000</v>
      </c>
      <c r="C1757" t="str">
        <f t="shared" si="344"/>
        <v>72100659</v>
      </c>
      <c r="D1757" t="str">
        <f t="shared" si="345"/>
        <v>801</v>
      </c>
      <c r="E1757" t="str">
        <f t="shared" si="347"/>
        <v>89301091</v>
      </c>
      <c r="F1757" t="str">
        <f>"2255190740"</f>
        <v>2255190740</v>
      </c>
      <c r="G1757" s="1">
        <v>44702</v>
      </c>
      <c r="H1757" t="str">
        <f>"93281"</f>
        <v>93281</v>
      </c>
      <c r="I1757">
        <v>1</v>
      </c>
      <c r="J1757">
        <v>134</v>
      </c>
      <c r="K1757">
        <v>0</v>
      </c>
      <c r="L1757">
        <v>164.82</v>
      </c>
    </row>
    <row r="1758" spans="1:12" x14ac:dyDescent="0.25">
      <c r="A1758" t="str">
        <f t="shared" si="343"/>
        <v>89301000</v>
      </c>
      <c r="B1758" t="str">
        <f t="shared" si="337"/>
        <v>72100000</v>
      </c>
      <c r="C1758" t="str">
        <f t="shared" si="344"/>
        <v>72100659</v>
      </c>
      <c r="D1758" t="str">
        <f t="shared" si="345"/>
        <v>801</v>
      </c>
      <c r="E1758" t="str">
        <f t="shared" si="347"/>
        <v>89301091</v>
      </c>
      <c r="F1758" t="str">
        <f>"2255190784"</f>
        <v>2255190784</v>
      </c>
      <c r="G1758" s="1">
        <v>44702</v>
      </c>
      <c r="H1758" t="str">
        <f>"93121"</f>
        <v>93121</v>
      </c>
      <c r="I1758">
        <v>1</v>
      </c>
      <c r="J1758">
        <v>125</v>
      </c>
      <c r="K1758">
        <v>0</v>
      </c>
      <c r="L1758">
        <v>153.75</v>
      </c>
    </row>
    <row r="1759" spans="1:12" x14ac:dyDescent="0.25">
      <c r="A1759" t="str">
        <f t="shared" si="343"/>
        <v>89301000</v>
      </c>
      <c r="B1759" t="str">
        <f t="shared" si="337"/>
        <v>72100000</v>
      </c>
      <c r="C1759" t="str">
        <f t="shared" si="344"/>
        <v>72100659</v>
      </c>
      <c r="D1759" t="str">
        <f t="shared" si="345"/>
        <v>801</v>
      </c>
      <c r="E1759" t="str">
        <f t="shared" si="347"/>
        <v>89301091</v>
      </c>
      <c r="F1759" t="str">
        <f>"2255190784"</f>
        <v>2255190784</v>
      </c>
      <c r="G1759" s="1">
        <v>44702</v>
      </c>
      <c r="H1759" t="str">
        <f>"93124"</f>
        <v>93124</v>
      </c>
      <c r="I1759">
        <v>1</v>
      </c>
      <c r="J1759">
        <v>173</v>
      </c>
      <c r="K1759">
        <v>0</v>
      </c>
      <c r="L1759">
        <v>212.79</v>
      </c>
    </row>
    <row r="1760" spans="1:12" x14ac:dyDescent="0.25">
      <c r="A1760" t="str">
        <f t="shared" si="343"/>
        <v>89301000</v>
      </c>
      <c r="B1760" t="str">
        <f t="shared" ref="B1760:B1823" si="348">"72100000"</f>
        <v>72100000</v>
      </c>
      <c r="C1760" t="str">
        <f t="shared" si="344"/>
        <v>72100659</v>
      </c>
      <c r="D1760" t="str">
        <f t="shared" si="345"/>
        <v>801</v>
      </c>
      <c r="E1760" t="str">
        <f t="shared" si="347"/>
        <v>89301091</v>
      </c>
      <c r="F1760" t="str">
        <f>"2255190784"</f>
        <v>2255190784</v>
      </c>
      <c r="G1760" s="1">
        <v>44702</v>
      </c>
      <c r="H1760" t="str">
        <f>"93281"</f>
        <v>93281</v>
      </c>
      <c r="I1760">
        <v>1</v>
      </c>
      <c r="J1760">
        <v>134</v>
      </c>
      <c r="K1760">
        <v>0</v>
      </c>
      <c r="L1760">
        <v>164.82</v>
      </c>
    </row>
    <row r="1761" spans="1:12" x14ac:dyDescent="0.25">
      <c r="A1761" t="str">
        <f t="shared" si="343"/>
        <v>89301000</v>
      </c>
      <c r="B1761" t="str">
        <f t="shared" si="348"/>
        <v>72100000</v>
      </c>
      <c r="C1761" t="str">
        <f t="shared" si="344"/>
        <v>72100659</v>
      </c>
      <c r="D1761" t="str">
        <f t="shared" si="345"/>
        <v>801</v>
      </c>
      <c r="E1761" t="str">
        <f t="shared" si="347"/>
        <v>89301091</v>
      </c>
      <c r="F1761" t="str">
        <f>"2255210320"</f>
        <v>2255210320</v>
      </c>
      <c r="G1761" s="1">
        <v>44705</v>
      </c>
      <c r="H1761" t="str">
        <f>"93121"</f>
        <v>93121</v>
      </c>
      <c r="I1761">
        <v>1</v>
      </c>
      <c r="J1761">
        <v>125</v>
      </c>
      <c r="K1761">
        <v>0</v>
      </c>
      <c r="L1761">
        <v>153.75</v>
      </c>
    </row>
    <row r="1762" spans="1:12" x14ac:dyDescent="0.25">
      <c r="A1762" t="str">
        <f t="shared" si="343"/>
        <v>89301000</v>
      </c>
      <c r="B1762" t="str">
        <f t="shared" si="348"/>
        <v>72100000</v>
      </c>
      <c r="C1762" t="str">
        <f t="shared" si="344"/>
        <v>72100659</v>
      </c>
      <c r="D1762" t="str">
        <f t="shared" si="345"/>
        <v>801</v>
      </c>
      <c r="E1762" t="str">
        <f t="shared" si="347"/>
        <v>89301091</v>
      </c>
      <c r="F1762" t="str">
        <f>"2255210320"</f>
        <v>2255210320</v>
      </c>
      <c r="G1762" s="1">
        <v>44705</v>
      </c>
      <c r="H1762" t="str">
        <f>"93124"</f>
        <v>93124</v>
      </c>
      <c r="I1762">
        <v>1</v>
      </c>
      <c r="J1762">
        <v>173</v>
      </c>
      <c r="K1762">
        <v>0</v>
      </c>
      <c r="L1762">
        <v>212.79</v>
      </c>
    </row>
    <row r="1763" spans="1:12" x14ac:dyDescent="0.25">
      <c r="A1763" t="str">
        <f t="shared" si="343"/>
        <v>89301000</v>
      </c>
      <c r="B1763" t="str">
        <f t="shared" si="348"/>
        <v>72100000</v>
      </c>
      <c r="C1763" t="str">
        <f t="shared" si="344"/>
        <v>72100659</v>
      </c>
      <c r="D1763" t="str">
        <f t="shared" si="345"/>
        <v>801</v>
      </c>
      <c r="E1763" t="str">
        <f t="shared" si="347"/>
        <v>89301091</v>
      </c>
      <c r="F1763" t="str">
        <f>"2255210320"</f>
        <v>2255210320</v>
      </c>
      <c r="G1763" s="1">
        <v>44705</v>
      </c>
      <c r="H1763" t="str">
        <f>"93281"</f>
        <v>93281</v>
      </c>
      <c r="I1763">
        <v>1</v>
      </c>
      <c r="J1763">
        <v>134</v>
      </c>
      <c r="K1763">
        <v>0</v>
      </c>
      <c r="L1763">
        <v>164.82</v>
      </c>
    </row>
    <row r="1764" spans="1:12" x14ac:dyDescent="0.25">
      <c r="A1764" t="str">
        <f t="shared" si="343"/>
        <v>89301000</v>
      </c>
      <c r="B1764" t="str">
        <f t="shared" si="348"/>
        <v>72100000</v>
      </c>
      <c r="C1764" t="str">
        <f t="shared" si="344"/>
        <v>72100659</v>
      </c>
      <c r="D1764" t="str">
        <f t="shared" si="345"/>
        <v>801</v>
      </c>
      <c r="E1764" t="str">
        <f t="shared" si="347"/>
        <v>89301091</v>
      </c>
      <c r="F1764" t="str">
        <f>"8857074908"</f>
        <v>8857074908</v>
      </c>
      <c r="G1764" s="1">
        <v>44703</v>
      </c>
      <c r="H1764" t="str">
        <f>"93121"</f>
        <v>93121</v>
      </c>
      <c r="I1764">
        <v>1</v>
      </c>
      <c r="J1764">
        <v>125</v>
      </c>
      <c r="K1764">
        <v>0</v>
      </c>
      <c r="L1764">
        <v>153.75</v>
      </c>
    </row>
    <row r="1765" spans="1:12" x14ac:dyDescent="0.25">
      <c r="A1765" t="str">
        <f t="shared" si="343"/>
        <v>89301000</v>
      </c>
      <c r="B1765" t="str">
        <f t="shared" si="348"/>
        <v>72100000</v>
      </c>
      <c r="C1765" t="str">
        <f t="shared" si="344"/>
        <v>72100659</v>
      </c>
      <c r="D1765" t="str">
        <f t="shared" si="345"/>
        <v>801</v>
      </c>
      <c r="E1765" t="str">
        <f t="shared" si="347"/>
        <v>89301091</v>
      </c>
      <c r="F1765" t="str">
        <f>"8857074908"</f>
        <v>8857074908</v>
      </c>
      <c r="G1765" s="1">
        <v>44703</v>
      </c>
      <c r="H1765" t="str">
        <f>"93124"</f>
        <v>93124</v>
      </c>
      <c r="I1765">
        <v>1</v>
      </c>
      <c r="J1765">
        <v>173</v>
      </c>
      <c r="K1765">
        <v>0</v>
      </c>
      <c r="L1765">
        <v>212.79</v>
      </c>
    </row>
    <row r="1766" spans="1:12" x14ac:dyDescent="0.25">
      <c r="A1766" t="str">
        <f t="shared" si="343"/>
        <v>89301000</v>
      </c>
      <c r="B1766" t="str">
        <f t="shared" si="348"/>
        <v>72100000</v>
      </c>
      <c r="C1766" t="str">
        <f t="shared" si="344"/>
        <v>72100659</v>
      </c>
      <c r="D1766" t="str">
        <f t="shared" si="345"/>
        <v>801</v>
      </c>
      <c r="E1766" t="str">
        <f t="shared" si="347"/>
        <v>89301091</v>
      </c>
      <c r="F1766" t="str">
        <f>"8857074908"</f>
        <v>8857074908</v>
      </c>
      <c r="G1766" s="1">
        <v>44703</v>
      </c>
      <c r="H1766" t="str">
        <f>"93281"</f>
        <v>93281</v>
      </c>
      <c r="I1766">
        <v>1</v>
      </c>
      <c r="J1766">
        <v>134</v>
      </c>
      <c r="K1766">
        <v>0</v>
      </c>
      <c r="L1766">
        <v>164.82</v>
      </c>
    </row>
    <row r="1767" spans="1:12" x14ac:dyDescent="0.25">
      <c r="A1767" t="str">
        <f t="shared" si="343"/>
        <v>89301000</v>
      </c>
      <c r="B1767" t="str">
        <f t="shared" si="348"/>
        <v>72100000</v>
      </c>
      <c r="C1767" t="str">
        <f t="shared" si="344"/>
        <v>72100659</v>
      </c>
      <c r="D1767" t="str">
        <f t="shared" si="345"/>
        <v>801</v>
      </c>
      <c r="E1767" t="str">
        <f t="shared" si="347"/>
        <v>89301091</v>
      </c>
      <c r="F1767" t="str">
        <f>"9156035713"</f>
        <v>9156035713</v>
      </c>
      <c r="G1767" s="1">
        <v>44703</v>
      </c>
      <c r="H1767" t="str">
        <f>"93121"</f>
        <v>93121</v>
      </c>
      <c r="I1767">
        <v>1</v>
      </c>
      <c r="J1767">
        <v>125</v>
      </c>
      <c r="K1767">
        <v>0</v>
      </c>
      <c r="L1767">
        <v>153.75</v>
      </c>
    </row>
    <row r="1768" spans="1:12" x14ac:dyDescent="0.25">
      <c r="A1768" t="str">
        <f t="shared" si="343"/>
        <v>89301000</v>
      </c>
      <c r="B1768" t="str">
        <f t="shared" si="348"/>
        <v>72100000</v>
      </c>
      <c r="C1768" t="str">
        <f t="shared" si="344"/>
        <v>72100659</v>
      </c>
      <c r="D1768" t="str">
        <f t="shared" si="345"/>
        <v>801</v>
      </c>
      <c r="E1768" t="str">
        <f t="shared" si="347"/>
        <v>89301091</v>
      </c>
      <c r="F1768" t="str">
        <f>"9156035713"</f>
        <v>9156035713</v>
      </c>
      <c r="G1768" s="1">
        <v>44703</v>
      </c>
      <c r="H1768" t="str">
        <f>"93124"</f>
        <v>93124</v>
      </c>
      <c r="I1768">
        <v>1</v>
      </c>
      <c r="J1768">
        <v>173</v>
      </c>
      <c r="K1768">
        <v>0</v>
      </c>
      <c r="L1768">
        <v>212.79</v>
      </c>
    </row>
    <row r="1769" spans="1:12" x14ac:dyDescent="0.25">
      <c r="A1769" t="str">
        <f t="shared" si="343"/>
        <v>89301000</v>
      </c>
      <c r="B1769" t="str">
        <f t="shared" si="348"/>
        <v>72100000</v>
      </c>
      <c r="C1769" t="str">
        <f t="shared" si="344"/>
        <v>72100659</v>
      </c>
      <c r="D1769" t="str">
        <f t="shared" si="345"/>
        <v>801</v>
      </c>
      <c r="E1769" t="str">
        <f t="shared" si="347"/>
        <v>89301091</v>
      </c>
      <c r="F1769" t="str">
        <f>"9156035713"</f>
        <v>9156035713</v>
      </c>
      <c r="G1769" s="1">
        <v>44703</v>
      </c>
      <c r="H1769" t="str">
        <f>"93281"</f>
        <v>93281</v>
      </c>
      <c r="I1769">
        <v>1</v>
      </c>
      <c r="J1769">
        <v>134</v>
      </c>
      <c r="K1769">
        <v>0</v>
      </c>
      <c r="L1769">
        <v>164.82</v>
      </c>
    </row>
    <row r="1770" spans="1:12" x14ac:dyDescent="0.25">
      <c r="A1770" t="str">
        <f t="shared" si="343"/>
        <v>89301000</v>
      </c>
      <c r="B1770" t="str">
        <f t="shared" si="348"/>
        <v>72100000</v>
      </c>
      <c r="C1770" t="str">
        <f t="shared" si="344"/>
        <v>72100659</v>
      </c>
      <c r="D1770" t="str">
        <f t="shared" si="345"/>
        <v>801</v>
      </c>
      <c r="E1770" t="str">
        <f t="shared" si="347"/>
        <v>89301091</v>
      </c>
      <c r="F1770" t="str">
        <f>"9254204850"</f>
        <v>9254204850</v>
      </c>
      <c r="G1770" s="1">
        <v>44703</v>
      </c>
      <c r="H1770" t="str">
        <f>"93121"</f>
        <v>93121</v>
      </c>
      <c r="I1770">
        <v>1</v>
      </c>
      <c r="J1770">
        <v>125</v>
      </c>
      <c r="K1770">
        <v>0</v>
      </c>
      <c r="L1770">
        <v>153.75</v>
      </c>
    </row>
    <row r="1771" spans="1:12" x14ac:dyDescent="0.25">
      <c r="A1771" t="str">
        <f t="shared" si="343"/>
        <v>89301000</v>
      </c>
      <c r="B1771" t="str">
        <f t="shared" si="348"/>
        <v>72100000</v>
      </c>
      <c r="C1771" t="str">
        <f t="shared" ref="C1771:C1790" si="349">"72100659"</f>
        <v>72100659</v>
      </c>
      <c r="D1771" t="str">
        <f t="shared" ref="D1771:D1790" si="350">"801"</f>
        <v>801</v>
      </c>
      <c r="E1771" t="str">
        <f t="shared" si="347"/>
        <v>89301091</v>
      </c>
      <c r="F1771" t="str">
        <f>"9254204850"</f>
        <v>9254204850</v>
      </c>
      <c r="G1771" s="1">
        <v>44703</v>
      </c>
      <c r="H1771" t="str">
        <f>"93124"</f>
        <v>93124</v>
      </c>
      <c r="I1771">
        <v>1</v>
      </c>
      <c r="J1771">
        <v>173</v>
      </c>
      <c r="K1771">
        <v>0</v>
      </c>
      <c r="L1771">
        <v>212.79</v>
      </c>
    </row>
    <row r="1772" spans="1:12" x14ac:dyDescent="0.25">
      <c r="A1772" t="str">
        <f t="shared" si="343"/>
        <v>89301000</v>
      </c>
      <c r="B1772" t="str">
        <f t="shared" si="348"/>
        <v>72100000</v>
      </c>
      <c r="C1772" t="str">
        <f t="shared" si="349"/>
        <v>72100659</v>
      </c>
      <c r="D1772" t="str">
        <f t="shared" si="350"/>
        <v>801</v>
      </c>
      <c r="E1772" t="str">
        <f t="shared" si="347"/>
        <v>89301091</v>
      </c>
      <c r="F1772" t="str">
        <f>"9254204850"</f>
        <v>9254204850</v>
      </c>
      <c r="G1772" s="1">
        <v>44703</v>
      </c>
      <c r="H1772" t="str">
        <f>"93281"</f>
        <v>93281</v>
      </c>
      <c r="I1772">
        <v>1</v>
      </c>
      <c r="J1772">
        <v>134</v>
      </c>
      <c r="K1772">
        <v>0</v>
      </c>
      <c r="L1772">
        <v>164.82</v>
      </c>
    </row>
    <row r="1773" spans="1:12" x14ac:dyDescent="0.25">
      <c r="A1773" t="str">
        <f t="shared" si="343"/>
        <v>89301000</v>
      </c>
      <c r="B1773" t="str">
        <f t="shared" si="348"/>
        <v>72100000</v>
      </c>
      <c r="C1773" t="str">
        <f t="shared" si="349"/>
        <v>72100659</v>
      </c>
      <c r="D1773" t="str">
        <f t="shared" si="350"/>
        <v>801</v>
      </c>
      <c r="E1773" t="str">
        <f t="shared" si="347"/>
        <v>89301091</v>
      </c>
      <c r="F1773" t="str">
        <f>"9754305715"</f>
        <v>9754305715</v>
      </c>
      <c r="G1773" s="1">
        <v>44703</v>
      </c>
      <c r="H1773" t="str">
        <f>"93121"</f>
        <v>93121</v>
      </c>
      <c r="I1773">
        <v>1</v>
      </c>
      <c r="J1773">
        <v>125</v>
      </c>
      <c r="K1773">
        <v>0</v>
      </c>
      <c r="L1773">
        <v>153.75</v>
      </c>
    </row>
    <row r="1774" spans="1:12" x14ac:dyDescent="0.25">
      <c r="A1774" t="str">
        <f t="shared" si="343"/>
        <v>89301000</v>
      </c>
      <c r="B1774" t="str">
        <f t="shared" si="348"/>
        <v>72100000</v>
      </c>
      <c r="C1774" t="str">
        <f t="shared" si="349"/>
        <v>72100659</v>
      </c>
      <c r="D1774" t="str">
        <f t="shared" si="350"/>
        <v>801</v>
      </c>
      <c r="E1774" t="str">
        <f t="shared" si="347"/>
        <v>89301091</v>
      </c>
      <c r="F1774" t="str">
        <f>"9754305715"</f>
        <v>9754305715</v>
      </c>
      <c r="G1774" s="1">
        <v>44703</v>
      </c>
      <c r="H1774" t="str">
        <f>"93124"</f>
        <v>93124</v>
      </c>
      <c r="I1774">
        <v>1</v>
      </c>
      <c r="J1774">
        <v>173</v>
      </c>
      <c r="K1774">
        <v>0</v>
      </c>
      <c r="L1774">
        <v>212.79</v>
      </c>
    </row>
    <row r="1775" spans="1:12" x14ac:dyDescent="0.25">
      <c r="A1775" t="str">
        <f t="shared" si="343"/>
        <v>89301000</v>
      </c>
      <c r="B1775" t="str">
        <f t="shared" si="348"/>
        <v>72100000</v>
      </c>
      <c r="C1775" t="str">
        <f t="shared" si="349"/>
        <v>72100659</v>
      </c>
      <c r="D1775" t="str">
        <f t="shared" si="350"/>
        <v>801</v>
      </c>
      <c r="E1775" t="str">
        <f t="shared" si="347"/>
        <v>89301091</v>
      </c>
      <c r="F1775" t="str">
        <f>"9754305715"</f>
        <v>9754305715</v>
      </c>
      <c r="G1775" s="1">
        <v>44703</v>
      </c>
      <c r="H1775" t="str">
        <f>"93281"</f>
        <v>93281</v>
      </c>
      <c r="I1775">
        <v>1</v>
      </c>
      <c r="J1775">
        <v>134</v>
      </c>
      <c r="K1775">
        <v>0</v>
      </c>
      <c r="L1775">
        <v>164.82</v>
      </c>
    </row>
    <row r="1776" spans="1:12" x14ac:dyDescent="0.25">
      <c r="A1776" t="str">
        <f t="shared" si="343"/>
        <v>89301000</v>
      </c>
      <c r="B1776" t="str">
        <f t="shared" si="348"/>
        <v>72100000</v>
      </c>
      <c r="C1776" t="str">
        <f t="shared" si="349"/>
        <v>72100659</v>
      </c>
      <c r="D1776" t="str">
        <f t="shared" si="350"/>
        <v>801</v>
      </c>
      <c r="E1776" t="str">
        <f t="shared" si="347"/>
        <v>89301091</v>
      </c>
      <c r="F1776" t="str">
        <f>"2205220336"</f>
        <v>2205220336</v>
      </c>
      <c r="G1776" s="1">
        <v>44705</v>
      </c>
      <c r="H1776" t="str">
        <f>"93121"</f>
        <v>93121</v>
      </c>
      <c r="I1776">
        <v>1</v>
      </c>
      <c r="J1776">
        <v>125</v>
      </c>
      <c r="K1776">
        <v>0</v>
      </c>
      <c r="L1776">
        <v>153.75</v>
      </c>
    </row>
    <row r="1777" spans="1:12" x14ac:dyDescent="0.25">
      <c r="A1777" t="str">
        <f t="shared" si="343"/>
        <v>89301000</v>
      </c>
      <c r="B1777" t="str">
        <f t="shared" si="348"/>
        <v>72100000</v>
      </c>
      <c r="C1777" t="str">
        <f t="shared" si="349"/>
        <v>72100659</v>
      </c>
      <c r="D1777" t="str">
        <f t="shared" si="350"/>
        <v>801</v>
      </c>
      <c r="E1777" t="str">
        <f t="shared" si="347"/>
        <v>89301091</v>
      </c>
      <c r="F1777" t="str">
        <f>"2205220336"</f>
        <v>2205220336</v>
      </c>
      <c r="G1777" s="1">
        <v>44705</v>
      </c>
      <c r="H1777" t="str">
        <f>"93124"</f>
        <v>93124</v>
      </c>
      <c r="I1777">
        <v>1</v>
      </c>
      <c r="J1777">
        <v>173</v>
      </c>
      <c r="K1777">
        <v>0</v>
      </c>
      <c r="L1777">
        <v>212.79</v>
      </c>
    </row>
    <row r="1778" spans="1:12" x14ac:dyDescent="0.25">
      <c r="A1778" t="str">
        <f t="shared" si="343"/>
        <v>89301000</v>
      </c>
      <c r="B1778" t="str">
        <f t="shared" si="348"/>
        <v>72100000</v>
      </c>
      <c r="C1778" t="str">
        <f t="shared" si="349"/>
        <v>72100659</v>
      </c>
      <c r="D1778" t="str">
        <f t="shared" si="350"/>
        <v>801</v>
      </c>
      <c r="E1778" t="str">
        <f t="shared" si="347"/>
        <v>89301091</v>
      </c>
      <c r="F1778" t="str">
        <f>"2205220336"</f>
        <v>2205220336</v>
      </c>
      <c r="G1778" s="1">
        <v>44705</v>
      </c>
      <c r="H1778" t="str">
        <f>"93281"</f>
        <v>93281</v>
      </c>
      <c r="I1778">
        <v>1</v>
      </c>
      <c r="J1778">
        <v>134</v>
      </c>
      <c r="K1778">
        <v>0</v>
      </c>
      <c r="L1778">
        <v>164.82</v>
      </c>
    </row>
    <row r="1779" spans="1:12" x14ac:dyDescent="0.25">
      <c r="A1779" t="str">
        <f t="shared" si="343"/>
        <v>89301000</v>
      </c>
      <c r="B1779" t="str">
        <f t="shared" si="348"/>
        <v>72100000</v>
      </c>
      <c r="C1779" t="str">
        <f t="shared" si="349"/>
        <v>72100659</v>
      </c>
      <c r="D1779" t="str">
        <f t="shared" si="350"/>
        <v>801</v>
      </c>
      <c r="E1779" t="str">
        <f t="shared" si="347"/>
        <v>89301091</v>
      </c>
      <c r="F1779" t="str">
        <f>"2205230060"</f>
        <v>2205230060</v>
      </c>
      <c r="G1779" s="1">
        <v>44706</v>
      </c>
      <c r="H1779" t="str">
        <f>"93121"</f>
        <v>93121</v>
      </c>
      <c r="I1779">
        <v>1</v>
      </c>
      <c r="J1779">
        <v>125</v>
      </c>
      <c r="K1779">
        <v>0</v>
      </c>
      <c r="L1779">
        <v>153.75</v>
      </c>
    </row>
    <row r="1780" spans="1:12" x14ac:dyDescent="0.25">
      <c r="A1780" t="str">
        <f t="shared" si="343"/>
        <v>89301000</v>
      </c>
      <c r="B1780" t="str">
        <f t="shared" si="348"/>
        <v>72100000</v>
      </c>
      <c r="C1780" t="str">
        <f t="shared" si="349"/>
        <v>72100659</v>
      </c>
      <c r="D1780" t="str">
        <f t="shared" si="350"/>
        <v>801</v>
      </c>
      <c r="E1780" t="str">
        <f t="shared" si="347"/>
        <v>89301091</v>
      </c>
      <c r="F1780" t="str">
        <f>"2205230060"</f>
        <v>2205230060</v>
      </c>
      <c r="G1780" s="1">
        <v>44706</v>
      </c>
      <c r="H1780" t="str">
        <f>"93124"</f>
        <v>93124</v>
      </c>
      <c r="I1780">
        <v>1</v>
      </c>
      <c r="J1780">
        <v>173</v>
      </c>
      <c r="K1780">
        <v>0</v>
      </c>
      <c r="L1780">
        <v>212.79</v>
      </c>
    </row>
    <row r="1781" spans="1:12" x14ac:dyDescent="0.25">
      <c r="A1781" t="str">
        <f t="shared" si="343"/>
        <v>89301000</v>
      </c>
      <c r="B1781" t="str">
        <f t="shared" si="348"/>
        <v>72100000</v>
      </c>
      <c r="C1781" t="str">
        <f t="shared" si="349"/>
        <v>72100659</v>
      </c>
      <c r="D1781" t="str">
        <f t="shared" si="350"/>
        <v>801</v>
      </c>
      <c r="E1781" t="str">
        <f t="shared" si="347"/>
        <v>89301091</v>
      </c>
      <c r="F1781" t="str">
        <f>"2205230060"</f>
        <v>2205230060</v>
      </c>
      <c r="G1781" s="1">
        <v>44706</v>
      </c>
      <c r="H1781" t="str">
        <f>"93281"</f>
        <v>93281</v>
      </c>
      <c r="I1781">
        <v>1</v>
      </c>
      <c r="J1781">
        <v>134</v>
      </c>
      <c r="K1781">
        <v>0</v>
      </c>
      <c r="L1781">
        <v>164.82</v>
      </c>
    </row>
    <row r="1782" spans="1:12" x14ac:dyDescent="0.25">
      <c r="A1782" t="str">
        <f t="shared" si="343"/>
        <v>89301000</v>
      </c>
      <c r="B1782" t="str">
        <f t="shared" si="348"/>
        <v>72100000</v>
      </c>
      <c r="C1782" t="str">
        <f t="shared" si="349"/>
        <v>72100659</v>
      </c>
      <c r="D1782" t="str">
        <f t="shared" si="350"/>
        <v>801</v>
      </c>
      <c r="E1782" t="str">
        <f t="shared" ref="E1782:E1787" si="351">"89301093"</f>
        <v>89301093</v>
      </c>
      <c r="F1782" t="str">
        <f>"9561135716"</f>
        <v>9561135716</v>
      </c>
      <c r="G1782" s="1">
        <v>44703</v>
      </c>
      <c r="H1782" t="str">
        <f>"93121"</f>
        <v>93121</v>
      </c>
      <c r="I1782">
        <v>1</v>
      </c>
      <c r="J1782">
        <v>125</v>
      </c>
      <c r="K1782">
        <v>0</v>
      </c>
      <c r="L1782">
        <v>153.75</v>
      </c>
    </row>
    <row r="1783" spans="1:12" x14ac:dyDescent="0.25">
      <c r="A1783" t="str">
        <f t="shared" si="343"/>
        <v>89301000</v>
      </c>
      <c r="B1783" t="str">
        <f t="shared" si="348"/>
        <v>72100000</v>
      </c>
      <c r="C1783" t="str">
        <f t="shared" si="349"/>
        <v>72100659</v>
      </c>
      <c r="D1783" t="str">
        <f t="shared" si="350"/>
        <v>801</v>
      </c>
      <c r="E1783" t="str">
        <f t="shared" si="351"/>
        <v>89301093</v>
      </c>
      <c r="F1783" t="str">
        <f>"9561135716"</f>
        <v>9561135716</v>
      </c>
      <c r="G1783" s="1">
        <v>44703</v>
      </c>
      <c r="H1783" t="str">
        <f>"93124"</f>
        <v>93124</v>
      </c>
      <c r="I1783">
        <v>1</v>
      </c>
      <c r="J1783">
        <v>173</v>
      </c>
      <c r="K1783">
        <v>0</v>
      </c>
      <c r="L1783">
        <v>212.79</v>
      </c>
    </row>
    <row r="1784" spans="1:12" x14ac:dyDescent="0.25">
      <c r="A1784" t="str">
        <f t="shared" si="343"/>
        <v>89301000</v>
      </c>
      <c r="B1784" t="str">
        <f t="shared" si="348"/>
        <v>72100000</v>
      </c>
      <c r="C1784" t="str">
        <f t="shared" si="349"/>
        <v>72100659</v>
      </c>
      <c r="D1784" t="str">
        <f t="shared" si="350"/>
        <v>801</v>
      </c>
      <c r="E1784" t="str">
        <f t="shared" si="351"/>
        <v>89301093</v>
      </c>
      <c r="F1784" t="str">
        <f>"9561135716"</f>
        <v>9561135716</v>
      </c>
      <c r="G1784" s="1">
        <v>44703</v>
      </c>
      <c r="H1784" t="str">
        <f>"93281"</f>
        <v>93281</v>
      </c>
      <c r="I1784">
        <v>1</v>
      </c>
      <c r="J1784">
        <v>134</v>
      </c>
      <c r="K1784">
        <v>0</v>
      </c>
      <c r="L1784">
        <v>164.82</v>
      </c>
    </row>
    <row r="1785" spans="1:12" x14ac:dyDescent="0.25">
      <c r="A1785" t="str">
        <f t="shared" si="343"/>
        <v>89301000</v>
      </c>
      <c r="B1785" t="str">
        <f t="shared" si="348"/>
        <v>72100000</v>
      </c>
      <c r="C1785" t="str">
        <f t="shared" si="349"/>
        <v>72100659</v>
      </c>
      <c r="D1785" t="str">
        <f t="shared" si="350"/>
        <v>801</v>
      </c>
      <c r="E1785" t="str">
        <f t="shared" si="351"/>
        <v>89301093</v>
      </c>
      <c r="F1785" t="str">
        <f>"2255181467"</f>
        <v>2255181467</v>
      </c>
      <c r="G1785" s="1">
        <v>44706</v>
      </c>
      <c r="H1785" t="str">
        <f>"93121"</f>
        <v>93121</v>
      </c>
      <c r="I1785">
        <v>1</v>
      </c>
      <c r="J1785">
        <v>125</v>
      </c>
      <c r="K1785">
        <v>0</v>
      </c>
      <c r="L1785">
        <v>153.75</v>
      </c>
    </row>
    <row r="1786" spans="1:12" x14ac:dyDescent="0.25">
      <c r="A1786" t="str">
        <f t="shared" si="343"/>
        <v>89301000</v>
      </c>
      <c r="B1786" t="str">
        <f t="shared" si="348"/>
        <v>72100000</v>
      </c>
      <c r="C1786" t="str">
        <f t="shared" si="349"/>
        <v>72100659</v>
      </c>
      <c r="D1786" t="str">
        <f t="shared" si="350"/>
        <v>801</v>
      </c>
      <c r="E1786" t="str">
        <f t="shared" si="351"/>
        <v>89301093</v>
      </c>
      <c r="F1786" t="str">
        <f>"2255181467"</f>
        <v>2255181467</v>
      </c>
      <c r="G1786" s="1">
        <v>44706</v>
      </c>
      <c r="H1786" t="str">
        <f>"93124"</f>
        <v>93124</v>
      </c>
      <c r="I1786">
        <v>1</v>
      </c>
      <c r="J1786">
        <v>173</v>
      </c>
      <c r="K1786">
        <v>0</v>
      </c>
      <c r="L1786">
        <v>212.79</v>
      </c>
    </row>
    <row r="1787" spans="1:12" x14ac:dyDescent="0.25">
      <c r="A1787" t="str">
        <f t="shared" si="343"/>
        <v>89301000</v>
      </c>
      <c r="B1787" t="str">
        <f t="shared" si="348"/>
        <v>72100000</v>
      </c>
      <c r="C1787" t="str">
        <f t="shared" si="349"/>
        <v>72100659</v>
      </c>
      <c r="D1787" t="str">
        <f t="shared" si="350"/>
        <v>801</v>
      </c>
      <c r="E1787" t="str">
        <f t="shared" si="351"/>
        <v>89301093</v>
      </c>
      <c r="F1787" t="str">
        <f>"2255181467"</f>
        <v>2255181467</v>
      </c>
      <c r="G1787" s="1">
        <v>44706</v>
      </c>
      <c r="H1787" t="str">
        <f>"93281"</f>
        <v>93281</v>
      </c>
      <c r="I1787">
        <v>1</v>
      </c>
      <c r="J1787">
        <v>134</v>
      </c>
      <c r="K1787">
        <v>0</v>
      </c>
      <c r="L1787">
        <v>164.82</v>
      </c>
    </row>
    <row r="1788" spans="1:12" x14ac:dyDescent="0.25">
      <c r="A1788" t="str">
        <f t="shared" si="343"/>
        <v>89301000</v>
      </c>
      <c r="B1788" t="str">
        <f t="shared" si="348"/>
        <v>72100000</v>
      </c>
      <c r="C1788" t="str">
        <f t="shared" si="349"/>
        <v>72100659</v>
      </c>
      <c r="D1788" t="str">
        <f t="shared" si="350"/>
        <v>801</v>
      </c>
      <c r="E1788" t="str">
        <f t="shared" ref="E1788:E1819" si="352">"89301091"</f>
        <v>89301091</v>
      </c>
      <c r="F1788" t="str">
        <f>"2255230648"</f>
        <v>2255230648</v>
      </c>
      <c r="G1788" s="1">
        <v>44706</v>
      </c>
      <c r="H1788" t="str">
        <f>"93121"</f>
        <v>93121</v>
      </c>
      <c r="I1788">
        <v>1</v>
      </c>
      <c r="J1788">
        <v>125</v>
      </c>
      <c r="K1788">
        <v>0</v>
      </c>
      <c r="L1788">
        <v>153.75</v>
      </c>
    </row>
    <row r="1789" spans="1:12" x14ac:dyDescent="0.25">
      <c r="A1789" t="str">
        <f t="shared" si="343"/>
        <v>89301000</v>
      </c>
      <c r="B1789" t="str">
        <f t="shared" si="348"/>
        <v>72100000</v>
      </c>
      <c r="C1789" t="str">
        <f t="shared" si="349"/>
        <v>72100659</v>
      </c>
      <c r="D1789" t="str">
        <f t="shared" si="350"/>
        <v>801</v>
      </c>
      <c r="E1789" t="str">
        <f t="shared" si="352"/>
        <v>89301091</v>
      </c>
      <c r="F1789" t="str">
        <f>"2255230648"</f>
        <v>2255230648</v>
      </c>
      <c r="G1789" s="1">
        <v>44706</v>
      </c>
      <c r="H1789" t="str">
        <f>"93124"</f>
        <v>93124</v>
      </c>
      <c r="I1789">
        <v>1</v>
      </c>
      <c r="J1789">
        <v>173</v>
      </c>
      <c r="K1789">
        <v>0</v>
      </c>
      <c r="L1789">
        <v>212.79</v>
      </c>
    </row>
    <row r="1790" spans="1:12" x14ac:dyDescent="0.25">
      <c r="A1790" t="str">
        <f t="shared" si="343"/>
        <v>89301000</v>
      </c>
      <c r="B1790" t="str">
        <f t="shared" si="348"/>
        <v>72100000</v>
      </c>
      <c r="C1790" t="str">
        <f t="shared" si="349"/>
        <v>72100659</v>
      </c>
      <c r="D1790" t="str">
        <f t="shared" si="350"/>
        <v>801</v>
      </c>
      <c r="E1790" t="str">
        <f t="shared" si="352"/>
        <v>89301091</v>
      </c>
      <c r="F1790" t="str">
        <f>"2255230648"</f>
        <v>2255230648</v>
      </c>
      <c r="G1790" s="1">
        <v>44706</v>
      </c>
      <c r="H1790" t="str">
        <f>"93281"</f>
        <v>93281</v>
      </c>
      <c r="I1790">
        <v>1</v>
      </c>
      <c r="J1790">
        <v>134</v>
      </c>
      <c r="K1790">
        <v>0</v>
      </c>
      <c r="L1790">
        <v>164.82</v>
      </c>
    </row>
    <row r="1791" spans="1:12" x14ac:dyDescent="0.25">
      <c r="A1791" t="str">
        <f t="shared" si="343"/>
        <v>89301000</v>
      </c>
      <c r="B1791" t="str">
        <f t="shared" si="348"/>
        <v>72100000</v>
      </c>
      <c r="C1791" t="str">
        <f>"72100632"</f>
        <v>72100632</v>
      </c>
      <c r="D1791" t="str">
        <f>"816"</f>
        <v>816</v>
      </c>
      <c r="E1791" t="str">
        <f t="shared" si="352"/>
        <v>89301091</v>
      </c>
      <c r="F1791" t="str">
        <f>"2205160078"</f>
        <v>2205160078</v>
      </c>
      <c r="G1791" s="1">
        <v>44704</v>
      </c>
      <c r="H1791" t="str">
        <f>"94297"</f>
        <v>94297</v>
      </c>
      <c r="I1791">
        <v>1</v>
      </c>
      <c r="J1791">
        <v>298</v>
      </c>
      <c r="K1791">
        <v>0</v>
      </c>
      <c r="L1791">
        <v>366.54</v>
      </c>
    </row>
    <row r="1792" spans="1:12" x14ac:dyDescent="0.25">
      <c r="A1792" t="str">
        <f t="shared" si="343"/>
        <v>89301000</v>
      </c>
      <c r="B1792" t="str">
        <f t="shared" si="348"/>
        <v>72100000</v>
      </c>
      <c r="C1792" t="str">
        <f>"72100632"</f>
        <v>72100632</v>
      </c>
      <c r="D1792" t="str">
        <f>"816"</f>
        <v>816</v>
      </c>
      <c r="E1792" t="str">
        <f t="shared" si="352"/>
        <v>89301091</v>
      </c>
      <c r="F1792" t="str">
        <f>"2255181467"</f>
        <v>2255181467</v>
      </c>
      <c r="G1792" s="1">
        <v>44707</v>
      </c>
      <c r="H1792" t="str">
        <f>"94297"</f>
        <v>94297</v>
      </c>
      <c r="I1792">
        <v>1</v>
      </c>
      <c r="J1792">
        <v>298</v>
      </c>
      <c r="K1792">
        <v>0</v>
      </c>
      <c r="L1792">
        <v>366.54</v>
      </c>
    </row>
    <row r="1793" spans="1:12" x14ac:dyDescent="0.25">
      <c r="A1793" t="str">
        <f t="shared" si="343"/>
        <v>89301000</v>
      </c>
      <c r="B1793" t="str">
        <f t="shared" si="348"/>
        <v>72100000</v>
      </c>
      <c r="C1793" t="str">
        <f>"72100632"</f>
        <v>72100632</v>
      </c>
      <c r="D1793" t="str">
        <f>"816"</f>
        <v>816</v>
      </c>
      <c r="E1793" t="str">
        <f t="shared" si="352"/>
        <v>89301091</v>
      </c>
      <c r="F1793" t="str">
        <f>"9561135716"</f>
        <v>9561135716</v>
      </c>
      <c r="G1793" s="1">
        <v>44708</v>
      </c>
      <c r="H1793" t="str">
        <f>"94297"</f>
        <v>94297</v>
      </c>
      <c r="I1793">
        <v>1</v>
      </c>
      <c r="J1793">
        <v>298</v>
      </c>
      <c r="K1793">
        <v>0</v>
      </c>
      <c r="L1793">
        <v>366.54</v>
      </c>
    </row>
    <row r="1794" spans="1:12" x14ac:dyDescent="0.25">
      <c r="A1794" t="str">
        <f t="shared" ref="A1794:A1857" si="353">"89301000"</f>
        <v>89301000</v>
      </c>
      <c r="B1794" t="str">
        <f t="shared" si="348"/>
        <v>72100000</v>
      </c>
      <c r="C1794" t="str">
        <f t="shared" ref="C1794:C1835" si="354">"72100659"</f>
        <v>72100659</v>
      </c>
      <c r="D1794" t="str">
        <f t="shared" ref="D1794:D1835" si="355">"801"</f>
        <v>801</v>
      </c>
      <c r="E1794" t="str">
        <f t="shared" si="352"/>
        <v>89301091</v>
      </c>
      <c r="F1794" t="str">
        <f>"8352015309"</f>
        <v>8352015309</v>
      </c>
      <c r="G1794" s="1">
        <v>44710</v>
      </c>
      <c r="H1794" t="str">
        <f>"93121"</f>
        <v>93121</v>
      </c>
      <c r="I1794">
        <v>1</v>
      </c>
      <c r="J1794">
        <v>125</v>
      </c>
      <c r="K1794">
        <v>0</v>
      </c>
      <c r="L1794">
        <v>153.75</v>
      </c>
    </row>
    <row r="1795" spans="1:12" x14ac:dyDescent="0.25">
      <c r="A1795" t="str">
        <f t="shared" si="353"/>
        <v>89301000</v>
      </c>
      <c r="B1795" t="str">
        <f t="shared" si="348"/>
        <v>72100000</v>
      </c>
      <c r="C1795" t="str">
        <f t="shared" si="354"/>
        <v>72100659</v>
      </c>
      <c r="D1795" t="str">
        <f t="shared" si="355"/>
        <v>801</v>
      </c>
      <c r="E1795" t="str">
        <f t="shared" si="352"/>
        <v>89301091</v>
      </c>
      <c r="F1795" t="str">
        <f>"8352015309"</f>
        <v>8352015309</v>
      </c>
      <c r="G1795" s="1">
        <v>44710</v>
      </c>
      <c r="H1795" t="str">
        <f>"93124"</f>
        <v>93124</v>
      </c>
      <c r="I1795">
        <v>1</v>
      </c>
      <c r="J1795">
        <v>173</v>
      </c>
      <c r="K1795">
        <v>0</v>
      </c>
      <c r="L1795">
        <v>212.79</v>
      </c>
    </row>
    <row r="1796" spans="1:12" x14ac:dyDescent="0.25">
      <c r="A1796" t="str">
        <f t="shared" si="353"/>
        <v>89301000</v>
      </c>
      <c r="B1796" t="str">
        <f t="shared" si="348"/>
        <v>72100000</v>
      </c>
      <c r="C1796" t="str">
        <f t="shared" si="354"/>
        <v>72100659</v>
      </c>
      <c r="D1796" t="str">
        <f t="shared" si="355"/>
        <v>801</v>
      </c>
      <c r="E1796" t="str">
        <f t="shared" si="352"/>
        <v>89301091</v>
      </c>
      <c r="F1796" t="str">
        <f>"8352015309"</f>
        <v>8352015309</v>
      </c>
      <c r="G1796" s="1">
        <v>44710</v>
      </c>
      <c r="H1796" t="str">
        <f>"93281"</f>
        <v>93281</v>
      </c>
      <c r="I1796">
        <v>1</v>
      </c>
      <c r="J1796">
        <v>134</v>
      </c>
      <c r="K1796">
        <v>0</v>
      </c>
      <c r="L1796">
        <v>164.82</v>
      </c>
    </row>
    <row r="1797" spans="1:12" x14ac:dyDescent="0.25">
      <c r="A1797" t="str">
        <f t="shared" si="353"/>
        <v>89301000</v>
      </c>
      <c r="B1797" t="str">
        <f t="shared" si="348"/>
        <v>72100000</v>
      </c>
      <c r="C1797" t="str">
        <f t="shared" si="354"/>
        <v>72100659</v>
      </c>
      <c r="D1797" t="str">
        <f t="shared" si="355"/>
        <v>801</v>
      </c>
      <c r="E1797" t="str">
        <f t="shared" si="352"/>
        <v>89301091</v>
      </c>
      <c r="F1797" t="str">
        <f>"2204250532"</f>
        <v>2204250532</v>
      </c>
      <c r="G1797" s="1">
        <v>44678</v>
      </c>
      <c r="H1797" t="str">
        <f>"93121"</f>
        <v>93121</v>
      </c>
      <c r="I1797">
        <v>1</v>
      </c>
      <c r="J1797">
        <v>125</v>
      </c>
      <c r="K1797">
        <v>0</v>
      </c>
      <c r="L1797">
        <v>153.75</v>
      </c>
    </row>
    <row r="1798" spans="1:12" x14ac:dyDescent="0.25">
      <c r="A1798" t="str">
        <f t="shared" si="353"/>
        <v>89301000</v>
      </c>
      <c r="B1798" t="str">
        <f t="shared" si="348"/>
        <v>72100000</v>
      </c>
      <c r="C1798" t="str">
        <f t="shared" si="354"/>
        <v>72100659</v>
      </c>
      <c r="D1798" t="str">
        <f t="shared" si="355"/>
        <v>801</v>
      </c>
      <c r="E1798" t="str">
        <f t="shared" si="352"/>
        <v>89301091</v>
      </c>
      <c r="F1798" t="str">
        <f>"2204250532"</f>
        <v>2204250532</v>
      </c>
      <c r="G1798" s="1">
        <v>44678</v>
      </c>
      <c r="H1798" t="str">
        <f>"93124"</f>
        <v>93124</v>
      </c>
      <c r="I1798">
        <v>1</v>
      </c>
      <c r="J1798">
        <v>173</v>
      </c>
      <c r="K1798">
        <v>0</v>
      </c>
      <c r="L1798">
        <v>212.79</v>
      </c>
    </row>
    <row r="1799" spans="1:12" x14ac:dyDescent="0.25">
      <c r="A1799" t="str">
        <f t="shared" si="353"/>
        <v>89301000</v>
      </c>
      <c r="B1799" t="str">
        <f t="shared" si="348"/>
        <v>72100000</v>
      </c>
      <c r="C1799" t="str">
        <f t="shared" si="354"/>
        <v>72100659</v>
      </c>
      <c r="D1799" t="str">
        <f t="shared" si="355"/>
        <v>801</v>
      </c>
      <c r="E1799" t="str">
        <f t="shared" si="352"/>
        <v>89301091</v>
      </c>
      <c r="F1799" t="str">
        <f>"2204250532"</f>
        <v>2204250532</v>
      </c>
      <c r="G1799" s="1">
        <v>44678</v>
      </c>
      <c r="H1799" t="str">
        <f>"93281"</f>
        <v>93281</v>
      </c>
      <c r="I1799">
        <v>1</v>
      </c>
      <c r="J1799">
        <v>134</v>
      </c>
      <c r="K1799">
        <v>0</v>
      </c>
      <c r="L1799">
        <v>164.82</v>
      </c>
    </row>
    <row r="1800" spans="1:12" x14ac:dyDescent="0.25">
      <c r="A1800" t="str">
        <f t="shared" si="353"/>
        <v>89301000</v>
      </c>
      <c r="B1800" t="str">
        <f t="shared" si="348"/>
        <v>72100000</v>
      </c>
      <c r="C1800" t="str">
        <f t="shared" si="354"/>
        <v>72100659</v>
      </c>
      <c r="D1800" t="str">
        <f t="shared" si="355"/>
        <v>801</v>
      </c>
      <c r="E1800" t="str">
        <f t="shared" si="352"/>
        <v>89301091</v>
      </c>
      <c r="F1800" t="str">
        <f>"2204250543"</f>
        <v>2204250543</v>
      </c>
      <c r="G1800" s="1">
        <v>44679</v>
      </c>
      <c r="H1800" t="str">
        <f>"93121"</f>
        <v>93121</v>
      </c>
      <c r="I1800">
        <v>1</v>
      </c>
      <c r="J1800">
        <v>125</v>
      </c>
      <c r="K1800">
        <v>0</v>
      </c>
      <c r="L1800">
        <v>153.75</v>
      </c>
    </row>
    <row r="1801" spans="1:12" x14ac:dyDescent="0.25">
      <c r="A1801" t="str">
        <f t="shared" si="353"/>
        <v>89301000</v>
      </c>
      <c r="B1801" t="str">
        <f t="shared" si="348"/>
        <v>72100000</v>
      </c>
      <c r="C1801" t="str">
        <f t="shared" si="354"/>
        <v>72100659</v>
      </c>
      <c r="D1801" t="str">
        <f t="shared" si="355"/>
        <v>801</v>
      </c>
      <c r="E1801" t="str">
        <f t="shared" si="352"/>
        <v>89301091</v>
      </c>
      <c r="F1801" t="str">
        <f>"2204250543"</f>
        <v>2204250543</v>
      </c>
      <c r="G1801" s="1">
        <v>44679</v>
      </c>
      <c r="H1801" t="str">
        <f>"93124"</f>
        <v>93124</v>
      </c>
      <c r="I1801">
        <v>1</v>
      </c>
      <c r="J1801">
        <v>173</v>
      </c>
      <c r="K1801">
        <v>0</v>
      </c>
      <c r="L1801">
        <v>212.79</v>
      </c>
    </row>
    <row r="1802" spans="1:12" x14ac:dyDescent="0.25">
      <c r="A1802" t="str">
        <f t="shared" si="353"/>
        <v>89301000</v>
      </c>
      <c r="B1802" t="str">
        <f t="shared" si="348"/>
        <v>72100000</v>
      </c>
      <c r="C1802" t="str">
        <f t="shared" si="354"/>
        <v>72100659</v>
      </c>
      <c r="D1802" t="str">
        <f t="shared" si="355"/>
        <v>801</v>
      </c>
      <c r="E1802" t="str">
        <f t="shared" si="352"/>
        <v>89301091</v>
      </c>
      <c r="F1802" t="str">
        <f>"2204250543"</f>
        <v>2204250543</v>
      </c>
      <c r="G1802" s="1">
        <v>44679</v>
      </c>
      <c r="H1802" t="str">
        <f>"93281"</f>
        <v>93281</v>
      </c>
      <c r="I1802">
        <v>1</v>
      </c>
      <c r="J1802">
        <v>134</v>
      </c>
      <c r="K1802">
        <v>0</v>
      </c>
      <c r="L1802">
        <v>164.82</v>
      </c>
    </row>
    <row r="1803" spans="1:12" x14ac:dyDescent="0.25">
      <c r="A1803" t="str">
        <f t="shared" si="353"/>
        <v>89301000</v>
      </c>
      <c r="B1803" t="str">
        <f t="shared" si="348"/>
        <v>72100000</v>
      </c>
      <c r="C1803" t="str">
        <f t="shared" si="354"/>
        <v>72100659</v>
      </c>
      <c r="D1803" t="str">
        <f t="shared" si="355"/>
        <v>801</v>
      </c>
      <c r="E1803" t="str">
        <f t="shared" si="352"/>
        <v>89301091</v>
      </c>
      <c r="F1803" t="str">
        <f>"2254250581"</f>
        <v>2254250581</v>
      </c>
      <c r="G1803" s="1">
        <v>44678</v>
      </c>
      <c r="H1803" t="str">
        <f>"93121"</f>
        <v>93121</v>
      </c>
      <c r="I1803">
        <v>1</v>
      </c>
      <c r="J1803">
        <v>125</v>
      </c>
      <c r="K1803">
        <v>0</v>
      </c>
      <c r="L1803">
        <v>153.75</v>
      </c>
    </row>
    <row r="1804" spans="1:12" x14ac:dyDescent="0.25">
      <c r="A1804" t="str">
        <f t="shared" si="353"/>
        <v>89301000</v>
      </c>
      <c r="B1804" t="str">
        <f t="shared" si="348"/>
        <v>72100000</v>
      </c>
      <c r="C1804" t="str">
        <f t="shared" si="354"/>
        <v>72100659</v>
      </c>
      <c r="D1804" t="str">
        <f t="shared" si="355"/>
        <v>801</v>
      </c>
      <c r="E1804" t="str">
        <f t="shared" si="352"/>
        <v>89301091</v>
      </c>
      <c r="F1804" t="str">
        <f>"2254250581"</f>
        <v>2254250581</v>
      </c>
      <c r="G1804" s="1">
        <v>44678</v>
      </c>
      <c r="H1804" t="str">
        <f>"93124"</f>
        <v>93124</v>
      </c>
      <c r="I1804">
        <v>1</v>
      </c>
      <c r="J1804">
        <v>173</v>
      </c>
      <c r="K1804">
        <v>0</v>
      </c>
      <c r="L1804">
        <v>212.79</v>
      </c>
    </row>
    <row r="1805" spans="1:12" x14ac:dyDescent="0.25">
      <c r="A1805" t="str">
        <f t="shared" si="353"/>
        <v>89301000</v>
      </c>
      <c r="B1805" t="str">
        <f t="shared" si="348"/>
        <v>72100000</v>
      </c>
      <c r="C1805" t="str">
        <f t="shared" si="354"/>
        <v>72100659</v>
      </c>
      <c r="D1805" t="str">
        <f t="shared" si="355"/>
        <v>801</v>
      </c>
      <c r="E1805" t="str">
        <f t="shared" si="352"/>
        <v>89301091</v>
      </c>
      <c r="F1805" t="str">
        <f>"2254250581"</f>
        <v>2254250581</v>
      </c>
      <c r="G1805" s="1">
        <v>44678</v>
      </c>
      <c r="H1805" t="str">
        <f>"93281"</f>
        <v>93281</v>
      </c>
      <c r="I1805">
        <v>1</v>
      </c>
      <c r="J1805">
        <v>134</v>
      </c>
      <c r="K1805">
        <v>0</v>
      </c>
      <c r="L1805">
        <v>164.82</v>
      </c>
    </row>
    <row r="1806" spans="1:12" x14ac:dyDescent="0.25">
      <c r="A1806" t="str">
        <f t="shared" si="353"/>
        <v>89301000</v>
      </c>
      <c r="B1806" t="str">
        <f t="shared" si="348"/>
        <v>72100000</v>
      </c>
      <c r="C1806" t="str">
        <f t="shared" si="354"/>
        <v>72100659</v>
      </c>
      <c r="D1806" t="str">
        <f t="shared" si="355"/>
        <v>801</v>
      </c>
      <c r="E1806" t="str">
        <f t="shared" si="352"/>
        <v>89301091</v>
      </c>
      <c r="F1806" t="str">
        <f>"2204260113"</f>
        <v>2204260113</v>
      </c>
      <c r="G1806" s="1">
        <v>44679</v>
      </c>
      <c r="H1806" t="str">
        <f>"93121"</f>
        <v>93121</v>
      </c>
      <c r="I1806">
        <v>1</v>
      </c>
      <c r="J1806">
        <v>125</v>
      </c>
      <c r="K1806">
        <v>0</v>
      </c>
      <c r="L1806">
        <v>153.75</v>
      </c>
    </row>
    <row r="1807" spans="1:12" x14ac:dyDescent="0.25">
      <c r="A1807" t="str">
        <f t="shared" si="353"/>
        <v>89301000</v>
      </c>
      <c r="B1807" t="str">
        <f t="shared" si="348"/>
        <v>72100000</v>
      </c>
      <c r="C1807" t="str">
        <f t="shared" si="354"/>
        <v>72100659</v>
      </c>
      <c r="D1807" t="str">
        <f t="shared" si="355"/>
        <v>801</v>
      </c>
      <c r="E1807" t="str">
        <f t="shared" si="352"/>
        <v>89301091</v>
      </c>
      <c r="F1807" t="str">
        <f>"2204260113"</f>
        <v>2204260113</v>
      </c>
      <c r="G1807" s="1">
        <v>44679</v>
      </c>
      <c r="H1807" t="str">
        <f>"93124"</f>
        <v>93124</v>
      </c>
      <c r="I1807">
        <v>1</v>
      </c>
      <c r="J1807">
        <v>173</v>
      </c>
      <c r="K1807">
        <v>0</v>
      </c>
      <c r="L1807">
        <v>212.79</v>
      </c>
    </row>
    <row r="1808" spans="1:12" x14ac:dyDescent="0.25">
      <c r="A1808" t="str">
        <f t="shared" si="353"/>
        <v>89301000</v>
      </c>
      <c r="B1808" t="str">
        <f t="shared" si="348"/>
        <v>72100000</v>
      </c>
      <c r="C1808" t="str">
        <f t="shared" si="354"/>
        <v>72100659</v>
      </c>
      <c r="D1808" t="str">
        <f t="shared" si="355"/>
        <v>801</v>
      </c>
      <c r="E1808" t="str">
        <f t="shared" si="352"/>
        <v>89301091</v>
      </c>
      <c r="F1808" t="str">
        <f>"2204260113"</f>
        <v>2204260113</v>
      </c>
      <c r="G1808" s="1">
        <v>44679</v>
      </c>
      <c r="H1808" t="str">
        <f>"93281"</f>
        <v>93281</v>
      </c>
      <c r="I1808">
        <v>1</v>
      </c>
      <c r="J1808">
        <v>134</v>
      </c>
      <c r="K1808">
        <v>0</v>
      </c>
      <c r="L1808">
        <v>164.82</v>
      </c>
    </row>
    <row r="1809" spans="1:12" x14ac:dyDescent="0.25">
      <c r="A1809" t="str">
        <f t="shared" si="353"/>
        <v>89301000</v>
      </c>
      <c r="B1809" t="str">
        <f t="shared" si="348"/>
        <v>72100000</v>
      </c>
      <c r="C1809" t="str">
        <f t="shared" si="354"/>
        <v>72100659</v>
      </c>
      <c r="D1809" t="str">
        <f t="shared" si="355"/>
        <v>801</v>
      </c>
      <c r="E1809" t="str">
        <f t="shared" si="352"/>
        <v>89301091</v>
      </c>
      <c r="F1809" t="str">
        <f>"2204270673"</f>
        <v>2204270673</v>
      </c>
      <c r="G1809" s="1">
        <v>44680</v>
      </c>
      <c r="H1809" t="str">
        <f>"93121"</f>
        <v>93121</v>
      </c>
      <c r="I1809">
        <v>1</v>
      </c>
      <c r="J1809">
        <v>125</v>
      </c>
      <c r="K1809">
        <v>0</v>
      </c>
      <c r="L1809">
        <v>153.75</v>
      </c>
    </row>
    <row r="1810" spans="1:12" x14ac:dyDescent="0.25">
      <c r="A1810" t="str">
        <f t="shared" si="353"/>
        <v>89301000</v>
      </c>
      <c r="B1810" t="str">
        <f t="shared" si="348"/>
        <v>72100000</v>
      </c>
      <c r="C1810" t="str">
        <f t="shared" si="354"/>
        <v>72100659</v>
      </c>
      <c r="D1810" t="str">
        <f t="shared" si="355"/>
        <v>801</v>
      </c>
      <c r="E1810" t="str">
        <f t="shared" si="352"/>
        <v>89301091</v>
      </c>
      <c r="F1810" t="str">
        <f>"2204270673"</f>
        <v>2204270673</v>
      </c>
      <c r="G1810" s="1">
        <v>44680</v>
      </c>
      <c r="H1810" t="str">
        <f>"93124"</f>
        <v>93124</v>
      </c>
      <c r="I1810">
        <v>1</v>
      </c>
      <c r="J1810">
        <v>173</v>
      </c>
      <c r="K1810">
        <v>0</v>
      </c>
      <c r="L1810">
        <v>212.79</v>
      </c>
    </row>
    <row r="1811" spans="1:12" x14ac:dyDescent="0.25">
      <c r="A1811" t="str">
        <f t="shared" si="353"/>
        <v>89301000</v>
      </c>
      <c r="B1811" t="str">
        <f t="shared" si="348"/>
        <v>72100000</v>
      </c>
      <c r="C1811" t="str">
        <f t="shared" si="354"/>
        <v>72100659</v>
      </c>
      <c r="D1811" t="str">
        <f t="shared" si="355"/>
        <v>801</v>
      </c>
      <c r="E1811" t="str">
        <f t="shared" si="352"/>
        <v>89301091</v>
      </c>
      <c r="F1811" t="str">
        <f>"2204270673"</f>
        <v>2204270673</v>
      </c>
      <c r="G1811" s="1">
        <v>44680</v>
      </c>
      <c r="H1811" t="str">
        <f>"93281"</f>
        <v>93281</v>
      </c>
      <c r="I1811">
        <v>1</v>
      </c>
      <c r="J1811">
        <v>134</v>
      </c>
      <c r="K1811">
        <v>0</v>
      </c>
      <c r="L1811">
        <v>164.82</v>
      </c>
    </row>
    <row r="1812" spans="1:12" x14ac:dyDescent="0.25">
      <c r="A1812" t="str">
        <f t="shared" si="353"/>
        <v>89301000</v>
      </c>
      <c r="B1812" t="str">
        <f t="shared" si="348"/>
        <v>72100000</v>
      </c>
      <c r="C1812" t="str">
        <f t="shared" si="354"/>
        <v>72100659</v>
      </c>
      <c r="D1812" t="str">
        <f t="shared" si="355"/>
        <v>801</v>
      </c>
      <c r="E1812" t="str">
        <f t="shared" si="352"/>
        <v>89301091</v>
      </c>
      <c r="F1812" t="str">
        <f>"2204270717"</f>
        <v>2204270717</v>
      </c>
      <c r="G1812" s="1">
        <v>44680</v>
      </c>
      <c r="H1812" t="str">
        <f>"93121"</f>
        <v>93121</v>
      </c>
      <c r="I1812">
        <v>1</v>
      </c>
      <c r="J1812">
        <v>125</v>
      </c>
      <c r="K1812">
        <v>0</v>
      </c>
      <c r="L1812">
        <v>153.75</v>
      </c>
    </row>
    <row r="1813" spans="1:12" x14ac:dyDescent="0.25">
      <c r="A1813" t="str">
        <f t="shared" si="353"/>
        <v>89301000</v>
      </c>
      <c r="B1813" t="str">
        <f t="shared" si="348"/>
        <v>72100000</v>
      </c>
      <c r="C1813" t="str">
        <f t="shared" si="354"/>
        <v>72100659</v>
      </c>
      <c r="D1813" t="str">
        <f t="shared" si="355"/>
        <v>801</v>
      </c>
      <c r="E1813" t="str">
        <f t="shared" si="352"/>
        <v>89301091</v>
      </c>
      <c r="F1813" t="str">
        <f>"2204270717"</f>
        <v>2204270717</v>
      </c>
      <c r="G1813" s="1">
        <v>44680</v>
      </c>
      <c r="H1813" t="str">
        <f>"93124"</f>
        <v>93124</v>
      </c>
      <c r="I1813">
        <v>1</v>
      </c>
      <c r="J1813">
        <v>173</v>
      </c>
      <c r="K1813">
        <v>0</v>
      </c>
      <c r="L1813">
        <v>212.79</v>
      </c>
    </row>
    <row r="1814" spans="1:12" x14ac:dyDescent="0.25">
      <c r="A1814" t="str">
        <f t="shared" si="353"/>
        <v>89301000</v>
      </c>
      <c r="B1814" t="str">
        <f t="shared" si="348"/>
        <v>72100000</v>
      </c>
      <c r="C1814" t="str">
        <f t="shared" si="354"/>
        <v>72100659</v>
      </c>
      <c r="D1814" t="str">
        <f t="shared" si="355"/>
        <v>801</v>
      </c>
      <c r="E1814" t="str">
        <f t="shared" si="352"/>
        <v>89301091</v>
      </c>
      <c r="F1814" t="str">
        <f>"2204270717"</f>
        <v>2204270717</v>
      </c>
      <c r="G1814" s="1">
        <v>44680</v>
      </c>
      <c r="H1814" t="str">
        <f>"93281"</f>
        <v>93281</v>
      </c>
      <c r="I1814">
        <v>1</v>
      </c>
      <c r="J1814">
        <v>134</v>
      </c>
      <c r="K1814">
        <v>0</v>
      </c>
      <c r="L1814">
        <v>164.82</v>
      </c>
    </row>
    <row r="1815" spans="1:12" x14ac:dyDescent="0.25">
      <c r="A1815" t="str">
        <f t="shared" si="353"/>
        <v>89301000</v>
      </c>
      <c r="B1815" t="str">
        <f t="shared" si="348"/>
        <v>72100000</v>
      </c>
      <c r="C1815" t="str">
        <f t="shared" si="354"/>
        <v>72100659</v>
      </c>
      <c r="D1815" t="str">
        <f t="shared" si="355"/>
        <v>801</v>
      </c>
      <c r="E1815" t="str">
        <f t="shared" si="352"/>
        <v>89301091</v>
      </c>
      <c r="F1815" t="str">
        <f>"2204270750"</f>
        <v>2204270750</v>
      </c>
      <c r="G1815" s="1">
        <v>44680</v>
      </c>
      <c r="H1815" t="str">
        <f>"93121"</f>
        <v>93121</v>
      </c>
      <c r="I1815">
        <v>1</v>
      </c>
      <c r="J1815">
        <v>125</v>
      </c>
      <c r="K1815">
        <v>0</v>
      </c>
      <c r="L1815">
        <v>153.75</v>
      </c>
    </row>
    <row r="1816" spans="1:12" x14ac:dyDescent="0.25">
      <c r="A1816" t="str">
        <f t="shared" si="353"/>
        <v>89301000</v>
      </c>
      <c r="B1816" t="str">
        <f t="shared" si="348"/>
        <v>72100000</v>
      </c>
      <c r="C1816" t="str">
        <f t="shared" si="354"/>
        <v>72100659</v>
      </c>
      <c r="D1816" t="str">
        <f t="shared" si="355"/>
        <v>801</v>
      </c>
      <c r="E1816" t="str">
        <f t="shared" si="352"/>
        <v>89301091</v>
      </c>
      <c r="F1816" t="str">
        <f>"2204270750"</f>
        <v>2204270750</v>
      </c>
      <c r="G1816" s="1">
        <v>44680</v>
      </c>
      <c r="H1816" t="str">
        <f>"93124"</f>
        <v>93124</v>
      </c>
      <c r="I1816">
        <v>1</v>
      </c>
      <c r="J1816">
        <v>173</v>
      </c>
      <c r="K1816">
        <v>0</v>
      </c>
      <c r="L1816">
        <v>212.79</v>
      </c>
    </row>
    <row r="1817" spans="1:12" x14ac:dyDescent="0.25">
      <c r="A1817" t="str">
        <f t="shared" si="353"/>
        <v>89301000</v>
      </c>
      <c r="B1817" t="str">
        <f t="shared" si="348"/>
        <v>72100000</v>
      </c>
      <c r="C1817" t="str">
        <f t="shared" si="354"/>
        <v>72100659</v>
      </c>
      <c r="D1817" t="str">
        <f t="shared" si="355"/>
        <v>801</v>
      </c>
      <c r="E1817" t="str">
        <f t="shared" si="352"/>
        <v>89301091</v>
      </c>
      <c r="F1817" t="str">
        <f>"2204270750"</f>
        <v>2204270750</v>
      </c>
      <c r="G1817" s="1">
        <v>44680</v>
      </c>
      <c r="H1817" t="str">
        <f>"93281"</f>
        <v>93281</v>
      </c>
      <c r="I1817">
        <v>1</v>
      </c>
      <c r="J1817">
        <v>134</v>
      </c>
      <c r="K1817">
        <v>0</v>
      </c>
      <c r="L1817">
        <v>164.82</v>
      </c>
    </row>
    <row r="1818" spans="1:12" x14ac:dyDescent="0.25">
      <c r="A1818" t="str">
        <f t="shared" si="353"/>
        <v>89301000</v>
      </c>
      <c r="B1818" t="str">
        <f t="shared" si="348"/>
        <v>72100000</v>
      </c>
      <c r="C1818" t="str">
        <f t="shared" si="354"/>
        <v>72100659</v>
      </c>
      <c r="D1818" t="str">
        <f t="shared" si="355"/>
        <v>801</v>
      </c>
      <c r="E1818" t="str">
        <f t="shared" si="352"/>
        <v>89301091</v>
      </c>
      <c r="F1818" t="str">
        <f>"2204270772"</f>
        <v>2204270772</v>
      </c>
      <c r="G1818" s="1">
        <v>44680</v>
      </c>
      <c r="H1818" t="str">
        <f>"93121"</f>
        <v>93121</v>
      </c>
      <c r="I1818">
        <v>1</v>
      </c>
      <c r="J1818">
        <v>125</v>
      </c>
      <c r="K1818">
        <v>0</v>
      </c>
      <c r="L1818">
        <v>153.75</v>
      </c>
    </row>
    <row r="1819" spans="1:12" x14ac:dyDescent="0.25">
      <c r="A1819" t="str">
        <f t="shared" si="353"/>
        <v>89301000</v>
      </c>
      <c r="B1819" t="str">
        <f t="shared" si="348"/>
        <v>72100000</v>
      </c>
      <c r="C1819" t="str">
        <f t="shared" si="354"/>
        <v>72100659</v>
      </c>
      <c r="D1819" t="str">
        <f t="shared" si="355"/>
        <v>801</v>
      </c>
      <c r="E1819" t="str">
        <f t="shared" si="352"/>
        <v>89301091</v>
      </c>
      <c r="F1819" t="str">
        <f>"2204270772"</f>
        <v>2204270772</v>
      </c>
      <c r="G1819" s="1">
        <v>44680</v>
      </c>
      <c r="H1819" t="str">
        <f>"93124"</f>
        <v>93124</v>
      </c>
      <c r="I1819">
        <v>1</v>
      </c>
      <c r="J1819">
        <v>173</v>
      </c>
      <c r="K1819">
        <v>0</v>
      </c>
      <c r="L1819">
        <v>212.79</v>
      </c>
    </row>
    <row r="1820" spans="1:12" x14ac:dyDescent="0.25">
      <c r="A1820" t="str">
        <f t="shared" si="353"/>
        <v>89301000</v>
      </c>
      <c r="B1820" t="str">
        <f t="shared" si="348"/>
        <v>72100000</v>
      </c>
      <c r="C1820" t="str">
        <f t="shared" si="354"/>
        <v>72100659</v>
      </c>
      <c r="D1820" t="str">
        <f t="shared" si="355"/>
        <v>801</v>
      </c>
      <c r="E1820" t="str">
        <f t="shared" ref="E1820:E1846" si="356">"89301091"</f>
        <v>89301091</v>
      </c>
      <c r="F1820" t="str">
        <f>"2204270772"</f>
        <v>2204270772</v>
      </c>
      <c r="G1820" s="1">
        <v>44680</v>
      </c>
      <c r="H1820" t="str">
        <f>"93281"</f>
        <v>93281</v>
      </c>
      <c r="I1820">
        <v>1</v>
      </c>
      <c r="J1820">
        <v>134</v>
      </c>
      <c r="K1820">
        <v>0</v>
      </c>
      <c r="L1820">
        <v>164.82</v>
      </c>
    </row>
    <row r="1821" spans="1:12" x14ac:dyDescent="0.25">
      <c r="A1821" t="str">
        <f t="shared" si="353"/>
        <v>89301000</v>
      </c>
      <c r="B1821" t="str">
        <f t="shared" si="348"/>
        <v>72100000</v>
      </c>
      <c r="C1821" t="str">
        <f t="shared" si="354"/>
        <v>72100659</v>
      </c>
      <c r="D1821" t="str">
        <f t="shared" si="355"/>
        <v>801</v>
      </c>
      <c r="E1821" t="str">
        <f t="shared" si="356"/>
        <v>89301091</v>
      </c>
      <c r="F1821" t="str">
        <f>"2204280111"</f>
        <v>2204280111</v>
      </c>
      <c r="G1821" s="1">
        <v>44681</v>
      </c>
      <c r="H1821" t="str">
        <f>"93121"</f>
        <v>93121</v>
      </c>
      <c r="I1821">
        <v>1</v>
      </c>
      <c r="J1821">
        <v>125</v>
      </c>
      <c r="K1821">
        <v>0</v>
      </c>
      <c r="L1821">
        <v>153.75</v>
      </c>
    </row>
    <row r="1822" spans="1:12" x14ac:dyDescent="0.25">
      <c r="A1822" t="str">
        <f t="shared" si="353"/>
        <v>89301000</v>
      </c>
      <c r="B1822" t="str">
        <f t="shared" si="348"/>
        <v>72100000</v>
      </c>
      <c r="C1822" t="str">
        <f t="shared" si="354"/>
        <v>72100659</v>
      </c>
      <c r="D1822" t="str">
        <f t="shared" si="355"/>
        <v>801</v>
      </c>
      <c r="E1822" t="str">
        <f t="shared" si="356"/>
        <v>89301091</v>
      </c>
      <c r="F1822" t="str">
        <f>"2204280111"</f>
        <v>2204280111</v>
      </c>
      <c r="G1822" s="1">
        <v>44681</v>
      </c>
      <c r="H1822" t="str">
        <f>"93124"</f>
        <v>93124</v>
      </c>
      <c r="I1822">
        <v>1</v>
      </c>
      <c r="J1822">
        <v>173</v>
      </c>
      <c r="K1822">
        <v>0</v>
      </c>
      <c r="L1822">
        <v>212.79</v>
      </c>
    </row>
    <row r="1823" spans="1:12" x14ac:dyDescent="0.25">
      <c r="A1823" t="str">
        <f t="shared" si="353"/>
        <v>89301000</v>
      </c>
      <c r="B1823" t="str">
        <f t="shared" si="348"/>
        <v>72100000</v>
      </c>
      <c r="C1823" t="str">
        <f t="shared" si="354"/>
        <v>72100659</v>
      </c>
      <c r="D1823" t="str">
        <f t="shared" si="355"/>
        <v>801</v>
      </c>
      <c r="E1823" t="str">
        <f t="shared" si="356"/>
        <v>89301091</v>
      </c>
      <c r="F1823" t="str">
        <f>"2204280111"</f>
        <v>2204280111</v>
      </c>
      <c r="G1823" s="1">
        <v>44681</v>
      </c>
      <c r="H1823" t="str">
        <f>"93281"</f>
        <v>93281</v>
      </c>
      <c r="I1823">
        <v>1</v>
      </c>
      <c r="J1823">
        <v>134</v>
      </c>
      <c r="K1823">
        <v>0</v>
      </c>
      <c r="L1823">
        <v>164.82</v>
      </c>
    </row>
    <row r="1824" spans="1:12" x14ac:dyDescent="0.25">
      <c r="A1824" t="str">
        <f t="shared" si="353"/>
        <v>89301000</v>
      </c>
      <c r="B1824" t="str">
        <f t="shared" ref="B1824:B1846" si="357">"72100000"</f>
        <v>72100000</v>
      </c>
      <c r="C1824" t="str">
        <f t="shared" si="354"/>
        <v>72100659</v>
      </c>
      <c r="D1824" t="str">
        <f t="shared" si="355"/>
        <v>801</v>
      </c>
      <c r="E1824" t="str">
        <f t="shared" si="356"/>
        <v>89301091</v>
      </c>
      <c r="F1824" t="str">
        <f>"2204280595"</f>
        <v>2204280595</v>
      </c>
      <c r="G1824" s="1">
        <v>44681</v>
      </c>
      <c r="H1824" t="str">
        <f>"93121"</f>
        <v>93121</v>
      </c>
      <c r="I1824">
        <v>1</v>
      </c>
      <c r="J1824">
        <v>125</v>
      </c>
      <c r="K1824">
        <v>0</v>
      </c>
      <c r="L1824">
        <v>153.75</v>
      </c>
    </row>
    <row r="1825" spans="1:12" x14ac:dyDescent="0.25">
      <c r="A1825" t="str">
        <f t="shared" si="353"/>
        <v>89301000</v>
      </c>
      <c r="B1825" t="str">
        <f t="shared" si="357"/>
        <v>72100000</v>
      </c>
      <c r="C1825" t="str">
        <f t="shared" si="354"/>
        <v>72100659</v>
      </c>
      <c r="D1825" t="str">
        <f t="shared" si="355"/>
        <v>801</v>
      </c>
      <c r="E1825" t="str">
        <f t="shared" si="356"/>
        <v>89301091</v>
      </c>
      <c r="F1825" t="str">
        <f>"2204280595"</f>
        <v>2204280595</v>
      </c>
      <c r="G1825" s="1">
        <v>44681</v>
      </c>
      <c r="H1825" t="str">
        <f>"93124"</f>
        <v>93124</v>
      </c>
      <c r="I1825">
        <v>1</v>
      </c>
      <c r="J1825">
        <v>173</v>
      </c>
      <c r="K1825">
        <v>0</v>
      </c>
      <c r="L1825">
        <v>212.79</v>
      </c>
    </row>
    <row r="1826" spans="1:12" x14ac:dyDescent="0.25">
      <c r="A1826" t="str">
        <f t="shared" si="353"/>
        <v>89301000</v>
      </c>
      <c r="B1826" t="str">
        <f t="shared" si="357"/>
        <v>72100000</v>
      </c>
      <c r="C1826" t="str">
        <f t="shared" si="354"/>
        <v>72100659</v>
      </c>
      <c r="D1826" t="str">
        <f t="shared" si="355"/>
        <v>801</v>
      </c>
      <c r="E1826" t="str">
        <f t="shared" si="356"/>
        <v>89301091</v>
      </c>
      <c r="F1826" t="str">
        <f>"2204280595"</f>
        <v>2204280595</v>
      </c>
      <c r="G1826" s="1">
        <v>44681</v>
      </c>
      <c r="H1826" t="str">
        <f>"93281"</f>
        <v>93281</v>
      </c>
      <c r="I1826">
        <v>1</v>
      </c>
      <c r="J1826">
        <v>134</v>
      </c>
      <c r="K1826">
        <v>0</v>
      </c>
      <c r="L1826">
        <v>164.82</v>
      </c>
    </row>
    <row r="1827" spans="1:12" x14ac:dyDescent="0.25">
      <c r="A1827" t="str">
        <f t="shared" si="353"/>
        <v>89301000</v>
      </c>
      <c r="B1827" t="str">
        <f t="shared" si="357"/>
        <v>72100000</v>
      </c>
      <c r="C1827" t="str">
        <f t="shared" si="354"/>
        <v>72100659</v>
      </c>
      <c r="D1827" t="str">
        <f t="shared" si="355"/>
        <v>801</v>
      </c>
      <c r="E1827" t="str">
        <f t="shared" si="356"/>
        <v>89301091</v>
      </c>
      <c r="F1827" t="str">
        <f>"2204280617"</f>
        <v>2204280617</v>
      </c>
      <c r="G1827" s="1">
        <v>44681</v>
      </c>
      <c r="H1827" t="str">
        <f>"93121"</f>
        <v>93121</v>
      </c>
      <c r="I1827">
        <v>1</v>
      </c>
      <c r="J1827">
        <v>125</v>
      </c>
      <c r="K1827">
        <v>0</v>
      </c>
      <c r="L1827">
        <v>153.75</v>
      </c>
    </row>
    <row r="1828" spans="1:12" x14ac:dyDescent="0.25">
      <c r="A1828" t="str">
        <f t="shared" si="353"/>
        <v>89301000</v>
      </c>
      <c r="B1828" t="str">
        <f t="shared" si="357"/>
        <v>72100000</v>
      </c>
      <c r="C1828" t="str">
        <f t="shared" si="354"/>
        <v>72100659</v>
      </c>
      <c r="D1828" t="str">
        <f t="shared" si="355"/>
        <v>801</v>
      </c>
      <c r="E1828" t="str">
        <f t="shared" si="356"/>
        <v>89301091</v>
      </c>
      <c r="F1828" t="str">
        <f>"2204280617"</f>
        <v>2204280617</v>
      </c>
      <c r="G1828" s="1">
        <v>44681</v>
      </c>
      <c r="H1828" t="str">
        <f>"93124"</f>
        <v>93124</v>
      </c>
      <c r="I1828">
        <v>1</v>
      </c>
      <c r="J1828">
        <v>173</v>
      </c>
      <c r="K1828">
        <v>0</v>
      </c>
      <c r="L1828">
        <v>212.79</v>
      </c>
    </row>
    <row r="1829" spans="1:12" x14ac:dyDescent="0.25">
      <c r="A1829" t="str">
        <f t="shared" si="353"/>
        <v>89301000</v>
      </c>
      <c r="B1829" t="str">
        <f t="shared" si="357"/>
        <v>72100000</v>
      </c>
      <c r="C1829" t="str">
        <f t="shared" si="354"/>
        <v>72100659</v>
      </c>
      <c r="D1829" t="str">
        <f t="shared" si="355"/>
        <v>801</v>
      </c>
      <c r="E1829" t="str">
        <f t="shared" si="356"/>
        <v>89301091</v>
      </c>
      <c r="F1829" t="str">
        <f>"2204280617"</f>
        <v>2204280617</v>
      </c>
      <c r="G1829" s="1">
        <v>44681</v>
      </c>
      <c r="H1829" t="str">
        <f>"93281"</f>
        <v>93281</v>
      </c>
      <c r="I1829">
        <v>1</v>
      </c>
      <c r="J1829">
        <v>134</v>
      </c>
      <c r="K1829">
        <v>0</v>
      </c>
      <c r="L1829">
        <v>164.82</v>
      </c>
    </row>
    <row r="1830" spans="1:12" x14ac:dyDescent="0.25">
      <c r="A1830" t="str">
        <f t="shared" si="353"/>
        <v>89301000</v>
      </c>
      <c r="B1830" t="str">
        <f t="shared" si="357"/>
        <v>72100000</v>
      </c>
      <c r="C1830" t="str">
        <f t="shared" si="354"/>
        <v>72100659</v>
      </c>
      <c r="D1830" t="str">
        <f t="shared" si="355"/>
        <v>801</v>
      </c>
      <c r="E1830" t="str">
        <f t="shared" si="356"/>
        <v>89301091</v>
      </c>
      <c r="F1830" t="str">
        <f>"2204280628"</f>
        <v>2204280628</v>
      </c>
      <c r="G1830" s="1">
        <v>44681</v>
      </c>
      <c r="H1830" t="str">
        <f>"93121"</f>
        <v>93121</v>
      </c>
      <c r="I1830">
        <v>1</v>
      </c>
      <c r="J1830">
        <v>125</v>
      </c>
      <c r="K1830">
        <v>0</v>
      </c>
      <c r="L1830">
        <v>153.75</v>
      </c>
    </row>
    <row r="1831" spans="1:12" x14ac:dyDescent="0.25">
      <c r="A1831" t="str">
        <f t="shared" si="353"/>
        <v>89301000</v>
      </c>
      <c r="B1831" t="str">
        <f t="shared" si="357"/>
        <v>72100000</v>
      </c>
      <c r="C1831" t="str">
        <f t="shared" si="354"/>
        <v>72100659</v>
      </c>
      <c r="D1831" t="str">
        <f t="shared" si="355"/>
        <v>801</v>
      </c>
      <c r="E1831" t="str">
        <f t="shared" si="356"/>
        <v>89301091</v>
      </c>
      <c r="F1831" t="str">
        <f>"2204280628"</f>
        <v>2204280628</v>
      </c>
      <c r="G1831" s="1">
        <v>44681</v>
      </c>
      <c r="H1831" t="str">
        <f>"93124"</f>
        <v>93124</v>
      </c>
      <c r="I1831">
        <v>1</v>
      </c>
      <c r="J1831">
        <v>173</v>
      </c>
      <c r="K1831">
        <v>0</v>
      </c>
      <c r="L1831">
        <v>212.79</v>
      </c>
    </row>
    <row r="1832" spans="1:12" x14ac:dyDescent="0.25">
      <c r="A1832" t="str">
        <f t="shared" si="353"/>
        <v>89301000</v>
      </c>
      <c r="B1832" t="str">
        <f t="shared" si="357"/>
        <v>72100000</v>
      </c>
      <c r="C1832" t="str">
        <f t="shared" si="354"/>
        <v>72100659</v>
      </c>
      <c r="D1832" t="str">
        <f t="shared" si="355"/>
        <v>801</v>
      </c>
      <c r="E1832" t="str">
        <f t="shared" si="356"/>
        <v>89301091</v>
      </c>
      <c r="F1832" t="str">
        <f>"2204280628"</f>
        <v>2204280628</v>
      </c>
      <c r="G1832" s="1">
        <v>44681</v>
      </c>
      <c r="H1832" t="str">
        <f>"93281"</f>
        <v>93281</v>
      </c>
      <c r="I1832">
        <v>1</v>
      </c>
      <c r="J1832">
        <v>134</v>
      </c>
      <c r="K1832">
        <v>0</v>
      </c>
      <c r="L1832">
        <v>164.82</v>
      </c>
    </row>
    <row r="1833" spans="1:12" x14ac:dyDescent="0.25">
      <c r="A1833" t="str">
        <f t="shared" si="353"/>
        <v>89301000</v>
      </c>
      <c r="B1833" t="str">
        <f t="shared" si="357"/>
        <v>72100000</v>
      </c>
      <c r="C1833" t="str">
        <f t="shared" si="354"/>
        <v>72100659</v>
      </c>
      <c r="D1833" t="str">
        <f t="shared" si="355"/>
        <v>801</v>
      </c>
      <c r="E1833" t="str">
        <f t="shared" si="356"/>
        <v>89301091</v>
      </c>
      <c r="F1833" t="str">
        <f>"2254280083"</f>
        <v>2254280083</v>
      </c>
      <c r="G1833" s="1">
        <v>44681</v>
      </c>
      <c r="H1833" t="str">
        <f>"93121"</f>
        <v>93121</v>
      </c>
      <c r="I1833">
        <v>1</v>
      </c>
      <c r="J1833">
        <v>125</v>
      </c>
      <c r="K1833">
        <v>0</v>
      </c>
      <c r="L1833">
        <v>153.75</v>
      </c>
    </row>
    <row r="1834" spans="1:12" x14ac:dyDescent="0.25">
      <c r="A1834" t="str">
        <f t="shared" si="353"/>
        <v>89301000</v>
      </c>
      <c r="B1834" t="str">
        <f t="shared" si="357"/>
        <v>72100000</v>
      </c>
      <c r="C1834" t="str">
        <f t="shared" si="354"/>
        <v>72100659</v>
      </c>
      <c r="D1834" t="str">
        <f t="shared" si="355"/>
        <v>801</v>
      </c>
      <c r="E1834" t="str">
        <f t="shared" si="356"/>
        <v>89301091</v>
      </c>
      <c r="F1834" t="str">
        <f>"2254280083"</f>
        <v>2254280083</v>
      </c>
      <c r="G1834" s="1">
        <v>44681</v>
      </c>
      <c r="H1834" t="str">
        <f>"93124"</f>
        <v>93124</v>
      </c>
      <c r="I1834">
        <v>1</v>
      </c>
      <c r="J1834">
        <v>173</v>
      </c>
      <c r="K1834">
        <v>0</v>
      </c>
      <c r="L1834">
        <v>212.79</v>
      </c>
    </row>
    <row r="1835" spans="1:12" x14ac:dyDescent="0.25">
      <c r="A1835" t="str">
        <f t="shared" si="353"/>
        <v>89301000</v>
      </c>
      <c r="B1835" t="str">
        <f t="shared" si="357"/>
        <v>72100000</v>
      </c>
      <c r="C1835" t="str">
        <f t="shared" si="354"/>
        <v>72100659</v>
      </c>
      <c r="D1835" t="str">
        <f t="shared" si="355"/>
        <v>801</v>
      </c>
      <c r="E1835" t="str">
        <f t="shared" si="356"/>
        <v>89301091</v>
      </c>
      <c r="F1835" t="str">
        <f>"2254280083"</f>
        <v>2254280083</v>
      </c>
      <c r="G1835" s="1">
        <v>44681</v>
      </c>
      <c r="H1835" t="str">
        <f>"93281"</f>
        <v>93281</v>
      </c>
      <c r="I1835">
        <v>1</v>
      </c>
      <c r="J1835">
        <v>134</v>
      </c>
      <c r="K1835">
        <v>0</v>
      </c>
      <c r="L1835">
        <v>164.82</v>
      </c>
    </row>
    <row r="1836" spans="1:12" x14ac:dyDescent="0.25">
      <c r="A1836" t="str">
        <f t="shared" si="353"/>
        <v>89301000</v>
      </c>
      <c r="B1836" t="str">
        <f t="shared" si="357"/>
        <v>72100000</v>
      </c>
      <c r="C1836" t="str">
        <f t="shared" ref="C1836:C1846" si="358">"72100632"</f>
        <v>72100632</v>
      </c>
      <c r="D1836" t="str">
        <f t="shared" ref="D1836:D1846" si="359">"816"</f>
        <v>816</v>
      </c>
      <c r="E1836" t="str">
        <f t="shared" si="356"/>
        <v>89301091</v>
      </c>
      <c r="F1836" t="str">
        <f>"2203270278"</f>
        <v>2203270278</v>
      </c>
      <c r="G1836" s="1">
        <v>44655</v>
      </c>
      <c r="H1836" t="str">
        <f t="shared" ref="H1836:H1846" si="360">"94297"</f>
        <v>94297</v>
      </c>
      <c r="I1836">
        <v>1</v>
      </c>
      <c r="J1836">
        <v>298</v>
      </c>
      <c r="K1836">
        <v>0</v>
      </c>
      <c r="L1836">
        <v>366.54</v>
      </c>
    </row>
    <row r="1837" spans="1:12" x14ac:dyDescent="0.25">
      <c r="A1837" t="str">
        <f t="shared" si="353"/>
        <v>89301000</v>
      </c>
      <c r="B1837" t="str">
        <f t="shared" si="357"/>
        <v>72100000</v>
      </c>
      <c r="C1837" t="str">
        <f t="shared" si="358"/>
        <v>72100632</v>
      </c>
      <c r="D1837" t="str">
        <f t="shared" si="359"/>
        <v>816</v>
      </c>
      <c r="E1837" t="str">
        <f t="shared" si="356"/>
        <v>89301091</v>
      </c>
      <c r="F1837" t="str">
        <f>"2253280392"</f>
        <v>2253280392</v>
      </c>
      <c r="G1837" s="1">
        <v>44656</v>
      </c>
      <c r="H1837" t="str">
        <f t="shared" si="360"/>
        <v>94297</v>
      </c>
      <c r="I1837">
        <v>1</v>
      </c>
      <c r="J1837">
        <v>298</v>
      </c>
      <c r="K1837">
        <v>0</v>
      </c>
      <c r="L1837">
        <v>366.54</v>
      </c>
    </row>
    <row r="1838" spans="1:12" x14ac:dyDescent="0.25">
      <c r="A1838" t="str">
        <f t="shared" si="353"/>
        <v>89301000</v>
      </c>
      <c r="B1838" t="str">
        <f t="shared" si="357"/>
        <v>72100000</v>
      </c>
      <c r="C1838" t="str">
        <f t="shared" si="358"/>
        <v>72100632</v>
      </c>
      <c r="D1838" t="str">
        <f t="shared" si="359"/>
        <v>816</v>
      </c>
      <c r="E1838" t="str">
        <f t="shared" si="356"/>
        <v>89301091</v>
      </c>
      <c r="F1838" t="str">
        <f>"2203300407"</f>
        <v>2203300407</v>
      </c>
      <c r="G1838" s="1">
        <v>44657</v>
      </c>
      <c r="H1838" t="str">
        <f t="shared" si="360"/>
        <v>94297</v>
      </c>
      <c r="I1838">
        <v>1</v>
      </c>
      <c r="J1838">
        <v>298</v>
      </c>
      <c r="K1838">
        <v>0</v>
      </c>
      <c r="L1838">
        <v>366.54</v>
      </c>
    </row>
    <row r="1839" spans="1:12" x14ac:dyDescent="0.25">
      <c r="A1839" t="str">
        <f t="shared" si="353"/>
        <v>89301000</v>
      </c>
      <c r="B1839" t="str">
        <f t="shared" si="357"/>
        <v>72100000</v>
      </c>
      <c r="C1839" t="str">
        <f t="shared" si="358"/>
        <v>72100632</v>
      </c>
      <c r="D1839" t="str">
        <f t="shared" si="359"/>
        <v>816</v>
      </c>
      <c r="E1839" t="str">
        <f t="shared" si="356"/>
        <v>89301091</v>
      </c>
      <c r="F1839" t="str">
        <f>"2203310670"</f>
        <v>2203310670</v>
      </c>
      <c r="G1839" s="1">
        <v>44657</v>
      </c>
      <c r="H1839" t="str">
        <f t="shared" si="360"/>
        <v>94297</v>
      </c>
      <c r="I1839">
        <v>1</v>
      </c>
      <c r="J1839">
        <v>298</v>
      </c>
      <c r="K1839">
        <v>0</v>
      </c>
      <c r="L1839">
        <v>366.54</v>
      </c>
    </row>
    <row r="1840" spans="1:12" x14ac:dyDescent="0.25">
      <c r="A1840" t="str">
        <f t="shared" si="353"/>
        <v>89301000</v>
      </c>
      <c r="B1840" t="str">
        <f t="shared" si="357"/>
        <v>72100000</v>
      </c>
      <c r="C1840" t="str">
        <f t="shared" si="358"/>
        <v>72100632</v>
      </c>
      <c r="D1840" t="str">
        <f t="shared" si="359"/>
        <v>816</v>
      </c>
      <c r="E1840" t="str">
        <f t="shared" si="356"/>
        <v>89301091</v>
      </c>
      <c r="F1840" t="str">
        <f>"2204020313"</f>
        <v>2204020313</v>
      </c>
      <c r="G1840" s="1">
        <v>44658</v>
      </c>
      <c r="H1840" t="str">
        <f t="shared" si="360"/>
        <v>94297</v>
      </c>
      <c r="I1840">
        <v>1</v>
      </c>
      <c r="J1840">
        <v>298</v>
      </c>
      <c r="K1840">
        <v>0</v>
      </c>
      <c r="L1840">
        <v>366.54</v>
      </c>
    </row>
    <row r="1841" spans="1:12" x14ac:dyDescent="0.25">
      <c r="A1841" t="str">
        <f t="shared" si="353"/>
        <v>89301000</v>
      </c>
      <c r="B1841" t="str">
        <f t="shared" si="357"/>
        <v>72100000</v>
      </c>
      <c r="C1841" t="str">
        <f t="shared" si="358"/>
        <v>72100632</v>
      </c>
      <c r="D1841" t="str">
        <f t="shared" si="359"/>
        <v>816</v>
      </c>
      <c r="E1841" t="str">
        <f t="shared" si="356"/>
        <v>89301091</v>
      </c>
      <c r="F1841" t="str">
        <f>"2204010611"</f>
        <v>2204010611</v>
      </c>
      <c r="G1841" s="1">
        <v>44658</v>
      </c>
      <c r="H1841" t="str">
        <f t="shared" si="360"/>
        <v>94297</v>
      </c>
      <c r="I1841">
        <v>1</v>
      </c>
      <c r="J1841">
        <v>298</v>
      </c>
      <c r="K1841">
        <v>0</v>
      </c>
      <c r="L1841">
        <v>366.54</v>
      </c>
    </row>
    <row r="1842" spans="1:12" x14ac:dyDescent="0.25">
      <c r="A1842" t="str">
        <f t="shared" si="353"/>
        <v>89301000</v>
      </c>
      <c r="B1842" t="str">
        <f t="shared" si="357"/>
        <v>72100000</v>
      </c>
      <c r="C1842" t="str">
        <f t="shared" si="358"/>
        <v>72100632</v>
      </c>
      <c r="D1842" t="str">
        <f t="shared" si="359"/>
        <v>816</v>
      </c>
      <c r="E1842" t="str">
        <f t="shared" si="356"/>
        <v>89301091</v>
      </c>
      <c r="F1842" t="str">
        <f>"2204030235"</f>
        <v>2204030235</v>
      </c>
      <c r="G1842" s="1">
        <v>44663</v>
      </c>
      <c r="H1842" t="str">
        <f t="shared" si="360"/>
        <v>94297</v>
      </c>
      <c r="I1842">
        <v>1</v>
      </c>
      <c r="J1842">
        <v>298</v>
      </c>
      <c r="K1842">
        <v>0</v>
      </c>
      <c r="L1842">
        <v>366.54</v>
      </c>
    </row>
    <row r="1843" spans="1:12" x14ac:dyDescent="0.25">
      <c r="A1843" t="str">
        <f t="shared" si="353"/>
        <v>89301000</v>
      </c>
      <c r="B1843" t="str">
        <f t="shared" si="357"/>
        <v>72100000</v>
      </c>
      <c r="C1843" t="str">
        <f t="shared" si="358"/>
        <v>72100632</v>
      </c>
      <c r="D1843" t="str">
        <f t="shared" si="359"/>
        <v>816</v>
      </c>
      <c r="E1843" t="str">
        <f t="shared" si="356"/>
        <v>89301091</v>
      </c>
      <c r="F1843" t="str">
        <f>"2203270278"</f>
        <v>2203270278</v>
      </c>
      <c r="G1843" s="1">
        <v>44664</v>
      </c>
      <c r="H1843" t="str">
        <f t="shared" si="360"/>
        <v>94297</v>
      </c>
      <c r="I1843">
        <v>1</v>
      </c>
      <c r="J1843">
        <v>298</v>
      </c>
      <c r="K1843">
        <v>0</v>
      </c>
      <c r="L1843">
        <v>366.54</v>
      </c>
    </row>
    <row r="1844" spans="1:12" x14ac:dyDescent="0.25">
      <c r="A1844" t="str">
        <f t="shared" si="353"/>
        <v>89301000</v>
      </c>
      <c r="B1844" t="str">
        <f t="shared" si="357"/>
        <v>72100000</v>
      </c>
      <c r="C1844" t="str">
        <f t="shared" si="358"/>
        <v>72100632</v>
      </c>
      <c r="D1844" t="str">
        <f t="shared" si="359"/>
        <v>816</v>
      </c>
      <c r="E1844" t="str">
        <f t="shared" si="356"/>
        <v>89301091</v>
      </c>
      <c r="F1844" t="str">
        <f>"2204090339"</f>
        <v>2204090339</v>
      </c>
      <c r="G1844" s="1">
        <v>44665</v>
      </c>
      <c r="H1844" t="str">
        <f t="shared" si="360"/>
        <v>94297</v>
      </c>
      <c r="I1844">
        <v>1</v>
      </c>
      <c r="J1844">
        <v>298</v>
      </c>
      <c r="K1844">
        <v>0</v>
      </c>
      <c r="L1844">
        <v>366.54</v>
      </c>
    </row>
    <row r="1845" spans="1:12" x14ac:dyDescent="0.25">
      <c r="A1845" t="str">
        <f t="shared" si="353"/>
        <v>89301000</v>
      </c>
      <c r="B1845" t="str">
        <f t="shared" si="357"/>
        <v>72100000</v>
      </c>
      <c r="C1845" t="str">
        <f t="shared" si="358"/>
        <v>72100632</v>
      </c>
      <c r="D1845" t="str">
        <f t="shared" si="359"/>
        <v>816</v>
      </c>
      <c r="E1845" t="str">
        <f t="shared" si="356"/>
        <v>89301091</v>
      </c>
      <c r="F1845" t="str">
        <f>"2204100283"</f>
        <v>2204100283</v>
      </c>
      <c r="G1845" s="1">
        <v>44670</v>
      </c>
      <c r="H1845" t="str">
        <f t="shared" si="360"/>
        <v>94297</v>
      </c>
      <c r="I1845">
        <v>1</v>
      </c>
      <c r="J1845">
        <v>298</v>
      </c>
      <c r="K1845">
        <v>0</v>
      </c>
      <c r="L1845">
        <v>366.54</v>
      </c>
    </row>
    <row r="1846" spans="1:12" x14ac:dyDescent="0.25">
      <c r="A1846" t="str">
        <f t="shared" si="353"/>
        <v>89301000</v>
      </c>
      <c r="B1846" t="str">
        <f t="shared" si="357"/>
        <v>72100000</v>
      </c>
      <c r="C1846" t="str">
        <f t="shared" si="358"/>
        <v>72100632</v>
      </c>
      <c r="D1846" t="str">
        <f t="shared" si="359"/>
        <v>816</v>
      </c>
      <c r="E1846" t="str">
        <f t="shared" si="356"/>
        <v>89301091</v>
      </c>
      <c r="F1846" t="str">
        <f>"2254100354"</f>
        <v>2254100354</v>
      </c>
      <c r="G1846" s="1">
        <v>44670</v>
      </c>
      <c r="H1846" t="str">
        <f t="shared" si="360"/>
        <v>94297</v>
      </c>
      <c r="I1846">
        <v>1</v>
      </c>
      <c r="J1846">
        <v>298</v>
      </c>
      <c r="K1846">
        <v>0</v>
      </c>
      <c r="L1846">
        <v>366.54</v>
      </c>
    </row>
    <row r="1847" spans="1:12" x14ac:dyDescent="0.25">
      <c r="A1847" t="str">
        <f t="shared" si="353"/>
        <v>89301000</v>
      </c>
      <c r="B1847" t="str">
        <f t="shared" ref="B1847:B1876" si="361">"06539000"</f>
        <v>06539000</v>
      </c>
      <c r="C1847" t="str">
        <f>"06539001"</f>
        <v>06539001</v>
      </c>
      <c r="D1847" t="str">
        <f>"801"</f>
        <v>801</v>
      </c>
      <c r="E1847" t="str">
        <f t="shared" ref="E1847:E1876" si="362">"89301171"</f>
        <v>89301171</v>
      </c>
      <c r="F1847" t="str">
        <f t="shared" ref="F1847:F1859" si="363">"5561301416"</f>
        <v>5561301416</v>
      </c>
      <c r="G1847" s="1">
        <v>44708</v>
      </c>
      <c r="H1847" t="str">
        <f>"81329"</f>
        <v>81329</v>
      </c>
      <c r="I1847">
        <v>1</v>
      </c>
      <c r="J1847">
        <v>16</v>
      </c>
      <c r="K1847">
        <v>0</v>
      </c>
      <c r="L1847">
        <v>12.48</v>
      </c>
    </row>
    <row r="1848" spans="1:12" x14ac:dyDescent="0.25">
      <c r="A1848" t="str">
        <f t="shared" si="353"/>
        <v>89301000</v>
      </c>
      <c r="B1848" t="str">
        <f t="shared" si="361"/>
        <v>06539000</v>
      </c>
      <c r="C1848" t="str">
        <f>"06539001"</f>
        <v>06539001</v>
      </c>
      <c r="D1848" t="str">
        <f>"801"</f>
        <v>801</v>
      </c>
      <c r="E1848" t="str">
        <f t="shared" si="362"/>
        <v>89301171</v>
      </c>
      <c r="F1848" t="str">
        <f t="shared" si="363"/>
        <v>5561301416</v>
      </c>
      <c r="G1848" s="1">
        <v>44708</v>
      </c>
      <c r="H1848" t="str">
        <f>"81331"</f>
        <v>81331</v>
      </c>
      <c r="I1848">
        <v>1</v>
      </c>
      <c r="J1848">
        <v>193</v>
      </c>
      <c r="K1848">
        <v>0</v>
      </c>
      <c r="L1848">
        <v>150.54</v>
      </c>
    </row>
    <row r="1849" spans="1:12" x14ac:dyDescent="0.25">
      <c r="A1849" t="str">
        <f t="shared" si="353"/>
        <v>89301000</v>
      </c>
      <c r="B1849" t="str">
        <f t="shared" si="361"/>
        <v>06539000</v>
      </c>
      <c r="C1849" t="str">
        <f t="shared" ref="C1849:C1859" si="364">"06539003"</f>
        <v>06539003</v>
      </c>
      <c r="D1849" t="str">
        <f t="shared" ref="D1849:D1859" si="365">"813"</f>
        <v>813</v>
      </c>
      <c r="E1849" t="str">
        <f t="shared" si="362"/>
        <v>89301171</v>
      </c>
      <c r="F1849" t="str">
        <f t="shared" si="363"/>
        <v>5561301416</v>
      </c>
      <c r="G1849" s="1">
        <v>44708</v>
      </c>
      <c r="H1849" t="str">
        <f>"91197"</f>
        <v>91197</v>
      </c>
      <c r="I1849">
        <v>1</v>
      </c>
      <c r="J1849">
        <v>1046</v>
      </c>
      <c r="K1849">
        <v>0</v>
      </c>
      <c r="L1849">
        <v>815.88</v>
      </c>
    </row>
    <row r="1850" spans="1:12" x14ac:dyDescent="0.25">
      <c r="A1850" t="str">
        <f t="shared" si="353"/>
        <v>89301000</v>
      </c>
      <c r="B1850" t="str">
        <f t="shared" si="361"/>
        <v>06539000</v>
      </c>
      <c r="C1850" t="str">
        <f t="shared" si="364"/>
        <v>06539003</v>
      </c>
      <c r="D1850" t="str">
        <f t="shared" si="365"/>
        <v>813</v>
      </c>
      <c r="E1850" t="str">
        <f t="shared" si="362"/>
        <v>89301171</v>
      </c>
      <c r="F1850" t="str">
        <f t="shared" si="363"/>
        <v>5561301416</v>
      </c>
      <c r="G1850" s="1">
        <v>44708</v>
      </c>
      <c r="H1850" t="str">
        <f>"91197"</f>
        <v>91197</v>
      </c>
      <c r="I1850">
        <v>1</v>
      </c>
      <c r="J1850">
        <v>1046</v>
      </c>
      <c r="K1850">
        <v>0</v>
      </c>
      <c r="L1850">
        <v>815.88</v>
      </c>
    </row>
    <row r="1851" spans="1:12" x14ac:dyDescent="0.25">
      <c r="A1851" t="str">
        <f t="shared" si="353"/>
        <v>89301000</v>
      </c>
      <c r="B1851" t="str">
        <f t="shared" si="361"/>
        <v>06539000</v>
      </c>
      <c r="C1851" t="str">
        <f t="shared" si="364"/>
        <v>06539003</v>
      </c>
      <c r="D1851" t="str">
        <f t="shared" si="365"/>
        <v>813</v>
      </c>
      <c r="E1851" t="str">
        <f t="shared" si="362"/>
        <v>89301171</v>
      </c>
      <c r="F1851" t="str">
        <f t="shared" si="363"/>
        <v>5561301416</v>
      </c>
      <c r="G1851" s="1">
        <v>44708</v>
      </c>
      <c r="H1851" t="str">
        <f>"91129"</f>
        <v>91129</v>
      </c>
      <c r="I1851">
        <v>1</v>
      </c>
      <c r="J1851">
        <v>174</v>
      </c>
      <c r="K1851">
        <v>0</v>
      </c>
      <c r="L1851">
        <v>135.72</v>
      </c>
    </row>
    <row r="1852" spans="1:12" x14ac:dyDescent="0.25">
      <c r="A1852" t="str">
        <f t="shared" si="353"/>
        <v>89301000</v>
      </c>
      <c r="B1852" t="str">
        <f t="shared" si="361"/>
        <v>06539000</v>
      </c>
      <c r="C1852" t="str">
        <f t="shared" si="364"/>
        <v>06539003</v>
      </c>
      <c r="D1852" t="str">
        <f t="shared" si="365"/>
        <v>813</v>
      </c>
      <c r="E1852" t="str">
        <f t="shared" si="362"/>
        <v>89301171</v>
      </c>
      <c r="F1852" t="str">
        <f t="shared" si="363"/>
        <v>5561301416</v>
      </c>
      <c r="G1852" s="1">
        <v>44708</v>
      </c>
      <c r="H1852" t="str">
        <f>"91131"</f>
        <v>91131</v>
      </c>
      <c r="I1852">
        <v>1</v>
      </c>
      <c r="J1852">
        <v>171</v>
      </c>
      <c r="K1852">
        <v>0</v>
      </c>
      <c r="L1852">
        <v>133.38</v>
      </c>
    </row>
    <row r="1853" spans="1:12" x14ac:dyDescent="0.25">
      <c r="A1853" t="str">
        <f t="shared" si="353"/>
        <v>89301000</v>
      </c>
      <c r="B1853" t="str">
        <f t="shared" si="361"/>
        <v>06539000</v>
      </c>
      <c r="C1853" t="str">
        <f t="shared" si="364"/>
        <v>06539003</v>
      </c>
      <c r="D1853" t="str">
        <f t="shared" si="365"/>
        <v>813</v>
      </c>
      <c r="E1853" t="str">
        <f t="shared" si="362"/>
        <v>89301171</v>
      </c>
      <c r="F1853" t="str">
        <f t="shared" si="363"/>
        <v>5561301416</v>
      </c>
      <c r="G1853" s="1">
        <v>44708</v>
      </c>
      <c r="H1853" t="str">
        <f>"91133"</f>
        <v>91133</v>
      </c>
      <c r="I1853">
        <v>1</v>
      </c>
      <c r="J1853">
        <v>176</v>
      </c>
      <c r="K1853">
        <v>0</v>
      </c>
      <c r="L1853">
        <v>137.28</v>
      </c>
    </row>
    <row r="1854" spans="1:12" x14ac:dyDescent="0.25">
      <c r="A1854" t="str">
        <f t="shared" si="353"/>
        <v>89301000</v>
      </c>
      <c r="B1854" t="str">
        <f t="shared" si="361"/>
        <v>06539000</v>
      </c>
      <c r="C1854" t="str">
        <f t="shared" si="364"/>
        <v>06539003</v>
      </c>
      <c r="D1854" t="str">
        <f t="shared" si="365"/>
        <v>813</v>
      </c>
      <c r="E1854" t="str">
        <f t="shared" si="362"/>
        <v>89301171</v>
      </c>
      <c r="F1854" t="str">
        <f t="shared" si="363"/>
        <v>5561301416</v>
      </c>
      <c r="G1854" s="1">
        <v>44708</v>
      </c>
      <c r="H1854" t="str">
        <f>"91171"</f>
        <v>91171</v>
      </c>
      <c r="I1854">
        <v>1</v>
      </c>
      <c r="J1854">
        <v>360</v>
      </c>
      <c r="K1854">
        <v>0</v>
      </c>
      <c r="L1854">
        <v>280.8</v>
      </c>
    </row>
    <row r="1855" spans="1:12" x14ac:dyDescent="0.25">
      <c r="A1855" t="str">
        <f t="shared" si="353"/>
        <v>89301000</v>
      </c>
      <c r="B1855" t="str">
        <f t="shared" si="361"/>
        <v>06539000</v>
      </c>
      <c r="C1855" t="str">
        <f t="shared" si="364"/>
        <v>06539003</v>
      </c>
      <c r="D1855" t="str">
        <f t="shared" si="365"/>
        <v>813</v>
      </c>
      <c r="E1855" t="str">
        <f t="shared" si="362"/>
        <v>89301171</v>
      </c>
      <c r="F1855" t="str">
        <f t="shared" si="363"/>
        <v>5561301416</v>
      </c>
      <c r="G1855" s="1">
        <v>44708</v>
      </c>
      <c r="H1855" t="str">
        <f>"91173"</f>
        <v>91173</v>
      </c>
      <c r="I1855">
        <v>1</v>
      </c>
      <c r="J1855">
        <v>335</v>
      </c>
      <c r="K1855">
        <v>0</v>
      </c>
      <c r="L1855">
        <v>261.3</v>
      </c>
    </row>
    <row r="1856" spans="1:12" x14ac:dyDescent="0.25">
      <c r="A1856" t="str">
        <f t="shared" si="353"/>
        <v>89301000</v>
      </c>
      <c r="B1856" t="str">
        <f t="shared" si="361"/>
        <v>06539000</v>
      </c>
      <c r="C1856" t="str">
        <f t="shared" si="364"/>
        <v>06539003</v>
      </c>
      <c r="D1856" t="str">
        <f t="shared" si="365"/>
        <v>813</v>
      </c>
      <c r="E1856" t="str">
        <f t="shared" si="362"/>
        <v>89301171</v>
      </c>
      <c r="F1856" t="str">
        <f t="shared" si="363"/>
        <v>5561301416</v>
      </c>
      <c r="G1856" s="1">
        <v>44708</v>
      </c>
      <c r="H1856" t="str">
        <f>"91175"</f>
        <v>91175</v>
      </c>
      <c r="I1856">
        <v>1</v>
      </c>
      <c r="J1856">
        <v>360</v>
      </c>
      <c r="K1856">
        <v>0</v>
      </c>
      <c r="L1856">
        <v>280.8</v>
      </c>
    </row>
    <row r="1857" spans="1:12" x14ac:dyDescent="0.25">
      <c r="A1857" t="str">
        <f t="shared" si="353"/>
        <v>89301000</v>
      </c>
      <c r="B1857" t="str">
        <f t="shared" si="361"/>
        <v>06539000</v>
      </c>
      <c r="C1857" t="str">
        <f t="shared" si="364"/>
        <v>06539003</v>
      </c>
      <c r="D1857" t="str">
        <f t="shared" si="365"/>
        <v>813</v>
      </c>
      <c r="E1857" t="str">
        <f t="shared" si="362"/>
        <v>89301171</v>
      </c>
      <c r="F1857" t="str">
        <f t="shared" si="363"/>
        <v>5561301416</v>
      </c>
      <c r="G1857" s="1">
        <v>44708</v>
      </c>
      <c r="H1857" t="str">
        <f>"91167"</f>
        <v>91167</v>
      </c>
      <c r="I1857">
        <v>1</v>
      </c>
      <c r="J1857">
        <v>425</v>
      </c>
      <c r="K1857">
        <v>0</v>
      </c>
      <c r="L1857">
        <v>331.5</v>
      </c>
    </row>
    <row r="1858" spans="1:12" x14ac:dyDescent="0.25">
      <c r="A1858" t="str">
        <f t="shared" ref="A1858:A1921" si="366">"89301000"</f>
        <v>89301000</v>
      </c>
      <c r="B1858" t="str">
        <f t="shared" si="361"/>
        <v>06539000</v>
      </c>
      <c r="C1858" t="str">
        <f t="shared" si="364"/>
        <v>06539003</v>
      </c>
      <c r="D1858" t="str">
        <f t="shared" si="365"/>
        <v>813</v>
      </c>
      <c r="E1858" t="str">
        <f t="shared" si="362"/>
        <v>89301171</v>
      </c>
      <c r="F1858" t="str">
        <f t="shared" si="363"/>
        <v>5561301416</v>
      </c>
      <c r="G1858" s="1">
        <v>44708</v>
      </c>
      <c r="H1858" t="str">
        <f>"91169"</f>
        <v>91169</v>
      </c>
      <c r="I1858">
        <v>1</v>
      </c>
      <c r="J1858">
        <v>425</v>
      </c>
      <c r="K1858">
        <v>0</v>
      </c>
      <c r="L1858">
        <v>331.5</v>
      </c>
    </row>
    <row r="1859" spans="1:12" x14ac:dyDescent="0.25">
      <c r="A1859" t="str">
        <f t="shared" si="366"/>
        <v>89301000</v>
      </c>
      <c r="B1859" t="str">
        <f t="shared" si="361"/>
        <v>06539000</v>
      </c>
      <c r="C1859" t="str">
        <f t="shared" si="364"/>
        <v>06539003</v>
      </c>
      <c r="D1859" t="str">
        <f t="shared" si="365"/>
        <v>813</v>
      </c>
      <c r="E1859" t="str">
        <f t="shared" si="362"/>
        <v>89301171</v>
      </c>
      <c r="F1859" t="str">
        <f t="shared" si="363"/>
        <v>5561301416</v>
      </c>
      <c r="G1859" s="1">
        <v>44708</v>
      </c>
      <c r="H1859" t="str">
        <f>"91475"</f>
        <v>91475</v>
      </c>
      <c r="I1859">
        <v>1</v>
      </c>
      <c r="J1859">
        <v>206</v>
      </c>
      <c r="K1859">
        <v>0</v>
      </c>
      <c r="L1859">
        <v>160.68</v>
      </c>
    </row>
    <row r="1860" spans="1:12" x14ac:dyDescent="0.25">
      <c r="A1860" t="str">
        <f t="shared" si="366"/>
        <v>89301000</v>
      </c>
      <c r="B1860" t="str">
        <f t="shared" si="361"/>
        <v>06539000</v>
      </c>
      <c r="C1860" t="str">
        <f>"06539001"</f>
        <v>06539001</v>
      </c>
      <c r="D1860" t="str">
        <f>"801"</f>
        <v>801</v>
      </c>
      <c r="E1860" t="str">
        <f t="shared" si="362"/>
        <v>89301171</v>
      </c>
      <c r="F1860" t="str">
        <f t="shared" ref="F1860:F1874" si="367">"6254237165"</f>
        <v>6254237165</v>
      </c>
      <c r="G1860" s="1">
        <v>44715</v>
      </c>
      <c r="H1860" t="str">
        <f>"81329"</f>
        <v>81329</v>
      </c>
      <c r="I1860">
        <v>1</v>
      </c>
      <c r="J1860">
        <v>16</v>
      </c>
      <c r="K1860">
        <v>0</v>
      </c>
      <c r="L1860">
        <v>12.48</v>
      </c>
    </row>
    <row r="1861" spans="1:12" x14ac:dyDescent="0.25">
      <c r="A1861" t="str">
        <f t="shared" si="366"/>
        <v>89301000</v>
      </c>
      <c r="B1861" t="str">
        <f t="shared" si="361"/>
        <v>06539000</v>
      </c>
      <c r="C1861" t="str">
        <f>"06539001"</f>
        <v>06539001</v>
      </c>
      <c r="D1861" t="str">
        <f>"801"</f>
        <v>801</v>
      </c>
      <c r="E1861" t="str">
        <f t="shared" si="362"/>
        <v>89301171</v>
      </c>
      <c r="F1861" t="str">
        <f t="shared" si="367"/>
        <v>6254237165</v>
      </c>
      <c r="G1861" s="1">
        <v>44715</v>
      </c>
      <c r="H1861" t="str">
        <f>"81331"</f>
        <v>81331</v>
      </c>
      <c r="I1861">
        <v>1</v>
      </c>
      <c r="J1861">
        <v>193</v>
      </c>
      <c r="K1861">
        <v>0</v>
      </c>
      <c r="L1861">
        <v>150.54</v>
      </c>
    </row>
    <row r="1862" spans="1:12" x14ac:dyDescent="0.25">
      <c r="A1862" t="str">
        <f t="shared" si="366"/>
        <v>89301000</v>
      </c>
      <c r="B1862" t="str">
        <f t="shared" si="361"/>
        <v>06539000</v>
      </c>
      <c r="C1862" t="str">
        <f t="shared" ref="C1862:C1869" si="368">"06539002"</f>
        <v>06539002</v>
      </c>
      <c r="D1862" t="str">
        <f t="shared" ref="D1862:D1869" si="369">"802"</f>
        <v>802</v>
      </c>
      <c r="E1862" t="str">
        <f t="shared" si="362"/>
        <v>89301171</v>
      </c>
      <c r="F1862" t="str">
        <f t="shared" si="367"/>
        <v>6254237165</v>
      </c>
      <c r="G1862" s="1">
        <v>44715</v>
      </c>
      <c r="H1862" t="str">
        <f t="shared" ref="H1862:H1869" si="370">"82097"</f>
        <v>82097</v>
      </c>
      <c r="I1862">
        <v>1</v>
      </c>
      <c r="J1862">
        <v>380</v>
      </c>
      <c r="K1862">
        <v>0</v>
      </c>
      <c r="L1862">
        <v>345.8</v>
      </c>
    </row>
    <row r="1863" spans="1:12" x14ac:dyDescent="0.25">
      <c r="A1863" t="str">
        <f t="shared" si="366"/>
        <v>89301000</v>
      </c>
      <c r="B1863" t="str">
        <f t="shared" si="361"/>
        <v>06539000</v>
      </c>
      <c r="C1863" t="str">
        <f t="shared" si="368"/>
        <v>06539002</v>
      </c>
      <c r="D1863" t="str">
        <f t="shared" si="369"/>
        <v>802</v>
      </c>
      <c r="E1863" t="str">
        <f t="shared" si="362"/>
        <v>89301171</v>
      </c>
      <c r="F1863" t="str">
        <f t="shared" si="367"/>
        <v>6254237165</v>
      </c>
      <c r="G1863" s="1">
        <v>44715</v>
      </c>
      <c r="H1863" t="str">
        <f t="shared" si="370"/>
        <v>82097</v>
      </c>
      <c r="I1863">
        <v>1</v>
      </c>
      <c r="J1863">
        <v>380</v>
      </c>
      <c r="K1863">
        <v>0</v>
      </c>
      <c r="L1863">
        <v>345.8</v>
      </c>
    </row>
    <row r="1864" spans="1:12" x14ac:dyDescent="0.25">
      <c r="A1864" t="str">
        <f t="shared" si="366"/>
        <v>89301000</v>
      </c>
      <c r="B1864" t="str">
        <f t="shared" si="361"/>
        <v>06539000</v>
      </c>
      <c r="C1864" t="str">
        <f t="shared" si="368"/>
        <v>06539002</v>
      </c>
      <c r="D1864" t="str">
        <f t="shared" si="369"/>
        <v>802</v>
      </c>
      <c r="E1864" t="str">
        <f t="shared" si="362"/>
        <v>89301171</v>
      </c>
      <c r="F1864" t="str">
        <f t="shared" si="367"/>
        <v>6254237165</v>
      </c>
      <c r="G1864" s="1">
        <v>44715</v>
      </c>
      <c r="H1864" t="str">
        <f t="shared" si="370"/>
        <v>82097</v>
      </c>
      <c r="I1864">
        <v>1</v>
      </c>
      <c r="J1864">
        <v>380</v>
      </c>
      <c r="K1864">
        <v>0</v>
      </c>
      <c r="L1864">
        <v>345.8</v>
      </c>
    </row>
    <row r="1865" spans="1:12" x14ac:dyDescent="0.25">
      <c r="A1865" t="str">
        <f t="shared" si="366"/>
        <v>89301000</v>
      </c>
      <c r="B1865" t="str">
        <f t="shared" si="361"/>
        <v>06539000</v>
      </c>
      <c r="C1865" t="str">
        <f t="shared" si="368"/>
        <v>06539002</v>
      </c>
      <c r="D1865" t="str">
        <f t="shared" si="369"/>
        <v>802</v>
      </c>
      <c r="E1865" t="str">
        <f t="shared" si="362"/>
        <v>89301171</v>
      </c>
      <c r="F1865" t="str">
        <f t="shared" si="367"/>
        <v>6254237165</v>
      </c>
      <c r="G1865" s="1">
        <v>44715</v>
      </c>
      <c r="H1865" t="str">
        <f t="shared" si="370"/>
        <v>82097</v>
      </c>
      <c r="I1865">
        <v>1</v>
      </c>
      <c r="J1865">
        <v>380</v>
      </c>
      <c r="K1865">
        <v>0</v>
      </c>
      <c r="L1865">
        <v>345.8</v>
      </c>
    </row>
    <row r="1866" spans="1:12" x14ac:dyDescent="0.25">
      <c r="A1866" t="str">
        <f t="shared" si="366"/>
        <v>89301000</v>
      </c>
      <c r="B1866" t="str">
        <f t="shared" si="361"/>
        <v>06539000</v>
      </c>
      <c r="C1866" t="str">
        <f t="shared" si="368"/>
        <v>06539002</v>
      </c>
      <c r="D1866" t="str">
        <f t="shared" si="369"/>
        <v>802</v>
      </c>
      <c r="E1866" t="str">
        <f t="shared" si="362"/>
        <v>89301171</v>
      </c>
      <c r="F1866" t="str">
        <f t="shared" si="367"/>
        <v>6254237165</v>
      </c>
      <c r="G1866" s="1">
        <v>44715</v>
      </c>
      <c r="H1866" t="str">
        <f t="shared" si="370"/>
        <v>82097</v>
      </c>
      <c r="I1866">
        <v>1</v>
      </c>
      <c r="J1866">
        <v>380</v>
      </c>
      <c r="K1866">
        <v>0</v>
      </c>
      <c r="L1866">
        <v>345.8</v>
      </c>
    </row>
    <row r="1867" spans="1:12" x14ac:dyDescent="0.25">
      <c r="A1867" t="str">
        <f t="shared" si="366"/>
        <v>89301000</v>
      </c>
      <c r="B1867" t="str">
        <f t="shared" si="361"/>
        <v>06539000</v>
      </c>
      <c r="C1867" t="str">
        <f t="shared" si="368"/>
        <v>06539002</v>
      </c>
      <c r="D1867" t="str">
        <f t="shared" si="369"/>
        <v>802</v>
      </c>
      <c r="E1867" t="str">
        <f t="shared" si="362"/>
        <v>89301171</v>
      </c>
      <c r="F1867" t="str">
        <f t="shared" si="367"/>
        <v>6254237165</v>
      </c>
      <c r="G1867" s="1">
        <v>44715</v>
      </c>
      <c r="H1867" t="str">
        <f t="shared" si="370"/>
        <v>82097</v>
      </c>
      <c r="I1867">
        <v>1</v>
      </c>
      <c r="J1867">
        <v>380</v>
      </c>
      <c r="K1867">
        <v>0</v>
      </c>
      <c r="L1867">
        <v>345.8</v>
      </c>
    </row>
    <row r="1868" spans="1:12" x14ac:dyDescent="0.25">
      <c r="A1868" t="str">
        <f t="shared" si="366"/>
        <v>89301000</v>
      </c>
      <c r="B1868" t="str">
        <f t="shared" si="361"/>
        <v>06539000</v>
      </c>
      <c r="C1868" t="str">
        <f t="shared" si="368"/>
        <v>06539002</v>
      </c>
      <c r="D1868" t="str">
        <f t="shared" si="369"/>
        <v>802</v>
      </c>
      <c r="E1868" t="str">
        <f t="shared" si="362"/>
        <v>89301171</v>
      </c>
      <c r="F1868" t="str">
        <f t="shared" si="367"/>
        <v>6254237165</v>
      </c>
      <c r="G1868" s="1">
        <v>44715</v>
      </c>
      <c r="H1868" t="str">
        <f t="shared" si="370"/>
        <v>82097</v>
      </c>
      <c r="I1868">
        <v>1</v>
      </c>
      <c r="J1868">
        <v>380</v>
      </c>
      <c r="K1868">
        <v>0</v>
      </c>
      <c r="L1868">
        <v>345.8</v>
      </c>
    </row>
    <row r="1869" spans="1:12" x14ac:dyDescent="0.25">
      <c r="A1869" t="str">
        <f t="shared" si="366"/>
        <v>89301000</v>
      </c>
      <c r="B1869" t="str">
        <f t="shared" si="361"/>
        <v>06539000</v>
      </c>
      <c r="C1869" t="str">
        <f t="shared" si="368"/>
        <v>06539002</v>
      </c>
      <c r="D1869" t="str">
        <f t="shared" si="369"/>
        <v>802</v>
      </c>
      <c r="E1869" t="str">
        <f t="shared" si="362"/>
        <v>89301171</v>
      </c>
      <c r="F1869" t="str">
        <f t="shared" si="367"/>
        <v>6254237165</v>
      </c>
      <c r="G1869" s="1">
        <v>44715</v>
      </c>
      <c r="H1869" t="str">
        <f t="shared" si="370"/>
        <v>82097</v>
      </c>
      <c r="I1869">
        <v>1</v>
      </c>
      <c r="J1869">
        <v>380</v>
      </c>
      <c r="K1869">
        <v>0</v>
      </c>
      <c r="L1869">
        <v>345.8</v>
      </c>
    </row>
    <row r="1870" spans="1:12" x14ac:dyDescent="0.25">
      <c r="A1870" t="str">
        <f t="shared" si="366"/>
        <v>89301000</v>
      </c>
      <c r="B1870" t="str">
        <f t="shared" si="361"/>
        <v>06539000</v>
      </c>
      <c r="C1870" t="str">
        <f>"06539003"</f>
        <v>06539003</v>
      </c>
      <c r="D1870" t="str">
        <f>"813"</f>
        <v>813</v>
      </c>
      <c r="E1870" t="str">
        <f t="shared" si="362"/>
        <v>89301171</v>
      </c>
      <c r="F1870" t="str">
        <f t="shared" si="367"/>
        <v>6254237165</v>
      </c>
      <c r="G1870" s="1">
        <v>44715</v>
      </c>
      <c r="H1870" t="str">
        <f>"91197"</f>
        <v>91197</v>
      </c>
      <c r="I1870">
        <v>1</v>
      </c>
      <c r="J1870">
        <v>1046</v>
      </c>
      <c r="K1870">
        <v>0</v>
      </c>
      <c r="L1870">
        <v>815.88</v>
      </c>
    </row>
    <row r="1871" spans="1:12" x14ac:dyDescent="0.25">
      <c r="A1871" t="str">
        <f t="shared" si="366"/>
        <v>89301000</v>
      </c>
      <c r="B1871" t="str">
        <f t="shared" si="361"/>
        <v>06539000</v>
      </c>
      <c r="C1871" t="str">
        <f>"06539003"</f>
        <v>06539003</v>
      </c>
      <c r="D1871" t="str">
        <f>"813"</f>
        <v>813</v>
      </c>
      <c r="E1871" t="str">
        <f t="shared" si="362"/>
        <v>89301171</v>
      </c>
      <c r="F1871" t="str">
        <f t="shared" si="367"/>
        <v>6254237165</v>
      </c>
      <c r="G1871" s="1">
        <v>44715</v>
      </c>
      <c r="H1871" t="str">
        <f>"91173"</f>
        <v>91173</v>
      </c>
      <c r="I1871">
        <v>1</v>
      </c>
      <c r="J1871">
        <v>335</v>
      </c>
      <c r="K1871">
        <v>0</v>
      </c>
      <c r="L1871">
        <v>261.3</v>
      </c>
    </row>
    <row r="1872" spans="1:12" x14ac:dyDescent="0.25">
      <c r="A1872" t="str">
        <f t="shared" si="366"/>
        <v>89301000</v>
      </c>
      <c r="B1872" t="str">
        <f t="shared" si="361"/>
        <v>06539000</v>
      </c>
      <c r="C1872" t="str">
        <f>"06539003"</f>
        <v>06539003</v>
      </c>
      <c r="D1872" t="str">
        <f>"813"</f>
        <v>813</v>
      </c>
      <c r="E1872" t="str">
        <f t="shared" si="362"/>
        <v>89301171</v>
      </c>
      <c r="F1872" t="str">
        <f t="shared" si="367"/>
        <v>6254237165</v>
      </c>
      <c r="G1872" s="1">
        <v>44715</v>
      </c>
      <c r="H1872" t="str">
        <f>"91167"</f>
        <v>91167</v>
      </c>
      <c r="I1872">
        <v>1</v>
      </c>
      <c r="J1872">
        <v>425</v>
      </c>
      <c r="K1872">
        <v>0</v>
      </c>
      <c r="L1872">
        <v>331.5</v>
      </c>
    </row>
    <row r="1873" spans="1:12" x14ac:dyDescent="0.25">
      <c r="A1873" t="str">
        <f t="shared" si="366"/>
        <v>89301000</v>
      </c>
      <c r="B1873" t="str">
        <f t="shared" si="361"/>
        <v>06539000</v>
      </c>
      <c r="C1873" t="str">
        <f>"06539003"</f>
        <v>06539003</v>
      </c>
      <c r="D1873" t="str">
        <f>"813"</f>
        <v>813</v>
      </c>
      <c r="E1873" t="str">
        <f t="shared" si="362"/>
        <v>89301171</v>
      </c>
      <c r="F1873" t="str">
        <f t="shared" si="367"/>
        <v>6254237165</v>
      </c>
      <c r="G1873" s="1">
        <v>44715</v>
      </c>
      <c r="H1873" t="str">
        <f>"91169"</f>
        <v>91169</v>
      </c>
      <c r="I1873">
        <v>1</v>
      </c>
      <c r="J1873">
        <v>425</v>
      </c>
      <c r="K1873">
        <v>0</v>
      </c>
      <c r="L1873">
        <v>331.5</v>
      </c>
    </row>
    <row r="1874" spans="1:12" x14ac:dyDescent="0.25">
      <c r="A1874" t="str">
        <f t="shared" si="366"/>
        <v>89301000</v>
      </c>
      <c r="B1874" t="str">
        <f t="shared" si="361"/>
        <v>06539000</v>
      </c>
      <c r="C1874" t="str">
        <f>"06539003"</f>
        <v>06539003</v>
      </c>
      <c r="D1874" t="str">
        <f>"813"</f>
        <v>813</v>
      </c>
      <c r="E1874" t="str">
        <f t="shared" si="362"/>
        <v>89301171</v>
      </c>
      <c r="F1874" t="str">
        <f t="shared" si="367"/>
        <v>6254237165</v>
      </c>
      <c r="G1874" s="1">
        <v>44715</v>
      </c>
      <c r="H1874" t="str">
        <f>"91475"</f>
        <v>91475</v>
      </c>
      <c r="I1874">
        <v>1</v>
      </c>
      <c r="J1874">
        <v>206</v>
      </c>
      <c r="K1874">
        <v>0</v>
      </c>
      <c r="L1874">
        <v>160.68</v>
      </c>
    </row>
    <row r="1875" spans="1:12" x14ac:dyDescent="0.25">
      <c r="A1875" t="str">
        <f t="shared" si="366"/>
        <v>89301000</v>
      </c>
      <c r="B1875" t="str">
        <f t="shared" si="361"/>
        <v>06539000</v>
      </c>
      <c r="C1875" t="str">
        <f>"06539001"</f>
        <v>06539001</v>
      </c>
      <c r="D1875" t="str">
        <f>"801"</f>
        <v>801</v>
      </c>
      <c r="E1875" t="str">
        <f t="shared" si="362"/>
        <v>89301171</v>
      </c>
      <c r="F1875" t="str">
        <f>"476121459"</f>
        <v>476121459</v>
      </c>
      <c r="G1875" s="1">
        <v>44728</v>
      </c>
      <c r="H1875" t="str">
        <f>"81705"</f>
        <v>81705</v>
      </c>
      <c r="I1875">
        <v>1</v>
      </c>
      <c r="J1875">
        <v>346</v>
      </c>
      <c r="K1875">
        <v>0</v>
      </c>
      <c r="L1875">
        <v>269.88</v>
      </c>
    </row>
    <row r="1876" spans="1:12" x14ac:dyDescent="0.25">
      <c r="A1876" t="str">
        <f t="shared" si="366"/>
        <v>89301000</v>
      </c>
      <c r="B1876" t="str">
        <f t="shared" si="361"/>
        <v>06539000</v>
      </c>
      <c r="C1876" t="str">
        <f>"06539003"</f>
        <v>06539003</v>
      </c>
      <c r="D1876" t="str">
        <f>"813"</f>
        <v>813</v>
      </c>
      <c r="E1876" t="str">
        <f t="shared" si="362"/>
        <v>89301171</v>
      </c>
      <c r="F1876" t="str">
        <f>"476121459"</f>
        <v>476121459</v>
      </c>
      <c r="G1876" s="1">
        <v>44728</v>
      </c>
      <c r="H1876" t="str">
        <f>"91329"</f>
        <v>91329</v>
      </c>
      <c r="I1876">
        <v>2</v>
      </c>
      <c r="J1876">
        <v>428</v>
      </c>
      <c r="K1876">
        <v>0</v>
      </c>
      <c r="L1876">
        <v>333.84</v>
      </c>
    </row>
    <row r="1877" spans="1:12" x14ac:dyDescent="0.25">
      <c r="A1877" t="str">
        <f t="shared" si="366"/>
        <v>89301000</v>
      </c>
      <c r="B1877" t="str">
        <f t="shared" ref="B1877:B1883" si="371">"02004000"</f>
        <v>02004000</v>
      </c>
      <c r="C1877" t="str">
        <f>"02004459"</f>
        <v>02004459</v>
      </c>
      <c r="D1877" t="str">
        <f>"401"</f>
        <v>401</v>
      </c>
      <c r="E1877" t="str">
        <f>"89301604"</f>
        <v>89301604</v>
      </c>
      <c r="F1877" t="str">
        <f>"425726449"</f>
        <v>425726449</v>
      </c>
      <c r="G1877" s="1">
        <v>44686</v>
      </c>
      <c r="H1877" t="str">
        <f>"92111"</f>
        <v>92111</v>
      </c>
      <c r="I1877">
        <v>1</v>
      </c>
      <c r="J1877">
        <v>161</v>
      </c>
      <c r="K1877">
        <v>0</v>
      </c>
      <c r="L1877">
        <v>173.88</v>
      </c>
    </row>
    <row r="1878" spans="1:12" x14ac:dyDescent="0.25">
      <c r="A1878" t="str">
        <f t="shared" si="366"/>
        <v>89301000</v>
      </c>
      <c r="B1878" t="str">
        <f t="shared" si="371"/>
        <v>02004000</v>
      </c>
      <c r="C1878" t="str">
        <f>"02004459"</f>
        <v>02004459</v>
      </c>
      <c r="D1878" t="str">
        <f>"401"</f>
        <v>401</v>
      </c>
      <c r="E1878" t="str">
        <f>"89301600"</f>
        <v>89301600</v>
      </c>
      <c r="F1878" t="str">
        <f>"0155296174"</f>
        <v>0155296174</v>
      </c>
      <c r="G1878" s="1">
        <v>44717</v>
      </c>
      <c r="H1878" t="str">
        <f>"92111"</f>
        <v>92111</v>
      </c>
      <c r="I1878">
        <v>1</v>
      </c>
      <c r="J1878">
        <v>161</v>
      </c>
      <c r="K1878">
        <v>0</v>
      </c>
      <c r="L1878">
        <v>173.88</v>
      </c>
    </row>
    <row r="1879" spans="1:12" x14ac:dyDescent="0.25">
      <c r="A1879" t="str">
        <f t="shared" si="366"/>
        <v>89301000</v>
      </c>
      <c r="B1879" t="str">
        <f t="shared" si="371"/>
        <v>02004000</v>
      </c>
      <c r="C1879" t="str">
        <f>"02004459"</f>
        <v>02004459</v>
      </c>
      <c r="D1879" t="str">
        <f>"401"</f>
        <v>401</v>
      </c>
      <c r="E1879" t="str">
        <f>"89301600"</f>
        <v>89301600</v>
      </c>
      <c r="F1879" t="str">
        <f>"8352209096"</f>
        <v>8352209096</v>
      </c>
      <c r="G1879" s="1">
        <v>44731</v>
      </c>
      <c r="H1879" t="str">
        <f>"92111"</f>
        <v>92111</v>
      </c>
      <c r="I1879">
        <v>1</v>
      </c>
      <c r="J1879">
        <v>161</v>
      </c>
      <c r="K1879">
        <v>0</v>
      </c>
      <c r="L1879">
        <v>173.88</v>
      </c>
    </row>
    <row r="1880" spans="1:12" x14ac:dyDescent="0.25">
      <c r="A1880" t="str">
        <f t="shared" si="366"/>
        <v>89301000</v>
      </c>
      <c r="B1880" t="str">
        <f t="shared" si="371"/>
        <v>02004000</v>
      </c>
      <c r="C1880" t="str">
        <f>"02004459"</f>
        <v>02004459</v>
      </c>
      <c r="D1880" t="str">
        <f>"401"</f>
        <v>401</v>
      </c>
      <c r="E1880" t="str">
        <f>"89301103"</f>
        <v>89301103</v>
      </c>
      <c r="F1880" t="str">
        <f>"1607041920"</f>
        <v>1607041920</v>
      </c>
      <c r="G1880" s="1">
        <v>44732</v>
      </c>
      <c r="H1880" t="str">
        <f>"92111"</f>
        <v>92111</v>
      </c>
      <c r="I1880">
        <v>1</v>
      </c>
      <c r="J1880">
        <v>161</v>
      </c>
      <c r="K1880">
        <v>0</v>
      </c>
      <c r="L1880">
        <v>173.88</v>
      </c>
    </row>
    <row r="1881" spans="1:12" x14ac:dyDescent="0.25">
      <c r="A1881" t="str">
        <f t="shared" si="366"/>
        <v>89301000</v>
      </c>
      <c r="B1881" t="str">
        <f t="shared" si="371"/>
        <v>02004000</v>
      </c>
      <c r="C1881" t="str">
        <f>"02004459"</f>
        <v>02004459</v>
      </c>
      <c r="D1881" t="str">
        <f>"401"</f>
        <v>401</v>
      </c>
      <c r="E1881" t="str">
        <f>"89301073"</f>
        <v>89301073</v>
      </c>
      <c r="F1881" t="str">
        <f>"531023020"</f>
        <v>531023020</v>
      </c>
      <c r="G1881" s="1">
        <v>44738</v>
      </c>
      <c r="H1881" t="str">
        <f>"92111"</f>
        <v>92111</v>
      </c>
      <c r="I1881">
        <v>1</v>
      </c>
      <c r="J1881">
        <v>161</v>
      </c>
      <c r="K1881">
        <v>0</v>
      </c>
      <c r="L1881">
        <v>173.88</v>
      </c>
    </row>
    <row r="1882" spans="1:12" x14ac:dyDescent="0.25">
      <c r="A1882" t="str">
        <f t="shared" si="366"/>
        <v>89301000</v>
      </c>
      <c r="B1882" t="str">
        <f t="shared" si="371"/>
        <v>02004000</v>
      </c>
      <c r="C1882" t="str">
        <f>"02004309"</f>
        <v>02004309</v>
      </c>
      <c r="D1882" t="str">
        <f>"801"</f>
        <v>801</v>
      </c>
      <c r="E1882" t="str">
        <f>"89301101"</f>
        <v>89301101</v>
      </c>
      <c r="F1882" t="str">
        <f>"1301040312"</f>
        <v>1301040312</v>
      </c>
      <c r="G1882" s="1">
        <v>44698</v>
      </c>
      <c r="H1882" t="str">
        <f>"92169"</f>
        <v>92169</v>
      </c>
      <c r="I1882">
        <v>1</v>
      </c>
      <c r="J1882">
        <v>944</v>
      </c>
      <c r="K1882">
        <v>0</v>
      </c>
      <c r="L1882">
        <v>736.32</v>
      </c>
    </row>
    <row r="1883" spans="1:12" x14ac:dyDescent="0.25">
      <c r="A1883" t="str">
        <f t="shared" si="366"/>
        <v>89301000</v>
      </c>
      <c r="B1883" t="str">
        <f t="shared" si="371"/>
        <v>02004000</v>
      </c>
      <c r="C1883" t="str">
        <f>"02004459"</f>
        <v>02004459</v>
      </c>
      <c r="D1883" t="str">
        <f>"401"</f>
        <v>401</v>
      </c>
      <c r="E1883" t="str">
        <f>"89301102"</f>
        <v>89301102</v>
      </c>
      <c r="F1883" t="str">
        <f>"0760023275"</f>
        <v>0760023275</v>
      </c>
      <c r="G1883" s="1">
        <v>44725</v>
      </c>
      <c r="H1883" t="str">
        <f>"92111"</f>
        <v>92111</v>
      </c>
      <c r="I1883">
        <v>1</v>
      </c>
      <c r="J1883">
        <v>161</v>
      </c>
      <c r="K1883">
        <v>0</v>
      </c>
      <c r="L1883">
        <v>173.88</v>
      </c>
    </row>
    <row r="1884" spans="1:12" x14ac:dyDescent="0.25">
      <c r="A1884" t="str">
        <f t="shared" si="366"/>
        <v>89301000</v>
      </c>
      <c r="B1884" t="str">
        <f>"75002000"</f>
        <v>75002000</v>
      </c>
      <c r="C1884" t="str">
        <f>"75002005"</f>
        <v>75002005</v>
      </c>
      <c r="D1884" t="str">
        <f>"501"</f>
        <v>501</v>
      </c>
      <c r="E1884" t="str">
        <f>"89301041"</f>
        <v>89301041</v>
      </c>
      <c r="F1884" t="str">
        <f>"8509044456"</f>
        <v>8509044456</v>
      </c>
      <c r="G1884" s="1">
        <v>44705</v>
      </c>
      <c r="H1884" t="str">
        <f>"51023"</f>
        <v>51023</v>
      </c>
      <c r="I1884">
        <v>1</v>
      </c>
      <c r="J1884">
        <v>148</v>
      </c>
      <c r="K1884">
        <v>0</v>
      </c>
      <c r="L1884">
        <v>159.84</v>
      </c>
    </row>
    <row r="1885" spans="1:12" x14ac:dyDescent="0.25">
      <c r="A1885" t="str">
        <f t="shared" si="366"/>
        <v>89301000</v>
      </c>
      <c r="B1885" t="str">
        <f>"93301000"</f>
        <v>93301000</v>
      </c>
      <c r="C1885" t="str">
        <f>"93301002"</f>
        <v>93301002</v>
      </c>
      <c r="D1885" t="str">
        <f>"128"</f>
        <v>128</v>
      </c>
      <c r="E1885" t="str">
        <f>"89301501"</f>
        <v>89301501</v>
      </c>
      <c r="F1885" t="str">
        <f>"475509439"</f>
        <v>475509439</v>
      </c>
      <c r="G1885" s="1">
        <v>44734</v>
      </c>
      <c r="H1885" t="str">
        <f>"18550"</f>
        <v>18550</v>
      </c>
      <c r="I1885">
        <v>1</v>
      </c>
      <c r="J1885">
        <v>6286</v>
      </c>
      <c r="K1885">
        <v>0</v>
      </c>
      <c r="L1885">
        <v>5405.96</v>
      </c>
    </row>
    <row r="1886" spans="1:12" x14ac:dyDescent="0.25">
      <c r="A1886" t="str">
        <f t="shared" si="366"/>
        <v>89301000</v>
      </c>
      <c r="B1886" t="str">
        <f>"93301000"</f>
        <v>93301000</v>
      </c>
      <c r="C1886" t="str">
        <f>"93301002"</f>
        <v>93301002</v>
      </c>
      <c r="D1886" t="str">
        <f>"128"</f>
        <v>128</v>
      </c>
      <c r="E1886" t="str">
        <f>"89301501"</f>
        <v>89301501</v>
      </c>
      <c r="F1886" t="str">
        <f>"475509439"</f>
        <v>475509439</v>
      </c>
      <c r="G1886" s="1">
        <v>44734</v>
      </c>
      <c r="H1886" t="str">
        <f>"0098880"</f>
        <v>0098880</v>
      </c>
      <c r="I1886">
        <v>0.05</v>
      </c>
      <c r="K1886">
        <v>12.18</v>
      </c>
      <c r="L1886">
        <v>12.18</v>
      </c>
    </row>
    <row r="1887" spans="1:12" x14ac:dyDescent="0.25">
      <c r="A1887" t="str">
        <f t="shared" si="366"/>
        <v>89301000</v>
      </c>
      <c r="B1887" t="str">
        <f>"93301000"</f>
        <v>93301000</v>
      </c>
      <c r="C1887" t="str">
        <f>"93301002"</f>
        <v>93301002</v>
      </c>
      <c r="D1887" t="str">
        <f>"128"</f>
        <v>128</v>
      </c>
      <c r="E1887" t="str">
        <f>"89301501"</f>
        <v>89301501</v>
      </c>
      <c r="F1887" t="str">
        <f>"475509439"</f>
        <v>475509439</v>
      </c>
      <c r="G1887" s="1">
        <v>44734</v>
      </c>
      <c r="H1887" t="str">
        <f>"0219117"</f>
        <v>0219117</v>
      </c>
      <c r="I1887">
        <v>0.5</v>
      </c>
      <c r="K1887">
        <v>699.71</v>
      </c>
      <c r="L1887">
        <v>699.71</v>
      </c>
    </row>
    <row r="1888" spans="1:12" x14ac:dyDescent="0.25">
      <c r="A1888" t="str">
        <f t="shared" si="366"/>
        <v>89301000</v>
      </c>
      <c r="B1888" t="str">
        <f>"93301000"</f>
        <v>93301000</v>
      </c>
      <c r="C1888" t="str">
        <f>"93301002"</f>
        <v>93301002</v>
      </c>
      <c r="D1888" t="str">
        <f>"128"</f>
        <v>128</v>
      </c>
      <c r="E1888" t="str">
        <f>"89301501"</f>
        <v>89301501</v>
      </c>
      <c r="F1888" t="str">
        <f>"475509439"</f>
        <v>475509439</v>
      </c>
      <c r="G1888" s="1">
        <v>44734</v>
      </c>
      <c r="H1888" t="str">
        <f>"0241287"</f>
        <v>0241287</v>
      </c>
      <c r="I1888">
        <v>0.2</v>
      </c>
      <c r="K1888">
        <v>503.65</v>
      </c>
      <c r="L1888">
        <v>503.65</v>
      </c>
    </row>
    <row r="1889" spans="1:12" x14ac:dyDescent="0.25">
      <c r="A1889" t="str">
        <f t="shared" si="366"/>
        <v>89301000</v>
      </c>
      <c r="B1889" t="str">
        <f>"78006000"</f>
        <v>78006000</v>
      </c>
      <c r="C1889" t="str">
        <f>"78006787"</f>
        <v>78006787</v>
      </c>
      <c r="D1889" t="str">
        <f>"501"</f>
        <v>501</v>
      </c>
      <c r="E1889" t="str">
        <f>"89301026"</f>
        <v>89301026</v>
      </c>
      <c r="F1889" t="str">
        <f>"9701205701"</f>
        <v>9701205701</v>
      </c>
      <c r="G1889" s="1">
        <v>44722</v>
      </c>
      <c r="H1889" t="str">
        <f>"51023"</f>
        <v>51023</v>
      </c>
      <c r="I1889">
        <v>1</v>
      </c>
      <c r="J1889">
        <v>148</v>
      </c>
      <c r="K1889">
        <v>0</v>
      </c>
      <c r="L1889">
        <v>159.84</v>
      </c>
    </row>
    <row r="1890" spans="1:12" x14ac:dyDescent="0.25">
      <c r="A1890" t="str">
        <f t="shared" si="366"/>
        <v>89301000</v>
      </c>
      <c r="B1890" t="str">
        <f>"78006000"</f>
        <v>78006000</v>
      </c>
      <c r="C1890" t="str">
        <f>"78006207"</f>
        <v>78006207</v>
      </c>
      <c r="D1890" t="str">
        <f>"813"</f>
        <v>813</v>
      </c>
      <c r="E1890" t="str">
        <f>"89301171"</f>
        <v>89301171</v>
      </c>
      <c r="F1890" t="str">
        <f>"450402441"</f>
        <v>450402441</v>
      </c>
      <c r="G1890" s="1">
        <v>44718</v>
      </c>
      <c r="H1890" t="str">
        <f>"91197"</f>
        <v>91197</v>
      </c>
      <c r="I1890">
        <v>6</v>
      </c>
      <c r="J1890">
        <v>6276</v>
      </c>
      <c r="K1890">
        <v>0</v>
      </c>
      <c r="L1890">
        <v>4895.28</v>
      </c>
    </row>
    <row r="1891" spans="1:12" x14ac:dyDescent="0.25">
      <c r="A1891" t="str">
        <f t="shared" si="366"/>
        <v>89301000</v>
      </c>
      <c r="B1891" t="str">
        <f>"78006000"</f>
        <v>78006000</v>
      </c>
      <c r="C1891" t="str">
        <f>"78006201"</f>
        <v>78006201</v>
      </c>
      <c r="D1891" t="str">
        <f>"801"</f>
        <v>801</v>
      </c>
      <c r="E1891" t="str">
        <f>"89301171"</f>
        <v>89301171</v>
      </c>
      <c r="F1891" t="str">
        <f>"6955045779"</f>
        <v>6955045779</v>
      </c>
      <c r="G1891" s="1">
        <v>44732</v>
      </c>
      <c r="H1891" t="str">
        <f>"81703"</f>
        <v>81703</v>
      </c>
      <c r="I1891">
        <v>2</v>
      </c>
      <c r="J1891">
        <v>556</v>
      </c>
      <c r="K1891">
        <v>0</v>
      </c>
      <c r="L1891">
        <v>433.68</v>
      </c>
    </row>
    <row r="1892" spans="1:12" x14ac:dyDescent="0.25">
      <c r="A1892" t="str">
        <f t="shared" si="366"/>
        <v>89301000</v>
      </c>
      <c r="B1892" t="str">
        <f>"78006000"</f>
        <v>78006000</v>
      </c>
      <c r="C1892" t="str">
        <f>"78006201"</f>
        <v>78006201</v>
      </c>
      <c r="D1892" t="str">
        <f>"801"</f>
        <v>801</v>
      </c>
      <c r="E1892" t="str">
        <f>"89301171"</f>
        <v>89301171</v>
      </c>
      <c r="F1892" t="str">
        <f>"7154254481"</f>
        <v>7154254481</v>
      </c>
      <c r="G1892" s="1">
        <v>44735</v>
      </c>
      <c r="H1892" t="str">
        <f>"81703"</f>
        <v>81703</v>
      </c>
      <c r="I1892">
        <v>2</v>
      </c>
      <c r="J1892">
        <v>556</v>
      </c>
      <c r="K1892">
        <v>0</v>
      </c>
      <c r="L1892">
        <v>433.68</v>
      </c>
    </row>
    <row r="1893" spans="1:12" x14ac:dyDescent="0.25">
      <c r="A1893" t="str">
        <f t="shared" si="366"/>
        <v>89301000</v>
      </c>
      <c r="B1893" t="str">
        <f>"02001000"</f>
        <v>02001000</v>
      </c>
      <c r="C1893" t="str">
        <f>"02001171"</f>
        <v>02001171</v>
      </c>
      <c r="D1893" t="str">
        <f t="shared" ref="D1893:D1899" si="372">"813"</f>
        <v>813</v>
      </c>
      <c r="E1893" t="str">
        <f>"89301031"</f>
        <v>89301031</v>
      </c>
      <c r="F1893" t="str">
        <f>"506108061"</f>
        <v>506108061</v>
      </c>
      <c r="G1893" s="1">
        <v>44734</v>
      </c>
      <c r="H1893" t="str">
        <f>"91197"</f>
        <v>91197</v>
      </c>
      <c r="I1893">
        <v>1</v>
      </c>
      <c r="J1893">
        <v>1046</v>
      </c>
      <c r="K1893">
        <v>0</v>
      </c>
      <c r="L1893">
        <v>815.88</v>
      </c>
    </row>
    <row r="1894" spans="1:12" x14ac:dyDescent="0.25">
      <c r="A1894" t="str">
        <f t="shared" si="366"/>
        <v>89301000</v>
      </c>
      <c r="B1894" t="str">
        <f>"02001000"</f>
        <v>02001000</v>
      </c>
      <c r="C1894" t="str">
        <f>"02001171"</f>
        <v>02001171</v>
      </c>
      <c r="D1894" t="str">
        <f t="shared" si="372"/>
        <v>813</v>
      </c>
      <c r="E1894" t="str">
        <f>"89301031"</f>
        <v>89301031</v>
      </c>
      <c r="F1894" t="str">
        <f>"506108061"</f>
        <v>506108061</v>
      </c>
      <c r="G1894" s="1">
        <v>44734</v>
      </c>
      <c r="H1894" t="str">
        <f>"91399"</f>
        <v>91399</v>
      </c>
      <c r="I1894">
        <v>1</v>
      </c>
      <c r="J1894">
        <v>2318</v>
      </c>
      <c r="K1894">
        <v>0</v>
      </c>
      <c r="L1894">
        <v>1808.04</v>
      </c>
    </row>
    <row r="1895" spans="1:12" x14ac:dyDescent="0.25">
      <c r="A1895" t="str">
        <f t="shared" si="366"/>
        <v>89301000</v>
      </c>
      <c r="B1895" t="str">
        <f>"02001000"</f>
        <v>02001000</v>
      </c>
      <c r="C1895" t="str">
        <f>"02001171"</f>
        <v>02001171</v>
      </c>
      <c r="D1895" t="str">
        <f t="shared" si="372"/>
        <v>813</v>
      </c>
      <c r="E1895" t="str">
        <f>"89301031"</f>
        <v>89301031</v>
      </c>
      <c r="F1895" t="str">
        <f>"506108061"</f>
        <v>506108061</v>
      </c>
      <c r="G1895" s="1">
        <v>44734</v>
      </c>
      <c r="H1895" t="str">
        <f>"91411"</f>
        <v>91411</v>
      </c>
      <c r="I1895">
        <v>1</v>
      </c>
      <c r="J1895">
        <v>1600</v>
      </c>
      <c r="K1895">
        <v>0</v>
      </c>
      <c r="L1895">
        <v>1248</v>
      </c>
    </row>
    <row r="1896" spans="1:12" x14ac:dyDescent="0.25">
      <c r="A1896" t="str">
        <f t="shared" si="366"/>
        <v>89301000</v>
      </c>
      <c r="B1896" t="str">
        <f>"04002000"</f>
        <v>04002000</v>
      </c>
      <c r="C1896" t="str">
        <f>"04002338"</f>
        <v>04002338</v>
      </c>
      <c r="D1896" t="str">
        <f t="shared" si="372"/>
        <v>813</v>
      </c>
      <c r="E1896" t="str">
        <f>"89301036"</f>
        <v>89301036</v>
      </c>
      <c r="F1896" t="str">
        <f>"9055125739"</f>
        <v>9055125739</v>
      </c>
      <c r="G1896" s="1">
        <v>44727</v>
      </c>
      <c r="H1896" t="str">
        <f>"91561"</f>
        <v>91561</v>
      </c>
      <c r="I1896">
        <v>1</v>
      </c>
      <c r="J1896">
        <v>920</v>
      </c>
      <c r="K1896">
        <v>0</v>
      </c>
      <c r="L1896">
        <v>717.6</v>
      </c>
    </row>
    <row r="1897" spans="1:12" x14ac:dyDescent="0.25">
      <c r="A1897" t="str">
        <f t="shared" si="366"/>
        <v>89301000</v>
      </c>
      <c r="B1897" t="str">
        <f>"04002000"</f>
        <v>04002000</v>
      </c>
      <c r="C1897" t="str">
        <f>"04002338"</f>
        <v>04002338</v>
      </c>
      <c r="D1897" t="str">
        <f t="shared" si="372"/>
        <v>813</v>
      </c>
      <c r="E1897" t="str">
        <f>"89301036"</f>
        <v>89301036</v>
      </c>
      <c r="F1897" t="str">
        <f>"9055125739"</f>
        <v>9055125739</v>
      </c>
      <c r="G1897" s="1">
        <v>44727</v>
      </c>
      <c r="H1897" t="str">
        <f>"91475"</f>
        <v>91475</v>
      </c>
      <c r="I1897">
        <v>1</v>
      </c>
      <c r="J1897">
        <v>206</v>
      </c>
      <c r="K1897">
        <v>0</v>
      </c>
      <c r="L1897">
        <v>160.68</v>
      </c>
    </row>
    <row r="1898" spans="1:12" x14ac:dyDescent="0.25">
      <c r="A1898" t="str">
        <f t="shared" si="366"/>
        <v>89301000</v>
      </c>
      <c r="B1898" t="str">
        <f>"04002000"</f>
        <v>04002000</v>
      </c>
      <c r="C1898" t="str">
        <f>"04002338"</f>
        <v>04002338</v>
      </c>
      <c r="D1898" t="str">
        <f t="shared" si="372"/>
        <v>813</v>
      </c>
      <c r="E1898" t="str">
        <f>"89301036"</f>
        <v>89301036</v>
      </c>
      <c r="F1898" t="str">
        <f>"9055125739"</f>
        <v>9055125739</v>
      </c>
      <c r="G1898" s="1">
        <v>44728</v>
      </c>
      <c r="H1898" t="str">
        <f>"91561"</f>
        <v>91561</v>
      </c>
      <c r="I1898">
        <v>1</v>
      </c>
      <c r="J1898">
        <v>920</v>
      </c>
      <c r="K1898">
        <v>0</v>
      </c>
      <c r="L1898">
        <v>717.6</v>
      </c>
    </row>
    <row r="1899" spans="1:12" x14ac:dyDescent="0.25">
      <c r="A1899" t="str">
        <f t="shared" si="366"/>
        <v>89301000</v>
      </c>
      <c r="B1899" t="str">
        <f>"04002000"</f>
        <v>04002000</v>
      </c>
      <c r="C1899" t="str">
        <f>"04002338"</f>
        <v>04002338</v>
      </c>
      <c r="D1899" t="str">
        <f t="shared" si="372"/>
        <v>813</v>
      </c>
      <c r="E1899" t="str">
        <f>"89301036"</f>
        <v>89301036</v>
      </c>
      <c r="F1899" t="str">
        <f>"9055125739"</f>
        <v>9055125739</v>
      </c>
      <c r="G1899" s="1">
        <v>44728</v>
      </c>
      <c r="H1899" t="str">
        <f>"91475"</f>
        <v>91475</v>
      </c>
      <c r="I1899">
        <v>1</v>
      </c>
      <c r="J1899">
        <v>206</v>
      </c>
      <c r="K1899">
        <v>0</v>
      </c>
      <c r="L1899">
        <v>160.68</v>
      </c>
    </row>
    <row r="1900" spans="1:12" x14ac:dyDescent="0.25">
      <c r="A1900" t="str">
        <f t="shared" si="366"/>
        <v>89301000</v>
      </c>
      <c r="B1900" t="str">
        <f>"05002000"</f>
        <v>05002000</v>
      </c>
      <c r="C1900" t="str">
        <f>"05002161"</f>
        <v>05002161</v>
      </c>
      <c r="D1900" t="str">
        <f>"302"</f>
        <v>302</v>
      </c>
      <c r="E1900" t="str">
        <f>"89301093"</f>
        <v>89301093</v>
      </c>
      <c r="F1900" t="str">
        <f>"2255220099"</f>
        <v>2255220099</v>
      </c>
      <c r="G1900" s="1">
        <v>44705</v>
      </c>
      <c r="H1900" t="str">
        <f>"32022"</f>
        <v>32022</v>
      </c>
      <c r="I1900">
        <v>1</v>
      </c>
      <c r="J1900">
        <v>419</v>
      </c>
      <c r="K1900">
        <v>0</v>
      </c>
      <c r="L1900">
        <v>452.52</v>
      </c>
    </row>
    <row r="1901" spans="1:12" x14ac:dyDescent="0.25">
      <c r="A1901" t="str">
        <f t="shared" si="366"/>
        <v>89301000</v>
      </c>
      <c r="B1901" t="str">
        <f>"05002000"</f>
        <v>05002000</v>
      </c>
      <c r="C1901" t="str">
        <f>"05002153"</f>
        <v>05002153</v>
      </c>
      <c r="D1901" t="str">
        <f>"807"</f>
        <v>807</v>
      </c>
      <c r="E1901" t="str">
        <f>"89301375"</f>
        <v>89301375</v>
      </c>
      <c r="F1901" t="str">
        <f>"8112091889"</f>
        <v>8112091889</v>
      </c>
      <c r="G1901" s="1">
        <v>44727</v>
      </c>
      <c r="H1901" t="str">
        <f>"87231"</f>
        <v>87231</v>
      </c>
      <c r="I1901">
        <v>2</v>
      </c>
      <c r="J1901">
        <v>748</v>
      </c>
      <c r="K1901">
        <v>0</v>
      </c>
      <c r="L1901">
        <v>583.44000000000005</v>
      </c>
    </row>
    <row r="1902" spans="1:12" x14ac:dyDescent="0.25">
      <c r="A1902" t="str">
        <f t="shared" si="366"/>
        <v>89301000</v>
      </c>
      <c r="B1902" t="str">
        <f>"05002000"</f>
        <v>05002000</v>
      </c>
      <c r="C1902" t="str">
        <f>"05002153"</f>
        <v>05002153</v>
      </c>
      <c r="D1902" t="str">
        <f>"807"</f>
        <v>807</v>
      </c>
      <c r="E1902" t="str">
        <f>"89301375"</f>
        <v>89301375</v>
      </c>
      <c r="F1902" t="str">
        <f>"8112091889"</f>
        <v>8112091889</v>
      </c>
      <c r="G1902" s="1">
        <v>44727</v>
      </c>
      <c r="H1902" t="str">
        <f>"87231"</f>
        <v>87231</v>
      </c>
      <c r="I1902">
        <v>9</v>
      </c>
      <c r="J1902">
        <v>3366</v>
      </c>
      <c r="K1902">
        <v>0</v>
      </c>
      <c r="L1902">
        <v>2625.48</v>
      </c>
    </row>
    <row r="1903" spans="1:12" x14ac:dyDescent="0.25">
      <c r="A1903" t="str">
        <f t="shared" si="366"/>
        <v>89301000</v>
      </c>
      <c r="B1903" t="str">
        <f>"05002000"</f>
        <v>05002000</v>
      </c>
      <c r="C1903" t="str">
        <f>"05002153"</f>
        <v>05002153</v>
      </c>
      <c r="D1903" t="str">
        <f>"807"</f>
        <v>807</v>
      </c>
      <c r="E1903" t="str">
        <f>"89301375"</f>
        <v>89301375</v>
      </c>
      <c r="F1903" t="str">
        <f>"8112091889"</f>
        <v>8112091889</v>
      </c>
      <c r="G1903" s="1">
        <v>44727</v>
      </c>
      <c r="H1903" t="str">
        <f>"87231"</f>
        <v>87231</v>
      </c>
      <c r="I1903">
        <v>9</v>
      </c>
      <c r="J1903">
        <v>3366</v>
      </c>
      <c r="K1903">
        <v>0</v>
      </c>
      <c r="L1903">
        <v>2625.48</v>
      </c>
    </row>
    <row r="1904" spans="1:12" x14ac:dyDescent="0.25">
      <c r="A1904" t="str">
        <f t="shared" si="366"/>
        <v>89301000</v>
      </c>
      <c r="B1904" t="str">
        <f>"05002000"</f>
        <v>05002000</v>
      </c>
      <c r="C1904" t="str">
        <f>"05002153"</f>
        <v>05002153</v>
      </c>
      <c r="D1904" t="str">
        <f>"807"</f>
        <v>807</v>
      </c>
      <c r="E1904" t="str">
        <f>"89301375"</f>
        <v>89301375</v>
      </c>
      <c r="F1904" t="str">
        <f>"8112091889"</f>
        <v>8112091889</v>
      </c>
      <c r="G1904" s="1">
        <v>44727</v>
      </c>
      <c r="H1904" t="str">
        <f>"87617"</f>
        <v>87617</v>
      </c>
      <c r="I1904">
        <v>1</v>
      </c>
      <c r="J1904">
        <v>3625</v>
      </c>
      <c r="K1904">
        <v>0</v>
      </c>
      <c r="L1904">
        <v>2827.5</v>
      </c>
    </row>
    <row r="1905" spans="1:12" x14ac:dyDescent="0.25">
      <c r="A1905" t="str">
        <f t="shared" si="366"/>
        <v>89301000</v>
      </c>
      <c r="B1905" t="str">
        <f>"08006000"</f>
        <v>08006000</v>
      </c>
      <c r="C1905" t="str">
        <f>"08006631"</f>
        <v>08006631</v>
      </c>
      <c r="D1905" t="str">
        <f>"802"</f>
        <v>802</v>
      </c>
      <c r="E1905" t="str">
        <f>"89301103"</f>
        <v>89301103</v>
      </c>
      <c r="F1905" t="str">
        <f>"0951256141"</f>
        <v>0951256141</v>
      </c>
      <c r="G1905" s="1">
        <v>44708</v>
      </c>
      <c r="H1905" t="str">
        <f>"97111"</f>
        <v>97111</v>
      </c>
      <c r="I1905">
        <v>1</v>
      </c>
      <c r="J1905">
        <v>18</v>
      </c>
      <c r="K1905">
        <v>0</v>
      </c>
      <c r="L1905">
        <v>16.38</v>
      </c>
    </row>
    <row r="1906" spans="1:12" x14ac:dyDescent="0.25">
      <c r="A1906" t="str">
        <f t="shared" si="366"/>
        <v>89301000</v>
      </c>
      <c r="B1906" t="str">
        <f>"08006000"</f>
        <v>08006000</v>
      </c>
      <c r="C1906" t="str">
        <f>"08006631"</f>
        <v>08006631</v>
      </c>
      <c r="D1906" t="str">
        <f>"802"</f>
        <v>802</v>
      </c>
      <c r="E1906" t="str">
        <f>"89301103"</f>
        <v>89301103</v>
      </c>
      <c r="F1906" t="str">
        <f>"0951256141"</f>
        <v>0951256141</v>
      </c>
      <c r="G1906" s="1">
        <v>44708</v>
      </c>
      <c r="H1906" t="str">
        <f>"82079"</f>
        <v>82079</v>
      </c>
      <c r="I1906">
        <v>1</v>
      </c>
      <c r="J1906">
        <v>332</v>
      </c>
      <c r="K1906">
        <v>0</v>
      </c>
      <c r="L1906">
        <v>302.12</v>
      </c>
    </row>
    <row r="1907" spans="1:12" x14ac:dyDescent="0.25">
      <c r="A1907" t="str">
        <f t="shared" si="366"/>
        <v>89301000</v>
      </c>
      <c r="B1907" t="str">
        <f>"08006000"</f>
        <v>08006000</v>
      </c>
      <c r="C1907" t="str">
        <f>"08006631"</f>
        <v>08006631</v>
      </c>
      <c r="D1907" t="str">
        <f>"802"</f>
        <v>802</v>
      </c>
      <c r="E1907" t="str">
        <f>"89301103"</f>
        <v>89301103</v>
      </c>
      <c r="F1907" t="str">
        <f>"0951256141"</f>
        <v>0951256141</v>
      </c>
      <c r="G1907" s="1">
        <v>44708</v>
      </c>
      <c r="H1907" t="str">
        <f>"82003"</f>
        <v>82003</v>
      </c>
      <c r="I1907">
        <v>1</v>
      </c>
      <c r="J1907">
        <v>108</v>
      </c>
      <c r="K1907">
        <v>0</v>
      </c>
      <c r="L1907">
        <v>98.28</v>
      </c>
    </row>
    <row r="1908" spans="1:12" x14ac:dyDescent="0.25">
      <c r="A1908" t="str">
        <f t="shared" si="366"/>
        <v>89301000</v>
      </c>
      <c r="B1908" t="str">
        <f>"05004000"</f>
        <v>05004000</v>
      </c>
      <c r="C1908" t="str">
        <f>"05004554"</f>
        <v>05004554</v>
      </c>
      <c r="D1908" t="str">
        <f>"7T8"</f>
        <v>7T8</v>
      </c>
      <c r="E1908" t="str">
        <f>"89301054"</f>
        <v>89301054</v>
      </c>
      <c r="F1908" t="str">
        <f>"5856020456"</f>
        <v>5856020456</v>
      </c>
      <c r="G1908" s="1">
        <v>44739</v>
      </c>
      <c r="H1908" t="str">
        <f>"78890"</f>
        <v>78890</v>
      </c>
      <c r="I1908">
        <v>1</v>
      </c>
      <c r="J1908">
        <v>0</v>
      </c>
      <c r="K1908">
        <v>0</v>
      </c>
      <c r="L1908">
        <v>0</v>
      </c>
    </row>
    <row r="1909" spans="1:12" x14ac:dyDescent="0.25">
      <c r="A1909" t="str">
        <f t="shared" si="366"/>
        <v>89301000</v>
      </c>
      <c r="B1909" t="str">
        <f t="shared" ref="B1909:C1916" si="373">"89063000"</f>
        <v>89063000</v>
      </c>
      <c r="C1909" t="str">
        <f t="shared" si="373"/>
        <v>89063000</v>
      </c>
      <c r="D1909" t="str">
        <f t="shared" ref="D1909:D1916" si="374">"809"</f>
        <v>809</v>
      </c>
      <c r="E1909" t="str">
        <f>"89301031"</f>
        <v>89301031</v>
      </c>
      <c r="F1909" t="str">
        <f>"6356111036"</f>
        <v>6356111036</v>
      </c>
      <c r="G1909" s="1">
        <v>44750</v>
      </c>
      <c r="H1909" t="str">
        <f t="shared" ref="H1909:H1916" si="375">"89312"</f>
        <v>89312</v>
      </c>
      <c r="I1909">
        <v>3</v>
      </c>
      <c r="J1909">
        <v>906</v>
      </c>
      <c r="K1909">
        <v>0</v>
      </c>
      <c r="L1909">
        <v>951.3</v>
      </c>
    </row>
    <row r="1910" spans="1:12" x14ac:dyDescent="0.25">
      <c r="A1910" t="str">
        <f t="shared" si="366"/>
        <v>89301000</v>
      </c>
      <c r="B1910" t="str">
        <f t="shared" si="373"/>
        <v>89063000</v>
      </c>
      <c r="C1910" t="str">
        <f t="shared" si="373"/>
        <v>89063000</v>
      </c>
      <c r="D1910" t="str">
        <f t="shared" si="374"/>
        <v>809</v>
      </c>
      <c r="E1910" t="str">
        <f>"89301037"</f>
        <v>89301037</v>
      </c>
      <c r="F1910" t="str">
        <f>"465716410"</f>
        <v>465716410</v>
      </c>
      <c r="G1910" s="1">
        <v>44750</v>
      </c>
      <c r="H1910" t="str">
        <f t="shared" si="375"/>
        <v>89312</v>
      </c>
      <c r="I1910">
        <v>3</v>
      </c>
      <c r="J1910">
        <v>906</v>
      </c>
      <c r="K1910">
        <v>0</v>
      </c>
      <c r="L1910">
        <v>951.3</v>
      </c>
    </row>
    <row r="1911" spans="1:12" x14ac:dyDescent="0.25">
      <c r="A1911" t="str">
        <f t="shared" si="366"/>
        <v>89301000</v>
      </c>
      <c r="B1911" t="str">
        <f t="shared" si="373"/>
        <v>89063000</v>
      </c>
      <c r="C1911" t="str">
        <f t="shared" si="373"/>
        <v>89063000</v>
      </c>
      <c r="D1911" t="str">
        <f t="shared" si="374"/>
        <v>809</v>
      </c>
      <c r="E1911" t="str">
        <f>"89301031"</f>
        <v>89301031</v>
      </c>
      <c r="F1911" t="str">
        <f>"6204130592"</f>
        <v>6204130592</v>
      </c>
      <c r="G1911" s="1">
        <v>44755</v>
      </c>
      <c r="H1911" t="str">
        <f t="shared" si="375"/>
        <v>89312</v>
      </c>
      <c r="I1911">
        <v>3</v>
      </c>
      <c r="J1911">
        <v>906</v>
      </c>
      <c r="K1911">
        <v>0</v>
      </c>
      <c r="L1911">
        <v>951.3</v>
      </c>
    </row>
    <row r="1912" spans="1:12" x14ac:dyDescent="0.25">
      <c r="A1912" t="str">
        <f t="shared" si="366"/>
        <v>89301000</v>
      </c>
      <c r="B1912" t="str">
        <f t="shared" si="373"/>
        <v>89063000</v>
      </c>
      <c r="C1912" t="str">
        <f t="shared" si="373"/>
        <v>89063000</v>
      </c>
      <c r="D1912" t="str">
        <f t="shared" si="374"/>
        <v>809</v>
      </c>
      <c r="E1912" t="str">
        <f>"89301031"</f>
        <v>89301031</v>
      </c>
      <c r="F1912" t="str">
        <f>"9451174843"</f>
        <v>9451174843</v>
      </c>
      <c r="G1912" s="1">
        <v>44755</v>
      </c>
      <c r="H1912" t="str">
        <f t="shared" si="375"/>
        <v>89312</v>
      </c>
      <c r="I1912">
        <v>3</v>
      </c>
      <c r="J1912">
        <v>906</v>
      </c>
      <c r="K1912">
        <v>0</v>
      </c>
      <c r="L1912">
        <v>951.3</v>
      </c>
    </row>
    <row r="1913" spans="1:12" x14ac:dyDescent="0.25">
      <c r="A1913" t="str">
        <f t="shared" si="366"/>
        <v>89301000</v>
      </c>
      <c r="B1913" t="str">
        <f t="shared" si="373"/>
        <v>89063000</v>
      </c>
      <c r="C1913" t="str">
        <f t="shared" si="373"/>
        <v>89063000</v>
      </c>
      <c r="D1913" t="str">
        <f t="shared" si="374"/>
        <v>809</v>
      </c>
      <c r="E1913" t="str">
        <f>"89301031"</f>
        <v>89301031</v>
      </c>
      <c r="F1913" t="str">
        <f>"9755106141"</f>
        <v>9755106141</v>
      </c>
      <c r="G1913" s="1">
        <v>44761</v>
      </c>
      <c r="H1913" t="str">
        <f t="shared" si="375"/>
        <v>89312</v>
      </c>
      <c r="I1913">
        <v>3</v>
      </c>
      <c r="J1913">
        <v>906</v>
      </c>
      <c r="K1913">
        <v>0</v>
      </c>
      <c r="L1913">
        <v>951.3</v>
      </c>
    </row>
    <row r="1914" spans="1:12" x14ac:dyDescent="0.25">
      <c r="A1914" t="str">
        <f t="shared" si="366"/>
        <v>89301000</v>
      </c>
      <c r="B1914" t="str">
        <f t="shared" si="373"/>
        <v>89063000</v>
      </c>
      <c r="C1914" t="str">
        <f t="shared" si="373"/>
        <v>89063000</v>
      </c>
      <c r="D1914" t="str">
        <f t="shared" si="374"/>
        <v>809</v>
      </c>
      <c r="E1914" t="str">
        <f>"89301031"</f>
        <v>89301031</v>
      </c>
      <c r="F1914" t="str">
        <f>"515430286"</f>
        <v>515430286</v>
      </c>
      <c r="G1914" s="1">
        <v>44762</v>
      </c>
      <c r="H1914" t="str">
        <f t="shared" si="375"/>
        <v>89312</v>
      </c>
      <c r="I1914">
        <v>3</v>
      </c>
      <c r="J1914">
        <v>906</v>
      </c>
      <c r="K1914">
        <v>0</v>
      </c>
      <c r="L1914">
        <v>951.3</v>
      </c>
    </row>
    <row r="1915" spans="1:12" x14ac:dyDescent="0.25">
      <c r="A1915" t="str">
        <f t="shared" si="366"/>
        <v>89301000</v>
      </c>
      <c r="B1915" t="str">
        <f t="shared" si="373"/>
        <v>89063000</v>
      </c>
      <c r="C1915" t="str">
        <f t="shared" si="373"/>
        <v>89063000</v>
      </c>
      <c r="D1915" t="str">
        <f t="shared" si="374"/>
        <v>809</v>
      </c>
      <c r="E1915" t="str">
        <f>"89301031"</f>
        <v>89301031</v>
      </c>
      <c r="F1915" t="str">
        <f>"6406190406"</f>
        <v>6406190406</v>
      </c>
      <c r="G1915" s="1">
        <v>44767</v>
      </c>
      <c r="H1915" t="str">
        <f t="shared" si="375"/>
        <v>89312</v>
      </c>
      <c r="I1915">
        <v>3</v>
      </c>
      <c r="J1915">
        <v>906</v>
      </c>
      <c r="K1915">
        <v>0</v>
      </c>
      <c r="L1915">
        <v>951.3</v>
      </c>
    </row>
    <row r="1916" spans="1:12" x14ac:dyDescent="0.25">
      <c r="A1916" t="str">
        <f t="shared" si="366"/>
        <v>89301000</v>
      </c>
      <c r="B1916" t="str">
        <f t="shared" si="373"/>
        <v>89063000</v>
      </c>
      <c r="C1916" t="str">
        <f t="shared" si="373"/>
        <v>89063000</v>
      </c>
      <c r="D1916" t="str">
        <f t="shared" si="374"/>
        <v>809</v>
      </c>
      <c r="E1916" t="str">
        <f t="shared" ref="E1916:E1937" si="376">"89301105"</f>
        <v>89301105</v>
      </c>
      <c r="F1916" t="str">
        <f>"0653313265"</f>
        <v>0653313265</v>
      </c>
      <c r="G1916" s="1">
        <v>44769</v>
      </c>
      <c r="H1916" t="str">
        <f t="shared" si="375"/>
        <v>89312</v>
      </c>
      <c r="I1916">
        <v>1</v>
      </c>
      <c r="J1916">
        <v>302</v>
      </c>
      <c r="K1916">
        <v>0</v>
      </c>
      <c r="L1916">
        <v>317.10000000000002</v>
      </c>
    </row>
    <row r="1917" spans="1:12" x14ac:dyDescent="0.25">
      <c r="A1917" t="str">
        <f t="shared" si="366"/>
        <v>89301000</v>
      </c>
      <c r="B1917" t="str">
        <f t="shared" ref="B1917:B1959" si="377">"91866000"</f>
        <v>91866000</v>
      </c>
      <c r="C1917" t="str">
        <f t="shared" ref="C1917:C1959" si="378">"91866313"</f>
        <v>91866313</v>
      </c>
      <c r="D1917" t="str">
        <f t="shared" ref="D1917:D1959" si="379">"802"</f>
        <v>802</v>
      </c>
      <c r="E1917" t="str">
        <f t="shared" si="376"/>
        <v>89301105</v>
      </c>
      <c r="F1917" t="str">
        <f t="shared" ref="F1917:F1937" si="380">"0612173232"</f>
        <v>0612173232</v>
      </c>
      <c r="G1917" s="1">
        <v>44746</v>
      </c>
      <c r="H1917" t="str">
        <f>"82117"</f>
        <v>82117</v>
      </c>
      <c r="I1917">
        <v>1</v>
      </c>
      <c r="J1917">
        <v>528</v>
      </c>
      <c r="K1917">
        <v>0</v>
      </c>
      <c r="L1917">
        <v>480.48</v>
      </c>
    </row>
    <row r="1918" spans="1:12" x14ac:dyDescent="0.25">
      <c r="A1918" t="str">
        <f t="shared" si="366"/>
        <v>89301000</v>
      </c>
      <c r="B1918" t="str">
        <f t="shared" si="377"/>
        <v>91866000</v>
      </c>
      <c r="C1918" t="str">
        <f t="shared" si="378"/>
        <v>91866313</v>
      </c>
      <c r="D1918" t="str">
        <f t="shared" si="379"/>
        <v>802</v>
      </c>
      <c r="E1918" t="str">
        <f t="shared" si="376"/>
        <v>89301105</v>
      </c>
      <c r="F1918" t="str">
        <f t="shared" si="380"/>
        <v>0612173232</v>
      </c>
      <c r="G1918" s="1">
        <v>44746</v>
      </c>
      <c r="H1918" t="str">
        <f>"82117"</f>
        <v>82117</v>
      </c>
      <c r="I1918">
        <v>1</v>
      </c>
      <c r="J1918">
        <v>528</v>
      </c>
      <c r="K1918">
        <v>0</v>
      </c>
      <c r="L1918">
        <v>480.48</v>
      </c>
    </row>
    <row r="1919" spans="1:12" x14ac:dyDescent="0.25">
      <c r="A1919" t="str">
        <f t="shared" si="366"/>
        <v>89301000</v>
      </c>
      <c r="B1919" t="str">
        <f t="shared" si="377"/>
        <v>91866000</v>
      </c>
      <c r="C1919" t="str">
        <f t="shared" si="378"/>
        <v>91866313</v>
      </c>
      <c r="D1919" t="str">
        <f t="shared" si="379"/>
        <v>802</v>
      </c>
      <c r="E1919" t="str">
        <f t="shared" si="376"/>
        <v>89301105</v>
      </c>
      <c r="F1919" t="str">
        <f t="shared" si="380"/>
        <v>0612173232</v>
      </c>
      <c r="G1919" s="1">
        <v>44747</v>
      </c>
      <c r="H1919" t="str">
        <f>"82117"</f>
        <v>82117</v>
      </c>
      <c r="I1919">
        <v>2</v>
      </c>
      <c r="J1919">
        <v>1056</v>
      </c>
      <c r="K1919">
        <v>0</v>
      </c>
      <c r="L1919">
        <v>960.96</v>
      </c>
    </row>
    <row r="1920" spans="1:12" x14ac:dyDescent="0.25">
      <c r="A1920" t="str">
        <f t="shared" si="366"/>
        <v>89301000</v>
      </c>
      <c r="B1920" t="str">
        <f t="shared" si="377"/>
        <v>91866000</v>
      </c>
      <c r="C1920" t="str">
        <f t="shared" si="378"/>
        <v>91866313</v>
      </c>
      <c r="D1920" t="str">
        <f t="shared" si="379"/>
        <v>802</v>
      </c>
      <c r="E1920" t="str">
        <f t="shared" si="376"/>
        <v>89301105</v>
      </c>
      <c r="F1920" t="str">
        <f t="shared" si="380"/>
        <v>0612173232</v>
      </c>
      <c r="G1920" s="1">
        <v>44746</v>
      </c>
      <c r="H1920" t="str">
        <f>"82041"</f>
        <v>82041</v>
      </c>
      <c r="I1920">
        <v>1</v>
      </c>
      <c r="J1920">
        <v>1090</v>
      </c>
      <c r="K1920">
        <v>0</v>
      </c>
      <c r="L1920">
        <v>991.9</v>
      </c>
    </row>
    <row r="1921" spans="1:12" x14ac:dyDescent="0.25">
      <c r="A1921" t="str">
        <f t="shared" si="366"/>
        <v>89301000</v>
      </c>
      <c r="B1921" t="str">
        <f t="shared" si="377"/>
        <v>91866000</v>
      </c>
      <c r="C1921" t="str">
        <f t="shared" si="378"/>
        <v>91866313</v>
      </c>
      <c r="D1921" t="str">
        <f t="shared" si="379"/>
        <v>802</v>
      </c>
      <c r="E1921" t="str">
        <f t="shared" si="376"/>
        <v>89301105</v>
      </c>
      <c r="F1921" t="str">
        <f t="shared" si="380"/>
        <v>0612173232</v>
      </c>
      <c r="G1921" s="1">
        <v>44746</v>
      </c>
      <c r="H1921" t="str">
        <f>"82034"</f>
        <v>82034</v>
      </c>
      <c r="I1921">
        <v>1</v>
      </c>
      <c r="J1921">
        <v>348</v>
      </c>
      <c r="K1921">
        <v>0</v>
      </c>
      <c r="L1921">
        <v>316.68</v>
      </c>
    </row>
    <row r="1922" spans="1:12" x14ac:dyDescent="0.25">
      <c r="A1922" t="str">
        <f t="shared" ref="A1922:A1985" si="381">"89301000"</f>
        <v>89301000</v>
      </c>
      <c r="B1922" t="str">
        <f t="shared" si="377"/>
        <v>91866000</v>
      </c>
      <c r="C1922" t="str">
        <f t="shared" si="378"/>
        <v>91866313</v>
      </c>
      <c r="D1922" t="str">
        <f t="shared" si="379"/>
        <v>802</v>
      </c>
      <c r="E1922" t="str">
        <f t="shared" si="376"/>
        <v>89301105</v>
      </c>
      <c r="F1922" t="str">
        <f t="shared" si="380"/>
        <v>0612173232</v>
      </c>
      <c r="G1922" s="1">
        <v>44750</v>
      </c>
      <c r="H1922" t="str">
        <f>"82044"</f>
        <v>82044</v>
      </c>
      <c r="I1922">
        <v>1</v>
      </c>
      <c r="J1922">
        <v>2159</v>
      </c>
      <c r="K1922">
        <v>0</v>
      </c>
      <c r="L1922">
        <v>1964.69</v>
      </c>
    </row>
    <row r="1923" spans="1:12" x14ac:dyDescent="0.25">
      <c r="A1923" t="str">
        <f t="shared" si="381"/>
        <v>89301000</v>
      </c>
      <c r="B1923" t="str">
        <f t="shared" si="377"/>
        <v>91866000</v>
      </c>
      <c r="C1923" t="str">
        <f t="shared" si="378"/>
        <v>91866313</v>
      </c>
      <c r="D1923" t="str">
        <f t="shared" si="379"/>
        <v>802</v>
      </c>
      <c r="E1923" t="str">
        <f t="shared" si="376"/>
        <v>89301105</v>
      </c>
      <c r="F1923" t="str">
        <f t="shared" si="380"/>
        <v>0612173232</v>
      </c>
      <c r="G1923" s="1">
        <v>44746</v>
      </c>
      <c r="H1923" t="str">
        <f>"82034"</f>
        <v>82034</v>
      </c>
      <c r="I1923">
        <v>1</v>
      </c>
      <c r="J1923">
        <v>348</v>
      </c>
      <c r="K1923">
        <v>0</v>
      </c>
      <c r="L1923">
        <v>316.68</v>
      </c>
    </row>
    <row r="1924" spans="1:12" x14ac:dyDescent="0.25">
      <c r="A1924" t="str">
        <f t="shared" si="381"/>
        <v>89301000</v>
      </c>
      <c r="B1924" t="str">
        <f t="shared" si="377"/>
        <v>91866000</v>
      </c>
      <c r="C1924" t="str">
        <f t="shared" si="378"/>
        <v>91866313</v>
      </c>
      <c r="D1924" t="str">
        <f t="shared" si="379"/>
        <v>802</v>
      </c>
      <c r="E1924" t="str">
        <f t="shared" si="376"/>
        <v>89301105</v>
      </c>
      <c r="F1924" t="str">
        <f t="shared" si="380"/>
        <v>0612173232</v>
      </c>
      <c r="G1924" s="1">
        <v>44747</v>
      </c>
      <c r="H1924" t="str">
        <f>"82041"</f>
        <v>82041</v>
      </c>
      <c r="I1924">
        <v>1</v>
      </c>
      <c r="J1924">
        <v>1090</v>
      </c>
      <c r="K1924">
        <v>0</v>
      </c>
      <c r="L1924">
        <v>991.9</v>
      </c>
    </row>
    <row r="1925" spans="1:12" x14ac:dyDescent="0.25">
      <c r="A1925" t="str">
        <f t="shared" si="381"/>
        <v>89301000</v>
      </c>
      <c r="B1925" t="str">
        <f t="shared" si="377"/>
        <v>91866000</v>
      </c>
      <c r="C1925" t="str">
        <f t="shared" si="378"/>
        <v>91866313</v>
      </c>
      <c r="D1925" t="str">
        <f t="shared" si="379"/>
        <v>802</v>
      </c>
      <c r="E1925" t="str">
        <f t="shared" si="376"/>
        <v>89301105</v>
      </c>
      <c r="F1925" t="str">
        <f t="shared" si="380"/>
        <v>0612173232</v>
      </c>
      <c r="G1925" s="1">
        <v>44746</v>
      </c>
      <c r="H1925" t="str">
        <f>"82038"</f>
        <v>82038</v>
      </c>
      <c r="I1925">
        <v>1</v>
      </c>
      <c r="J1925">
        <v>2142</v>
      </c>
      <c r="K1925">
        <v>0</v>
      </c>
      <c r="L1925">
        <v>1949.22</v>
      </c>
    </row>
    <row r="1926" spans="1:12" x14ac:dyDescent="0.25">
      <c r="A1926" t="str">
        <f t="shared" si="381"/>
        <v>89301000</v>
      </c>
      <c r="B1926" t="str">
        <f t="shared" si="377"/>
        <v>91866000</v>
      </c>
      <c r="C1926" t="str">
        <f t="shared" si="378"/>
        <v>91866313</v>
      </c>
      <c r="D1926" t="str">
        <f t="shared" si="379"/>
        <v>802</v>
      </c>
      <c r="E1926" t="str">
        <f t="shared" si="376"/>
        <v>89301105</v>
      </c>
      <c r="F1926" t="str">
        <f t="shared" si="380"/>
        <v>0612173232</v>
      </c>
      <c r="G1926" s="1">
        <v>44750</v>
      </c>
      <c r="H1926" t="str">
        <f>"82041"</f>
        <v>82041</v>
      </c>
      <c r="I1926">
        <v>1</v>
      </c>
      <c r="J1926">
        <v>1090</v>
      </c>
      <c r="K1926">
        <v>0</v>
      </c>
      <c r="L1926">
        <v>991.9</v>
      </c>
    </row>
    <row r="1927" spans="1:12" x14ac:dyDescent="0.25">
      <c r="A1927" t="str">
        <f t="shared" si="381"/>
        <v>89301000</v>
      </c>
      <c r="B1927" t="str">
        <f t="shared" si="377"/>
        <v>91866000</v>
      </c>
      <c r="C1927" t="str">
        <f t="shared" si="378"/>
        <v>91866313</v>
      </c>
      <c r="D1927" t="str">
        <f t="shared" si="379"/>
        <v>802</v>
      </c>
      <c r="E1927" t="str">
        <f t="shared" si="376"/>
        <v>89301105</v>
      </c>
      <c r="F1927" t="str">
        <f t="shared" si="380"/>
        <v>0612173232</v>
      </c>
      <c r="G1927" s="1">
        <v>44747</v>
      </c>
      <c r="H1927" t="str">
        <f>"82041"</f>
        <v>82041</v>
      </c>
      <c r="I1927">
        <v>1</v>
      </c>
      <c r="J1927">
        <v>1090</v>
      </c>
      <c r="K1927">
        <v>0</v>
      </c>
      <c r="L1927">
        <v>991.9</v>
      </c>
    </row>
    <row r="1928" spans="1:12" x14ac:dyDescent="0.25">
      <c r="A1928" t="str">
        <f t="shared" si="381"/>
        <v>89301000</v>
      </c>
      <c r="B1928" t="str">
        <f t="shared" si="377"/>
        <v>91866000</v>
      </c>
      <c r="C1928" t="str">
        <f t="shared" si="378"/>
        <v>91866313</v>
      </c>
      <c r="D1928" t="str">
        <f t="shared" si="379"/>
        <v>802</v>
      </c>
      <c r="E1928" t="str">
        <f t="shared" si="376"/>
        <v>89301105</v>
      </c>
      <c r="F1928" t="str">
        <f t="shared" si="380"/>
        <v>0612173232</v>
      </c>
      <c r="G1928" s="1">
        <v>44746</v>
      </c>
      <c r="H1928" t="str">
        <f>"82051"</f>
        <v>82051</v>
      </c>
      <c r="I1928">
        <v>1</v>
      </c>
      <c r="J1928">
        <v>169</v>
      </c>
      <c r="K1928">
        <v>0</v>
      </c>
      <c r="L1928">
        <v>153.79</v>
      </c>
    </row>
    <row r="1929" spans="1:12" x14ac:dyDescent="0.25">
      <c r="A1929" t="str">
        <f t="shared" si="381"/>
        <v>89301000</v>
      </c>
      <c r="B1929" t="str">
        <f t="shared" si="377"/>
        <v>91866000</v>
      </c>
      <c r="C1929" t="str">
        <f t="shared" si="378"/>
        <v>91866313</v>
      </c>
      <c r="D1929" t="str">
        <f t="shared" si="379"/>
        <v>802</v>
      </c>
      <c r="E1929" t="str">
        <f t="shared" si="376"/>
        <v>89301105</v>
      </c>
      <c r="F1929" t="str">
        <f t="shared" si="380"/>
        <v>0612173232</v>
      </c>
      <c r="G1929" s="1">
        <v>44746</v>
      </c>
      <c r="H1929" t="str">
        <f>"82117"</f>
        <v>82117</v>
      </c>
      <c r="I1929">
        <v>1</v>
      </c>
      <c r="J1929">
        <v>528</v>
      </c>
      <c r="K1929">
        <v>0</v>
      </c>
      <c r="L1929">
        <v>480.48</v>
      </c>
    </row>
    <row r="1930" spans="1:12" x14ac:dyDescent="0.25">
      <c r="A1930" t="str">
        <f t="shared" si="381"/>
        <v>89301000</v>
      </c>
      <c r="B1930" t="str">
        <f t="shared" si="377"/>
        <v>91866000</v>
      </c>
      <c r="C1930" t="str">
        <f t="shared" si="378"/>
        <v>91866313</v>
      </c>
      <c r="D1930" t="str">
        <f t="shared" si="379"/>
        <v>802</v>
      </c>
      <c r="E1930" t="str">
        <f t="shared" si="376"/>
        <v>89301105</v>
      </c>
      <c r="F1930" t="str">
        <f t="shared" si="380"/>
        <v>0612173232</v>
      </c>
      <c r="G1930" s="1">
        <v>44750</v>
      </c>
      <c r="H1930" t="str">
        <f>"82041"</f>
        <v>82041</v>
      </c>
      <c r="I1930">
        <v>1</v>
      </c>
      <c r="J1930">
        <v>1090</v>
      </c>
      <c r="K1930">
        <v>0</v>
      </c>
      <c r="L1930">
        <v>991.9</v>
      </c>
    </row>
    <row r="1931" spans="1:12" x14ac:dyDescent="0.25">
      <c r="A1931" t="str">
        <f t="shared" si="381"/>
        <v>89301000</v>
      </c>
      <c r="B1931" t="str">
        <f t="shared" si="377"/>
        <v>91866000</v>
      </c>
      <c r="C1931" t="str">
        <f t="shared" si="378"/>
        <v>91866313</v>
      </c>
      <c r="D1931" t="str">
        <f t="shared" si="379"/>
        <v>802</v>
      </c>
      <c r="E1931" t="str">
        <f t="shared" si="376"/>
        <v>89301105</v>
      </c>
      <c r="F1931" t="str">
        <f t="shared" si="380"/>
        <v>0612173232</v>
      </c>
      <c r="G1931" s="1">
        <v>44750</v>
      </c>
      <c r="H1931" t="str">
        <f>"82044"</f>
        <v>82044</v>
      </c>
      <c r="I1931">
        <v>1</v>
      </c>
      <c r="J1931">
        <v>2159</v>
      </c>
      <c r="K1931">
        <v>0</v>
      </c>
      <c r="L1931">
        <v>1964.69</v>
      </c>
    </row>
    <row r="1932" spans="1:12" x14ac:dyDescent="0.25">
      <c r="A1932" t="str">
        <f t="shared" si="381"/>
        <v>89301000</v>
      </c>
      <c r="B1932" t="str">
        <f t="shared" si="377"/>
        <v>91866000</v>
      </c>
      <c r="C1932" t="str">
        <f t="shared" si="378"/>
        <v>91866313</v>
      </c>
      <c r="D1932" t="str">
        <f t="shared" si="379"/>
        <v>802</v>
      </c>
      <c r="E1932" t="str">
        <f t="shared" si="376"/>
        <v>89301105</v>
      </c>
      <c r="F1932" t="str">
        <f t="shared" si="380"/>
        <v>0612173232</v>
      </c>
      <c r="G1932" s="1">
        <v>44747</v>
      </c>
      <c r="H1932" t="str">
        <f>"82034"</f>
        <v>82034</v>
      </c>
      <c r="I1932">
        <v>1</v>
      </c>
      <c r="J1932">
        <v>348</v>
      </c>
      <c r="K1932">
        <v>0</v>
      </c>
      <c r="L1932">
        <v>316.68</v>
      </c>
    </row>
    <row r="1933" spans="1:12" x14ac:dyDescent="0.25">
      <c r="A1933" t="str">
        <f t="shared" si="381"/>
        <v>89301000</v>
      </c>
      <c r="B1933" t="str">
        <f t="shared" si="377"/>
        <v>91866000</v>
      </c>
      <c r="C1933" t="str">
        <f t="shared" si="378"/>
        <v>91866313</v>
      </c>
      <c r="D1933" t="str">
        <f t="shared" si="379"/>
        <v>802</v>
      </c>
      <c r="E1933" t="str">
        <f t="shared" si="376"/>
        <v>89301105</v>
      </c>
      <c r="F1933" t="str">
        <f t="shared" si="380"/>
        <v>0612173232</v>
      </c>
      <c r="G1933" s="1">
        <v>44746</v>
      </c>
      <c r="H1933" t="str">
        <f>"82041"</f>
        <v>82041</v>
      </c>
      <c r="I1933">
        <v>1</v>
      </c>
      <c r="J1933">
        <v>1090</v>
      </c>
      <c r="K1933">
        <v>0</v>
      </c>
      <c r="L1933">
        <v>991.9</v>
      </c>
    </row>
    <row r="1934" spans="1:12" x14ac:dyDescent="0.25">
      <c r="A1934" t="str">
        <f t="shared" si="381"/>
        <v>89301000</v>
      </c>
      <c r="B1934" t="str">
        <f t="shared" si="377"/>
        <v>91866000</v>
      </c>
      <c r="C1934" t="str">
        <f t="shared" si="378"/>
        <v>91866313</v>
      </c>
      <c r="D1934" t="str">
        <f t="shared" si="379"/>
        <v>802</v>
      </c>
      <c r="E1934" t="str">
        <f t="shared" si="376"/>
        <v>89301105</v>
      </c>
      <c r="F1934" t="str">
        <f t="shared" si="380"/>
        <v>0612173232</v>
      </c>
      <c r="G1934" s="1">
        <v>44746</v>
      </c>
      <c r="H1934" t="str">
        <f>"82038"</f>
        <v>82038</v>
      </c>
      <c r="I1934">
        <v>1</v>
      </c>
      <c r="J1934">
        <v>2142</v>
      </c>
      <c r="K1934">
        <v>0</v>
      </c>
      <c r="L1934">
        <v>1949.22</v>
      </c>
    </row>
    <row r="1935" spans="1:12" x14ac:dyDescent="0.25">
      <c r="A1935" t="str">
        <f t="shared" si="381"/>
        <v>89301000</v>
      </c>
      <c r="B1935" t="str">
        <f t="shared" si="377"/>
        <v>91866000</v>
      </c>
      <c r="C1935" t="str">
        <f t="shared" si="378"/>
        <v>91866313</v>
      </c>
      <c r="D1935" t="str">
        <f t="shared" si="379"/>
        <v>802</v>
      </c>
      <c r="E1935" t="str">
        <f t="shared" si="376"/>
        <v>89301105</v>
      </c>
      <c r="F1935" t="str">
        <f t="shared" si="380"/>
        <v>0612173232</v>
      </c>
      <c r="G1935" s="1">
        <v>44746</v>
      </c>
      <c r="H1935" t="str">
        <f>"82034"</f>
        <v>82034</v>
      </c>
      <c r="I1935">
        <v>1</v>
      </c>
      <c r="J1935">
        <v>348</v>
      </c>
      <c r="K1935">
        <v>0</v>
      </c>
      <c r="L1935">
        <v>316.68</v>
      </c>
    </row>
    <row r="1936" spans="1:12" x14ac:dyDescent="0.25">
      <c r="A1936" t="str">
        <f t="shared" si="381"/>
        <v>89301000</v>
      </c>
      <c r="B1936" t="str">
        <f t="shared" si="377"/>
        <v>91866000</v>
      </c>
      <c r="C1936" t="str">
        <f t="shared" si="378"/>
        <v>91866313</v>
      </c>
      <c r="D1936" t="str">
        <f t="shared" si="379"/>
        <v>802</v>
      </c>
      <c r="E1936" t="str">
        <f t="shared" si="376"/>
        <v>89301105</v>
      </c>
      <c r="F1936" t="str">
        <f t="shared" si="380"/>
        <v>0612173232</v>
      </c>
      <c r="G1936" s="1">
        <v>44747</v>
      </c>
      <c r="H1936" t="str">
        <f>"82041"</f>
        <v>82041</v>
      </c>
      <c r="I1936">
        <v>1</v>
      </c>
      <c r="J1936">
        <v>1090</v>
      </c>
      <c r="K1936">
        <v>0</v>
      </c>
      <c r="L1936">
        <v>991.9</v>
      </c>
    </row>
    <row r="1937" spans="1:12" x14ac:dyDescent="0.25">
      <c r="A1937" t="str">
        <f t="shared" si="381"/>
        <v>89301000</v>
      </c>
      <c r="B1937" t="str">
        <f t="shared" si="377"/>
        <v>91866000</v>
      </c>
      <c r="C1937" t="str">
        <f t="shared" si="378"/>
        <v>91866313</v>
      </c>
      <c r="D1937" t="str">
        <f t="shared" si="379"/>
        <v>802</v>
      </c>
      <c r="E1937" t="str">
        <f t="shared" si="376"/>
        <v>89301105</v>
      </c>
      <c r="F1937" t="str">
        <f t="shared" si="380"/>
        <v>0612173232</v>
      </c>
      <c r="G1937" s="1">
        <v>44746</v>
      </c>
      <c r="H1937" t="str">
        <f>"82041"</f>
        <v>82041</v>
      </c>
      <c r="I1937">
        <v>1</v>
      </c>
      <c r="J1937">
        <v>1090</v>
      </c>
      <c r="K1937">
        <v>0</v>
      </c>
      <c r="L1937">
        <v>991.9</v>
      </c>
    </row>
    <row r="1938" spans="1:12" x14ac:dyDescent="0.25">
      <c r="A1938" t="str">
        <f t="shared" si="381"/>
        <v>89301000</v>
      </c>
      <c r="B1938" t="str">
        <f t="shared" si="377"/>
        <v>91866000</v>
      </c>
      <c r="C1938" t="str">
        <f t="shared" si="378"/>
        <v>91866313</v>
      </c>
      <c r="D1938" t="str">
        <f t="shared" si="379"/>
        <v>802</v>
      </c>
      <c r="E1938" t="str">
        <f t="shared" ref="E1938:E1945" si="382">"89301101"</f>
        <v>89301101</v>
      </c>
      <c r="F1938" t="str">
        <f t="shared" ref="F1938:F1945" si="383">"1458110181"</f>
        <v>1458110181</v>
      </c>
      <c r="G1938" s="1">
        <v>44746</v>
      </c>
      <c r="H1938" t="str">
        <f>"82034"</f>
        <v>82034</v>
      </c>
      <c r="I1938">
        <v>1</v>
      </c>
      <c r="J1938">
        <v>348</v>
      </c>
      <c r="K1938">
        <v>0</v>
      </c>
      <c r="L1938">
        <v>316.68</v>
      </c>
    </row>
    <row r="1939" spans="1:12" x14ac:dyDescent="0.25">
      <c r="A1939" t="str">
        <f t="shared" si="381"/>
        <v>89301000</v>
      </c>
      <c r="B1939" t="str">
        <f t="shared" si="377"/>
        <v>91866000</v>
      </c>
      <c r="C1939" t="str">
        <f t="shared" si="378"/>
        <v>91866313</v>
      </c>
      <c r="D1939" t="str">
        <f t="shared" si="379"/>
        <v>802</v>
      </c>
      <c r="E1939" t="str">
        <f t="shared" si="382"/>
        <v>89301101</v>
      </c>
      <c r="F1939" t="str">
        <f t="shared" si="383"/>
        <v>1458110181</v>
      </c>
      <c r="G1939" s="1">
        <v>44746</v>
      </c>
      <c r="H1939" t="str">
        <f>"82041"</f>
        <v>82041</v>
      </c>
      <c r="I1939">
        <v>1</v>
      </c>
      <c r="J1939">
        <v>1090</v>
      </c>
      <c r="K1939">
        <v>0</v>
      </c>
      <c r="L1939">
        <v>991.9</v>
      </c>
    </row>
    <row r="1940" spans="1:12" x14ac:dyDescent="0.25">
      <c r="A1940" t="str">
        <f t="shared" si="381"/>
        <v>89301000</v>
      </c>
      <c r="B1940" t="str">
        <f t="shared" si="377"/>
        <v>91866000</v>
      </c>
      <c r="C1940" t="str">
        <f t="shared" si="378"/>
        <v>91866313</v>
      </c>
      <c r="D1940" t="str">
        <f t="shared" si="379"/>
        <v>802</v>
      </c>
      <c r="E1940" t="str">
        <f t="shared" si="382"/>
        <v>89301101</v>
      </c>
      <c r="F1940" t="str">
        <f t="shared" si="383"/>
        <v>1458110181</v>
      </c>
      <c r="G1940" s="1">
        <v>44746</v>
      </c>
      <c r="H1940" t="str">
        <f>"82040"</f>
        <v>82040</v>
      </c>
      <c r="I1940">
        <v>1</v>
      </c>
      <c r="J1940">
        <v>927</v>
      </c>
      <c r="K1940">
        <v>0</v>
      </c>
      <c r="L1940">
        <v>843.57</v>
      </c>
    </row>
    <row r="1941" spans="1:12" x14ac:dyDescent="0.25">
      <c r="A1941" t="str">
        <f t="shared" si="381"/>
        <v>89301000</v>
      </c>
      <c r="B1941" t="str">
        <f t="shared" si="377"/>
        <v>91866000</v>
      </c>
      <c r="C1941" t="str">
        <f t="shared" si="378"/>
        <v>91866313</v>
      </c>
      <c r="D1941" t="str">
        <f t="shared" si="379"/>
        <v>802</v>
      </c>
      <c r="E1941" t="str">
        <f t="shared" si="382"/>
        <v>89301101</v>
      </c>
      <c r="F1941" t="str">
        <f t="shared" si="383"/>
        <v>1458110181</v>
      </c>
      <c r="G1941" s="1">
        <v>44746</v>
      </c>
      <c r="H1941" t="str">
        <f>"82041"</f>
        <v>82041</v>
      </c>
      <c r="I1941">
        <v>1</v>
      </c>
      <c r="J1941">
        <v>1090</v>
      </c>
      <c r="K1941">
        <v>0</v>
      </c>
      <c r="L1941">
        <v>991.9</v>
      </c>
    </row>
    <row r="1942" spans="1:12" x14ac:dyDescent="0.25">
      <c r="A1942" t="str">
        <f t="shared" si="381"/>
        <v>89301000</v>
      </c>
      <c r="B1942" t="str">
        <f t="shared" si="377"/>
        <v>91866000</v>
      </c>
      <c r="C1942" t="str">
        <f t="shared" si="378"/>
        <v>91866313</v>
      </c>
      <c r="D1942" t="str">
        <f t="shared" si="379"/>
        <v>802</v>
      </c>
      <c r="E1942" t="str">
        <f t="shared" si="382"/>
        <v>89301101</v>
      </c>
      <c r="F1942" t="str">
        <f t="shared" si="383"/>
        <v>1458110181</v>
      </c>
      <c r="G1942" s="1">
        <v>44746</v>
      </c>
      <c r="H1942" t="str">
        <f>"82079"</f>
        <v>82079</v>
      </c>
      <c r="I1942">
        <v>1</v>
      </c>
      <c r="J1942">
        <v>332</v>
      </c>
      <c r="K1942">
        <v>0</v>
      </c>
      <c r="L1942">
        <v>302.12</v>
      </c>
    </row>
    <row r="1943" spans="1:12" x14ac:dyDescent="0.25">
      <c r="A1943" t="str">
        <f t="shared" si="381"/>
        <v>89301000</v>
      </c>
      <c r="B1943" t="str">
        <f t="shared" si="377"/>
        <v>91866000</v>
      </c>
      <c r="C1943" t="str">
        <f t="shared" si="378"/>
        <v>91866313</v>
      </c>
      <c r="D1943" t="str">
        <f t="shared" si="379"/>
        <v>802</v>
      </c>
      <c r="E1943" t="str">
        <f t="shared" si="382"/>
        <v>89301101</v>
      </c>
      <c r="F1943" t="str">
        <f t="shared" si="383"/>
        <v>1458110181</v>
      </c>
      <c r="G1943" s="1">
        <v>44746</v>
      </c>
      <c r="H1943" t="str">
        <f>"82079"</f>
        <v>82079</v>
      </c>
      <c r="I1943">
        <v>1</v>
      </c>
      <c r="J1943">
        <v>332</v>
      </c>
      <c r="K1943">
        <v>0</v>
      </c>
      <c r="L1943">
        <v>302.12</v>
      </c>
    </row>
    <row r="1944" spans="1:12" x14ac:dyDescent="0.25">
      <c r="A1944" t="str">
        <f t="shared" si="381"/>
        <v>89301000</v>
      </c>
      <c r="B1944" t="str">
        <f t="shared" si="377"/>
        <v>91866000</v>
      </c>
      <c r="C1944" t="str">
        <f t="shared" si="378"/>
        <v>91866313</v>
      </c>
      <c r="D1944" t="str">
        <f t="shared" si="379"/>
        <v>802</v>
      </c>
      <c r="E1944" t="str">
        <f t="shared" si="382"/>
        <v>89301101</v>
      </c>
      <c r="F1944" t="str">
        <f t="shared" si="383"/>
        <v>1458110181</v>
      </c>
      <c r="G1944" s="1">
        <v>44746</v>
      </c>
      <c r="H1944" t="str">
        <f>"82147"</f>
        <v>82147</v>
      </c>
      <c r="I1944">
        <v>3</v>
      </c>
      <c r="J1944">
        <v>714</v>
      </c>
      <c r="K1944">
        <v>0</v>
      </c>
      <c r="L1944">
        <v>649.74</v>
      </c>
    </row>
    <row r="1945" spans="1:12" x14ac:dyDescent="0.25">
      <c r="A1945" t="str">
        <f t="shared" si="381"/>
        <v>89301000</v>
      </c>
      <c r="B1945" t="str">
        <f t="shared" si="377"/>
        <v>91866000</v>
      </c>
      <c r="C1945" t="str">
        <f t="shared" si="378"/>
        <v>91866313</v>
      </c>
      <c r="D1945" t="str">
        <f t="shared" si="379"/>
        <v>802</v>
      </c>
      <c r="E1945" t="str">
        <f t="shared" si="382"/>
        <v>89301101</v>
      </c>
      <c r="F1945" t="str">
        <f t="shared" si="383"/>
        <v>1458110181</v>
      </c>
      <c r="G1945" s="1">
        <v>44746</v>
      </c>
      <c r="H1945" t="str">
        <f>"82147"</f>
        <v>82147</v>
      </c>
      <c r="I1945">
        <v>9</v>
      </c>
      <c r="J1945">
        <v>2142</v>
      </c>
      <c r="K1945">
        <v>0</v>
      </c>
      <c r="L1945">
        <v>1949.22</v>
      </c>
    </row>
    <row r="1946" spans="1:12" x14ac:dyDescent="0.25">
      <c r="A1946" t="str">
        <f t="shared" si="381"/>
        <v>89301000</v>
      </c>
      <c r="B1946" t="str">
        <f t="shared" si="377"/>
        <v>91866000</v>
      </c>
      <c r="C1946" t="str">
        <f t="shared" si="378"/>
        <v>91866313</v>
      </c>
      <c r="D1946" t="str">
        <f t="shared" si="379"/>
        <v>802</v>
      </c>
      <c r="E1946" t="str">
        <f t="shared" ref="E1946:E1959" si="384">"89301105"</f>
        <v>89301105</v>
      </c>
      <c r="F1946" t="str">
        <f>"0653313265"</f>
        <v>0653313265</v>
      </c>
      <c r="G1946" s="1">
        <v>44757</v>
      </c>
      <c r="H1946" t="str">
        <f>"82093"</f>
        <v>82093</v>
      </c>
      <c r="I1946">
        <v>1</v>
      </c>
      <c r="J1946">
        <v>215</v>
      </c>
      <c r="K1946">
        <v>0</v>
      </c>
      <c r="L1946">
        <v>195.65</v>
      </c>
    </row>
    <row r="1947" spans="1:12" x14ac:dyDescent="0.25">
      <c r="A1947" t="str">
        <f t="shared" si="381"/>
        <v>89301000</v>
      </c>
      <c r="B1947" t="str">
        <f t="shared" si="377"/>
        <v>91866000</v>
      </c>
      <c r="C1947" t="str">
        <f t="shared" si="378"/>
        <v>91866313</v>
      </c>
      <c r="D1947" t="str">
        <f t="shared" si="379"/>
        <v>802</v>
      </c>
      <c r="E1947" t="str">
        <f t="shared" si="384"/>
        <v>89301105</v>
      </c>
      <c r="F1947" t="str">
        <f>"0653313265"</f>
        <v>0653313265</v>
      </c>
      <c r="G1947" s="1">
        <v>44757</v>
      </c>
      <c r="H1947" t="str">
        <f>"82079"</f>
        <v>82079</v>
      </c>
      <c r="I1947">
        <v>1</v>
      </c>
      <c r="J1947">
        <v>332</v>
      </c>
      <c r="K1947">
        <v>0</v>
      </c>
      <c r="L1947">
        <v>302.12</v>
      </c>
    </row>
    <row r="1948" spans="1:12" x14ac:dyDescent="0.25">
      <c r="A1948" t="str">
        <f t="shared" si="381"/>
        <v>89301000</v>
      </c>
      <c r="B1948" t="str">
        <f t="shared" si="377"/>
        <v>91866000</v>
      </c>
      <c r="C1948" t="str">
        <f t="shared" si="378"/>
        <v>91866313</v>
      </c>
      <c r="D1948" t="str">
        <f t="shared" si="379"/>
        <v>802</v>
      </c>
      <c r="E1948" t="str">
        <f t="shared" si="384"/>
        <v>89301105</v>
      </c>
      <c r="F1948" t="str">
        <f>"0653313265"</f>
        <v>0653313265</v>
      </c>
      <c r="G1948" s="1">
        <v>44757</v>
      </c>
      <c r="H1948" t="str">
        <f>"82079"</f>
        <v>82079</v>
      </c>
      <c r="I1948">
        <v>1</v>
      </c>
      <c r="J1948">
        <v>332</v>
      </c>
      <c r="K1948">
        <v>0</v>
      </c>
      <c r="L1948">
        <v>302.12</v>
      </c>
    </row>
    <row r="1949" spans="1:12" x14ac:dyDescent="0.25">
      <c r="A1949" t="str">
        <f t="shared" si="381"/>
        <v>89301000</v>
      </c>
      <c r="B1949" t="str">
        <f t="shared" si="377"/>
        <v>91866000</v>
      </c>
      <c r="C1949" t="str">
        <f t="shared" si="378"/>
        <v>91866313</v>
      </c>
      <c r="D1949" t="str">
        <f t="shared" si="379"/>
        <v>802</v>
      </c>
      <c r="E1949" t="str">
        <f t="shared" si="384"/>
        <v>89301105</v>
      </c>
      <c r="F1949" t="str">
        <f>"0653313265"</f>
        <v>0653313265</v>
      </c>
      <c r="G1949" s="1">
        <v>44757</v>
      </c>
      <c r="H1949" t="str">
        <f>"82079"</f>
        <v>82079</v>
      </c>
      <c r="I1949">
        <v>1</v>
      </c>
      <c r="J1949">
        <v>332</v>
      </c>
      <c r="K1949">
        <v>0</v>
      </c>
      <c r="L1949">
        <v>302.12</v>
      </c>
    </row>
    <row r="1950" spans="1:12" x14ac:dyDescent="0.25">
      <c r="A1950" t="str">
        <f t="shared" si="381"/>
        <v>89301000</v>
      </c>
      <c r="B1950" t="str">
        <f t="shared" si="377"/>
        <v>91866000</v>
      </c>
      <c r="C1950" t="str">
        <f t="shared" si="378"/>
        <v>91866313</v>
      </c>
      <c r="D1950" t="str">
        <f t="shared" si="379"/>
        <v>802</v>
      </c>
      <c r="E1950" t="str">
        <f t="shared" si="384"/>
        <v>89301105</v>
      </c>
      <c r="F1950" t="str">
        <f t="shared" ref="F1950:F1959" si="385">"0612173232"</f>
        <v>0612173232</v>
      </c>
      <c r="G1950" s="1">
        <v>44760</v>
      </c>
      <c r="H1950" t="str">
        <f>"82117"</f>
        <v>82117</v>
      </c>
      <c r="I1950">
        <v>2</v>
      </c>
      <c r="J1950">
        <v>1056</v>
      </c>
      <c r="K1950">
        <v>0</v>
      </c>
      <c r="L1950">
        <v>960.96</v>
      </c>
    </row>
    <row r="1951" spans="1:12" x14ac:dyDescent="0.25">
      <c r="A1951" t="str">
        <f t="shared" si="381"/>
        <v>89301000</v>
      </c>
      <c r="B1951" t="str">
        <f t="shared" si="377"/>
        <v>91866000</v>
      </c>
      <c r="C1951" t="str">
        <f t="shared" si="378"/>
        <v>91866313</v>
      </c>
      <c r="D1951" t="str">
        <f t="shared" si="379"/>
        <v>802</v>
      </c>
      <c r="E1951" t="str">
        <f t="shared" si="384"/>
        <v>89301105</v>
      </c>
      <c r="F1951" t="str">
        <f t="shared" si="385"/>
        <v>0612173232</v>
      </c>
      <c r="G1951" s="1">
        <v>44761</v>
      </c>
      <c r="H1951" t="str">
        <f>"82117"</f>
        <v>82117</v>
      </c>
      <c r="I1951">
        <v>1</v>
      </c>
      <c r="J1951">
        <v>528</v>
      </c>
      <c r="K1951">
        <v>0</v>
      </c>
      <c r="L1951">
        <v>480.48</v>
      </c>
    </row>
    <row r="1952" spans="1:12" x14ac:dyDescent="0.25">
      <c r="A1952" t="str">
        <f t="shared" si="381"/>
        <v>89301000</v>
      </c>
      <c r="B1952" t="str">
        <f t="shared" si="377"/>
        <v>91866000</v>
      </c>
      <c r="C1952" t="str">
        <f t="shared" si="378"/>
        <v>91866313</v>
      </c>
      <c r="D1952" t="str">
        <f t="shared" si="379"/>
        <v>802</v>
      </c>
      <c r="E1952" t="str">
        <f t="shared" si="384"/>
        <v>89301105</v>
      </c>
      <c r="F1952" t="str">
        <f t="shared" si="385"/>
        <v>0612173232</v>
      </c>
      <c r="G1952" s="1">
        <v>44760</v>
      </c>
      <c r="H1952" t="str">
        <f>"82117"</f>
        <v>82117</v>
      </c>
      <c r="I1952">
        <v>1</v>
      </c>
      <c r="J1952">
        <v>528</v>
      </c>
      <c r="K1952">
        <v>0</v>
      </c>
      <c r="L1952">
        <v>480.48</v>
      </c>
    </row>
    <row r="1953" spans="1:12" x14ac:dyDescent="0.25">
      <c r="A1953" t="str">
        <f t="shared" si="381"/>
        <v>89301000</v>
      </c>
      <c r="B1953" t="str">
        <f t="shared" si="377"/>
        <v>91866000</v>
      </c>
      <c r="C1953" t="str">
        <f t="shared" si="378"/>
        <v>91866313</v>
      </c>
      <c r="D1953" t="str">
        <f t="shared" si="379"/>
        <v>802</v>
      </c>
      <c r="E1953" t="str">
        <f t="shared" si="384"/>
        <v>89301105</v>
      </c>
      <c r="F1953" t="str">
        <f t="shared" si="385"/>
        <v>0612173232</v>
      </c>
      <c r="G1953" s="1">
        <v>44760</v>
      </c>
      <c r="H1953" t="str">
        <f>"82041"</f>
        <v>82041</v>
      </c>
      <c r="I1953">
        <v>1</v>
      </c>
      <c r="J1953">
        <v>1090</v>
      </c>
      <c r="K1953">
        <v>0</v>
      </c>
      <c r="L1953">
        <v>991.9</v>
      </c>
    </row>
    <row r="1954" spans="1:12" x14ac:dyDescent="0.25">
      <c r="A1954" t="str">
        <f t="shared" si="381"/>
        <v>89301000</v>
      </c>
      <c r="B1954" t="str">
        <f t="shared" si="377"/>
        <v>91866000</v>
      </c>
      <c r="C1954" t="str">
        <f t="shared" si="378"/>
        <v>91866313</v>
      </c>
      <c r="D1954" t="str">
        <f t="shared" si="379"/>
        <v>802</v>
      </c>
      <c r="E1954" t="str">
        <f t="shared" si="384"/>
        <v>89301105</v>
      </c>
      <c r="F1954" t="str">
        <f t="shared" si="385"/>
        <v>0612173232</v>
      </c>
      <c r="G1954" s="1">
        <v>44764</v>
      </c>
      <c r="H1954" t="str">
        <f>"98111"</f>
        <v>98111</v>
      </c>
      <c r="I1954">
        <v>1</v>
      </c>
      <c r="J1954">
        <v>154</v>
      </c>
      <c r="K1954">
        <v>0</v>
      </c>
      <c r="L1954">
        <v>140.13999999999999</v>
      </c>
    </row>
    <row r="1955" spans="1:12" x14ac:dyDescent="0.25">
      <c r="A1955" t="str">
        <f t="shared" si="381"/>
        <v>89301000</v>
      </c>
      <c r="B1955" t="str">
        <f t="shared" si="377"/>
        <v>91866000</v>
      </c>
      <c r="C1955" t="str">
        <f t="shared" si="378"/>
        <v>91866313</v>
      </c>
      <c r="D1955" t="str">
        <f t="shared" si="379"/>
        <v>802</v>
      </c>
      <c r="E1955" t="str">
        <f t="shared" si="384"/>
        <v>89301105</v>
      </c>
      <c r="F1955" t="str">
        <f t="shared" si="385"/>
        <v>0612173232</v>
      </c>
      <c r="G1955" s="1">
        <v>44757</v>
      </c>
      <c r="H1955" t="str">
        <f>"82129"</f>
        <v>82129</v>
      </c>
      <c r="I1955">
        <v>1</v>
      </c>
      <c r="J1955">
        <v>244</v>
      </c>
      <c r="K1955">
        <v>0</v>
      </c>
      <c r="L1955">
        <v>222.04</v>
      </c>
    </row>
    <row r="1956" spans="1:12" x14ac:dyDescent="0.25">
      <c r="A1956" t="str">
        <f t="shared" si="381"/>
        <v>89301000</v>
      </c>
      <c r="B1956" t="str">
        <f t="shared" si="377"/>
        <v>91866000</v>
      </c>
      <c r="C1956" t="str">
        <f t="shared" si="378"/>
        <v>91866313</v>
      </c>
      <c r="D1956" t="str">
        <f t="shared" si="379"/>
        <v>802</v>
      </c>
      <c r="E1956" t="str">
        <f t="shared" si="384"/>
        <v>89301105</v>
      </c>
      <c r="F1956" t="str">
        <f t="shared" si="385"/>
        <v>0612173232</v>
      </c>
      <c r="G1956" s="1">
        <v>44760</v>
      </c>
      <c r="H1956" t="str">
        <f>"82034"</f>
        <v>82034</v>
      </c>
      <c r="I1956">
        <v>1</v>
      </c>
      <c r="J1956">
        <v>348</v>
      </c>
      <c r="K1956">
        <v>0</v>
      </c>
      <c r="L1956">
        <v>316.68</v>
      </c>
    </row>
    <row r="1957" spans="1:12" x14ac:dyDescent="0.25">
      <c r="A1957" t="str">
        <f t="shared" si="381"/>
        <v>89301000</v>
      </c>
      <c r="B1957" t="str">
        <f t="shared" si="377"/>
        <v>91866000</v>
      </c>
      <c r="C1957" t="str">
        <f t="shared" si="378"/>
        <v>91866313</v>
      </c>
      <c r="D1957" t="str">
        <f t="shared" si="379"/>
        <v>802</v>
      </c>
      <c r="E1957" t="str">
        <f t="shared" si="384"/>
        <v>89301105</v>
      </c>
      <c r="F1957" t="str">
        <f t="shared" si="385"/>
        <v>0612173232</v>
      </c>
      <c r="G1957" s="1">
        <v>44763</v>
      </c>
      <c r="H1957" t="str">
        <f>"82117"</f>
        <v>82117</v>
      </c>
      <c r="I1957">
        <v>1</v>
      </c>
      <c r="J1957">
        <v>528</v>
      </c>
      <c r="K1957">
        <v>0</v>
      </c>
      <c r="L1957">
        <v>480.48</v>
      </c>
    </row>
    <row r="1958" spans="1:12" x14ac:dyDescent="0.25">
      <c r="A1958" t="str">
        <f t="shared" si="381"/>
        <v>89301000</v>
      </c>
      <c r="B1958" t="str">
        <f t="shared" si="377"/>
        <v>91866000</v>
      </c>
      <c r="C1958" t="str">
        <f t="shared" si="378"/>
        <v>91866313</v>
      </c>
      <c r="D1958" t="str">
        <f t="shared" si="379"/>
        <v>802</v>
      </c>
      <c r="E1958" t="str">
        <f t="shared" si="384"/>
        <v>89301105</v>
      </c>
      <c r="F1958" t="str">
        <f t="shared" si="385"/>
        <v>0612173232</v>
      </c>
      <c r="G1958" s="1">
        <v>44764</v>
      </c>
      <c r="H1958" t="str">
        <f>"82117"</f>
        <v>82117</v>
      </c>
      <c r="I1958">
        <v>1</v>
      </c>
      <c r="J1958">
        <v>528</v>
      </c>
      <c r="K1958">
        <v>0</v>
      </c>
      <c r="L1958">
        <v>480.48</v>
      </c>
    </row>
    <row r="1959" spans="1:12" x14ac:dyDescent="0.25">
      <c r="A1959" t="str">
        <f t="shared" si="381"/>
        <v>89301000</v>
      </c>
      <c r="B1959" t="str">
        <f t="shared" si="377"/>
        <v>91866000</v>
      </c>
      <c r="C1959" t="str">
        <f t="shared" si="378"/>
        <v>91866313</v>
      </c>
      <c r="D1959" t="str">
        <f t="shared" si="379"/>
        <v>802</v>
      </c>
      <c r="E1959" t="str">
        <f t="shared" si="384"/>
        <v>89301105</v>
      </c>
      <c r="F1959" t="str">
        <f t="shared" si="385"/>
        <v>0612173232</v>
      </c>
      <c r="G1959" s="1">
        <v>44763</v>
      </c>
      <c r="H1959" t="str">
        <f>"82117"</f>
        <v>82117</v>
      </c>
      <c r="I1959">
        <v>2</v>
      </c>
      <c r="J1959">
        <v>1056</v>
      </c>
      <c r="K1959">
        <v>0</v>
      </c>
      <c r="L1959">
        <v>960.96</v>
      </c>
    </row>
    <row r="1960" spans="1:12" x14ac:dyDescent="0.25">
      <c r="A1960" t="str">
        <f t="shared" si="381"/>
        <v>89301000</v>
      </c>
      <c r="B1960" t="str">
        <f>"91997900"</f>
        <v>91997900</v>
      </c>
      <c r="C1960" t="str">
        <f>"91997901"</f>
        <v>91997901</v>
      </c>
      <c r="D1960" t="str">
        <f>"801"</f>
        <v>801</v>
      </c>
      <c r="E1960" t="str">
        <f>"89301101"</f>
        <v>89301101</v>
      </c>
      <c r="F1960" t="str">
        <f>"1001216590"</f>
        <v>1001216590</v>
      </c>
      <c r="G1960" s="1">
        <v>44769</v>
      </c>
      <c r="H1960" t="str">
        <f>"92169"</f>
        <v>92169</v>
      </c>
      <c r="I1960">
        <v>1</v>
      </c>
      <c r="J1960">
        <v>944</v>
      </c>
      <c r="K1960">
        <v>0</v>
      </c>
      <c r="L1960">
        <v>736.32</v>
      </c>
    </row>
    <row r="1961" spans="1:12" x14ac:dyDescent="0.25">
      <c r="A1961" t="str">
        <f t="shared" si="381"/>
        <v>89301000</v>
      </c>
      <c r="B1961" t="str">
        <f>"91997900"</f>
        <v>91997900</v>
      </c>
      <c r="C1961" t="str">
        <f>"91997901"</f>
        <v>91997901</v>
      </c>
      <c r="D1961" t="str">
        <f>"801"</f>
        <v>801</v>
      </c>
      <c r="E1961" t="str">
        <f>"89301101"</f>
        <v>89301101</v>
      </c>
      <c r="F1961" t="str">
        <f>"1001216590"</f>
        <v>1001216590</v>
      </c>
      <c r="G1961" s="1">
        <v>44761</v>
      </c>
      <c r="H1961" t="str">
        <f>"99149"</f>
        <v>99149</v>
      </c>
      <c r="I1961">
        <v>1</v>
      </c>
      <c r="J1961">
        <v>28</v>
      </c>
      <c r="K1961">
        <v>0</v>
      </c>
      <c r="L1961">
        <v>21.84</v>
      </c>
    </row>
    <row r="1962" spans="1:12" x14ac:dyDescent="0.25">
      <c r="A1962" t="str">
        <f t="shared" si="381"/>
        <v>89301000</v>
      </c>
      <c r="B1962" t="str">
        <f>"91997900"</f>
        <v>91997900</v>
      </c>
      <c r="C1962" t="str">
        <f>"91997901"</f>
        <v>91997901</v>
      </c>
      <c r="D1962" t="str">
        <f>"801"</f>
        <v>801</v>
      </c>
      <c r="E1962" t="str">
        <f>"89301101"</f>
        <v>89301101</v>
      </c>
      <c r="F1962" t="str">
        <f>"1001216590"</f>
        <v>1001216590</v>
      </c>
      <c r="G1962" s="1">
        <v>44761</v>
      </c>
      <c r="H1962" t="str">
        <f>"97111"</f>
        <v>97111</v>
      </c>
      <c r="I1962">
        <v>1</v>
      </c>
      <c r="J1962">
        <v>18</v>
      </c>
      <c r="K1962">
        <v>0</v>
      </c>
      <c r="L1962">
        <v>14.04</v>
      </c>
    </row>
    <row r="1963" spans="1:12" x14ac:dyDescent="0.25">
      <c r="A1963" t="str">
        <f t="shared" si="381"/>
        <v>89301000</v>
      </c>
      <c r="B1963" t="str">
        <f>"89301087"</f>
        <v>89301087</v>
      </c>
      <c r="C1963" t="str">
        <f>"89301087"</f>
        <v>89301087</v>
      </c>
      <c r="D1963" t="str">
        <f>"613"</f>
        <v>613</v>
      </c>
      <c r="E1963" t="str">
        <f>"89301211"</f>
        <v>89301211</v>
      </c>
      <c r="F1963" t="str">
        <f>"9005225317"</f>
        <v>9005225317</v>
      </c>
      <c r="G1963" s="1">
        <v>44749</v>
      </c>
      <c r="H1963" t="str">
        <f>"63921"</f>
        <v>63921</v>
      </c>
      <c r="I1963">
        <v>1</v>
      </c>
      <c r="J1963">
        <v>0</v>
      </c>
      <c r="K1963">
        <v>5071</v>
      </c>
      <c r="L1963">
        <v>5071</v>
      </c>
    </row>
    <row r="1964" spans="1:12" x14ac:dyDescent="0.25">
      <c r="A1964" t="str">
        <f t="shared" si="381"/>
        <v>89301000</v>
      </c>
      <c r="B1964" t="str">
        <f t="shared" ref="B1964:B2027" si="386">"72100000"</f>
        <v>72100000</v>
      </c>
      <c r="C1964" t="str">
        <f t="shared" ref="C1964:C2027" si="387">"72100659"</f>
        <v>72100659</v>
      </c>
      <c r="D1964" t="str">
        <f t="shared" ref="D1964:D2027" si="388">"801"</f>
        <v>801</v>
      </c>
      <c r="E1964" t="str">
        <f t="shared" ref="E1964:E1995" si="389">"89301091"</f>
        <v>89301091</v>
      </c>
      <c r="F1964" t="str">
        <f>"2205290450"</f>
        <v>2205290450</v>
      </c>
      <c r="G1964" s="1">
        <v>44713</v>
      </c>
      <c r="H1964" t="str">
        <f>"93121"</f>
        <v>93121</v>
      </c>
      <c r="I1964">
        <v>1</v>
      </c>
      <c r="J1964">
        <v>125</v>
      </c>
      <c r="K1964">
        <v>0</v>
      </c>
      <c r="L1964">
        <v>153.75</v>
      </c>
    </row>
    <row r="1965" spans="1:12" x14ac:dyDescent="0.25">
      <c r="A1965" t="str">
        <f t="shared" si="381"/>
        <v>89301000</v>
      </c>
      <c r="B1965" t="str">
        <f t="shared" si="386"/>
        <v>72100000</v>
      </c>
      <c r="C1965" t="str">
        <f t="shared" si="387"/>
        <v>72100659</v>
      </c>
      <c r="D1965" t="str">
        <f t="shared" si="388"/>
        <v>801</v>
      </c>
      <c r="E1965" t="str">
        <f t="shared" si="389"/>
        <v>89301091</v>
      </c>
      <c r="F1965" t="str">
        <f>"2205290450"</f>
        <v>2205290450</v>
      </c>
      <c r="G1965" s="1">
        <v>44713</v>
      </c>
      <c r="H1965" t="str">
        <f>"93124"</f>
        <v>93124</v>
      </c>
      <c r="I1965">
        <v>1</v>
      </c>
      <c r="J1965">
        <v>173</v>
      </c>
      <c r="K1965">
        <v>0</v>
      </c>
      <c r="L1965">
        <v>212.79</v>
      </c>
    </row>
    <row r="1966" spans="1:12" x14ac:dyDescent="0.25">
      <c r="A1966" t="str">
        <f t="shared" si="381"/>
        <v>89301000</v>
      </c>
      <c r="B1966" t="str">
        <f t="shared" si="386"/>
        <v>72100000</v>
      </c>
      <c r="C1966" t="str">
        <f t="shared" si="387"/>
        <v>72100659</v>
      </c>
      <c r="D1966" t="str">
        <f t="shared" si="388"/>
        <v>801</v>
      </c>
      <c r="E1966" t="str">
        <f t="shared" si="389"/>
        <v>89301091</v>
      </c>
      <c r="F1966" t="str">
        <f>"2205290450"</f>
        <v>2205290450</v>
      </c>
      <c r="G1966" s="1">
        <v>44713</v>
      </c>
      <c r="H1966" t="str">
        <f>"93281"</f>
        <v>93281</v>
      </c>
      <c r="I1966">
        <v>1</v>
      </c>
      <c r="J1966">
        <v>134</v>
      </c>
      <c r="K1966">
        <v>0</v>
      </c>
      <c r="L1966">
        <v>164.82</v>
      </c>
    </row>
    <row r="1967" spans="1:12" x14ac:dyDescent="0.25">
      <c r="A1967" t="str">
        <f t="shared" si="381"/>
        <v>89301000</v>
      </c>
      <c r="B1967" t="str">
        <f t="shared" si="386"/>
        <v>72100000</v>
      </c>
      <c r="C1967" t="str">
        <f t="shared" si="387"/>
        <v>72100659</v>
      </c>
      <c r="D1967" t="str">
        <f t="shared" si="388"/>
        <v>801</v>
      </c>
      <c r="E1967" t="str">
        <f t="shared" si="389"/>
        <v>89301091</v>
      </c>
      <c r="F1967" t="str">
        <f>"2205300053"</f>
        <v>2205300053</v>
      </c>
      <c r="G1967" s="1">
        <v>44713</v>
      </c>
      <c r="H1967" t="str">
        <f>"93121"</f>
        <v>93121</v>
      </c>
      <c r="I1967">
        <v>1</v>
      </c>
      <c r="J1967">
        <v>125</v>
      </c>
      <c r="K1967">
        <v>0</v>
      </c>
      <c r="L1967">
        <v>153.75</v>
      </c>
    </row>
    <row r="1968" spans="1:12" x14ac:dyDescent="0.25">
      <c r="A1968" t="str">
        <f t="shared" si="381"/>
        <v>89301000</v>
      </c>
      <c r="B1968" t="str">
        <f t="shared" si="386"/>
        <v>72100000</v>
      </c>
      <c r="C1968" t="str">
        <f t="shared" si="387"/>
        <v>72100659</v>
      </c>
      <c r="D1968" t="str">
        <f t="shared" si="388"/>
        <v>801</v>
      </c>
      <c r="E1968" t="str">
        <f t="shared" si="389"/>
        <v>89301091</v>
      </c>
      <c r="F1968" t="str">
        <f>"2205300053"</f>
        <v>2205300053</v>
      </c>
      <c r="G1968" s="1">
        <v>44713</v>
      </c>
      <c r="H1968" t="str">
        <f>"93124"</f>
        <v>93124</v>
      </c>
      <c r="I1968">
        <v>1</v>
      </c>
      <c r="J1968">
        <v>173</v>
      </c>
      <c r="K1968">
        <v>0</v>
      </c>
      <c r="L1968">
        <v>212.79</v>
      </c>
    </row>
    <row r="1969" spans="1:12" x14ac:dyDescent="0.25">
      <c r="A1969" t="str">
        <f t="shared" si="381"/>
        <v>89301000</v>
      </c>
      <c r="B1969" t="str">
        <f t="shared" si="386"/>
        <v>72100000</v>
      </c>
      <c r="C1969" t="str">
        <f t="shared" si="387"/>
        <v>72100659</v>
      </c>
      <c r="D1969" t="str">
        <f t="shared" si="388"/>
        <v>801</v>
      </c>
      <c r="E1969" t="str">
        <f t="shared" si="389"/>
        <v>89301091</v>
      </c>
      <c r="F1969" t="str">
        <f>"2205300053"</f>
        <v>2205300053</v>
      </c>
      <c r="G1969" s="1">
        <v>44713</v>
      </c>
      <c r="H1969" t="str">
        <f>"93281"</f>
        <v>93281</v>
      </c>
      <c r="I1969">
        <v>1</v>
      </c>
      <c r="J1969">
        <v>134</v>
      </c>
      <c r="K1969">
        <v>0</v>
      </c>
      <c r="L1969">
        <v>164.82</v>
      </c>
    </row>
    <row r="1970" spans="1:12" x14ac:dyDescent="0.25">
      <c r="A1970" t="str">
        <f t="shared" si="381"/>
        <v>89301000</v>
      </c>
      <c r="B1970" t="str">
        <f t="shared" si="386"/>
        <v>72100000</v>
      </c>
      <c r="C1970" t="str">
        <f t="shared" si="387"/>
        <v>72100659</v>
      </c>
      <c r="D1970" t="str">
        <f t="shared" si="388"/>
        <v>801</v>
      </c>
      <c r="E1970" t="str">
        <f t="shared" si="389"/>
        <v>89301091</v>
      </c>
      <c r="F1970" t="str">
        <f>"2255300586"</f>
        <v>2255300586</v>
      </c>
      <c r="G1970" s="1">
        <v>44713</v>
      </c>
      <c r="H1970" t="str">
        <f>"93121"</f>
        <v>93121</v>
      </c>
      <c r="I1970">
        <v>1</v>
      </c>
      <c r="J1970">
        <v>125</v>
      </c>
      <c r="K1970">
        <v>0</v>
      </c>
      <c r="L1970">
        <v>153.75</v>
      </c>
    </row>
    <row r="1971" spans="1:12" x14ac:dyDescent="0.25">
      <c r="A1971" t="str">
        <f t="shared" si="381"/>
        <v>89301000</v>
      </c>
      <c r="B1971" t="str">
        <f t="shared" si="386"/>
        <v>72100000</v>
      </c>
      <c r="C1971" t="str">
        <f t="shared" si="387"/>
        <v>72100659</v>
      </c>
      <c r="D1971" t="str">
        <f t="shared" si="388"/>
        <v>801</v>
      </c>
      <c r="E1971" t="str">
        <f t="shared" si="389"/>
        <v>89301091</v>
      </c>
      <c r="F1971" t="str">
        <f>"2255300586"</f>
        <v>2255300586</v>
      </c>
      <c r="G1971" s="1">
        <v>44713</v>
      </c>
      <c r="H1971" t="str">
        <f>"93124"</f>
        <v>93124</v>
      </c>
      <c r="I1971">
        <v>1</v>
      </c>
      <c r="J1971">
        <v>173</v>
      </c>
      <c r="K1971">
        <v>0</v>
      </c>
      <c r="L1971">
        <v>212.79</v>
      </c>
    </row>
    <row r="1972" spans="1:12" x14ac:dyDescent="0.25">
      <c r="A1972" t="str">
        <f t="shared" si="381"/>
        <v>89301000</v>
      </c>
      <c r="B1972" t="str">
        <f t="shared" si="386"/>
        <v>72100000</v>
      </c>
      <c r="C1972" t="str">
        <f t="shared" si="387"/>
        <v>72100659</v>
      </c>
      <c r="D1972" t="str">
        <f t="shared" si="388"/>
        <v>801</v>
      </c>
      <c r="E1972" t="str">
        <f t="shared" si="389"/>
        <v>89301091</v>
      </c>
      <c r="F1972" t="str">
        <f>"2255300586"</f>
        <v>2255300586</v>
      </c>
      <c r="G1972" s="1">
        <v>44713</v>
      </c>
      <c r="H1972" t="str">
        <f>"93281"</f>
        <v>93281</v>
      </c>
      <c r="I1972">
        <v>1</v>
      </c>
      <c r="J1972">
        <v>134</v>
      </c>
      <c r="K1972">
        <v>0</v>
      </c>
      <c r="L1972">
        <v>164.82</v>
      </c>
    </row>
    <row r="1973" spans="1:12" x14ac:dyDescent="0.25">
      <c r="A1973" t="str">
        <f t="shared" si="381"/>
        <v>89301000</v>
      </c>
      <c r="B1973" t="str">
        <f t="shared" si="386"/>
        <v>72100000</v>
      </c>
      <c r="C1973" t="str">
        <f t="shared" si="387"/>
        <v>72100659</v>
      </c>
      <c r="D1973" t="str">
        <f t="shared" si="388"/>
        <v>801</v>
      </c>
      <c r="E1973" t="str">
        <f t="shared" si="389"/>
        <v>89301091</v>
      </c>
      <c r="F1973" t="str">
        <f>"2206010125"</f>
        <v>2206010125</v>
      </c>
      <c r="G1973" s="1">
        <v>44715</v>
      </c>
      <c r="H1973" t="str">
        <f>"93121"</f>
        <v>93121</v>
      </c>
      <c r="I1973">
        <v>1</v>
      </c>
      <c r="J1973">
        <v>125</v>
      </c>
      <c r="K1973">
        <v>0</v>
      </c>
      <c r="L1973">
        <v>153.75</v>
      </c>
    </row>
    <row r="1974" spans="1:12" x14ac:dyDescent="0.25">
      <c r="A1974" t="str">
        <f t="shared" si="381"/>
        <v>89301000</v>
      </c>
      <c r="B1974" t="str">
        <f t="shared" si="386"/>
        <v>72100000</v>
      </c>
      <c r="C1974" t="str">
        <f t="shared" si="387"/>
        <v>72100659</v>
      </c>
      <c r="D1974" t="str">
        <f t="shared" si="388"/>
        <v>801</v>
      </c>
      <c r="E1974" t="str">
        <f t="shared" si="389"/>
        <v>89301091</v>
      </c>
      <c r="F1974" t="str">
        <f>"2206010125"</f>
        <v>2206010125</v>
      </c>
      <c r="G1974" s="1">
        <v>44715</v>
      </c>
      <c r="H1974" t="str">
        <f>"93124"</f>
        <v>93124</v>
      </c>
      <c r="I1974">
        <v>1</v>
      </c>
      <c r="J1974">
        <v>173</v>
      </c>
      <c r="K1974">
        <v>0</v>
      </c>
      <c r="L1974">
        <v>212.79</v>
      </c>
    </row>
    <row r="1975" spans="1:12" x14ac:dyDescent="0.25">
      <c r="A1975" t="str">
        <f t="shared" si="381"/>
        <v>89301000</v>
      </c>
      <c r="B1975" t="str">
        <f t="shared" si="386"/>
        <v>72100000</v>
      </c>
      <c r="C1975" t="str">
        <f t="shared" si="387"/>
        <v>72100659</v>
      </c>
      <c r="D1975" t="str">
        <f t="shared" si="388"/>
        <v>801</v>
      </c>
      <c r="E1975" t="str">
        <f t="shared" si="389"/>
        <v>89301091</v>
      </c>
      <c r="F1975" t="str">
        <f>"2206010125"</f>
        <v>2206010125</v>
      </c>
      <c r="G1975" s="1">
        <v>44715</v>
      </c>
      <c r="H1975" t="str">
        <f>"93281"</f>
        <v>93281</v>
      </c>
      <c r="I1975">
        <v>1</v>
      </c>
      <c r="J1975">
        <v>134</v>
      </c>
      <c r="K1975">
        <v>0</v>
      </c>
      <c r="L1975">
        <v>164.82</v>
      </c>
    </row>
    <row r="1976" spans="1:12" x14ac:dyDescent="0.25">
      <c r="A1976" t="str">
        <f t="shared" si="381"/>
        <v>89301000</v>
      </c>
      <c r="B1976" t="str">
        <f t="shared" si="386"/>
        <v>72100000</v>
      </c>
      <c r="C1976" t="str">
        <f t="shared" si="387"/>
        <v>72100659</v>
      </c>
      <c r="D1976" t="str">
        <f t="shared" si="388"/>
        <v>801</v>
      </c>
      <c r="E1976" t="str">
        <f t="shared" si="389"/>
        <v>89301091</v>
      </c>
      <c r="F1976" t="str">
        <f>"2206010730"</f>
        <v>2206010730</v>
      </c>
      <c r="G1976" s="1">
        <v>44716</v>
      </c>
      <c r="H1976" t="str">
        <f>"93121"</f>
        <v>93121</v>
      </c>
      <c r="I1976">
        <v>1</v>
      </c>
      <c r="J1976">
        <v>125</v>
      </c>
      <c r="K1976">
        <v>0</v>
      </c>
      <c r="L1976">
        <v>153.75</v>
      </c>
    </row>
    <row r="1977" spans="1:12" x14ac:dyDescent="0.25">
      <c r="A1977" t="str">
        <f t="shared" si="381"/>
        <v>89301000</v>
      </c>
      <c r="B1977" t="str">
        <f t="shared" si="386"/>
        <v>72100000</v>
      </c>
      <c r="C1977" t="str">
        <f t="shared" si="387"/>
        <v>72100659</v>
      </c>
      <c r="D1977" t="str">
        <f t="shared" si="388"/>
        <v>801</v>
      </c>
      <c r="E1977" t="str">
        <f t="shared" si="389"/>
        <v>89301091</v>
      </c>
      <c r="F1977" t="str">
        <f>"2206010730"</f>
        <v>2206010730</v>
      </c>
      <c r="G1977" s="1">
        <v>44716</v>
      </c>
      <c r="H1977" t="str">
        <f>"93124"</f>
        <v>93124</v>
      </c>
      <c r="I1977">
        <v>1</v>
      </c>
      <c r="J1977">
        <v>173</v>
      </c>
      <c r="K1977">
        <v>0</v>
      </c>
      <c r="L1977">
        <v>212.79</v>
      </c>
    </row>
    <row r="1978" spans="1:12" x14ac:dyDescent="0.25">
      <c r="A1978" t="str">
        <f t="shared" si="381"/>
        <v>89301000</v>
      </c>
      <c r="B1978" t="str">
        <f t="shared" si="386"/>
        <v>72100000</v>
      </c>
      <c r="C1978" t="str">
        <f t="shared" si="387"/>
        <v>72100659</v>
      </c>
      <c r="D1978" t="str">
        <f t="shared" si="388"/>
        <v>801</v>
      </c>
      <c r="E1978" t="str">
        <f t="shared" si="389"/>
        <v>89301091</v>
      </c>
      <c r="F1978" t="str">
        <f>"2206010730"</f>
        <v>2206010730</v>
      </c>
      <c r="G1978" s="1">
        <v>44716</v>
      </c>
      <c r="H1978" t="str">
        <f>"93281"</f>
        <v>93281</v>
      </c>
      <c r="I1978">
        <v>1</v>
      </c>
      <c r="J1978">
        <v>134</v>
      </c>
      <c r="K1978">
        <v>0</v>
      </c>
      <c r="L1978">
        <v>164.82</v>
      </c>
    </row>
    <row r="1979" spans="1:12" x14ac:dyDescent="0.25">
      <c r="A1979" t="str">
        <f t="shared" si="381"/>
        <v>89301000</v>
      </c>
      <c r="B1979" t="str">
        <f t="shared" si="386"/>
        <v>72100000</v>
      </c>
      <c r="C1979" t="str">
        <f t="shared" si="387"/>
        <v>72100659</v>
      </c>
      <c r="D1979" t="str">
        <f t="shared" si="388"/>
        <v>801</v>
      </c>
      <c r="E1979" t="str">
        <f t="shared" si="389"/>
        <v>89301091</v>
      </c>
      <c r="F1979" t="str">
        <f>"2206020850"</f>
        <v>2206020850</v>
      </c>
      <c r="G1979" s="1">
        <v>44716</v>
      </c>
      <c r="H1979" t="str">
        <f>"93121"</f>
        <v>93121</v>
      </c>
      <c r="I1979">
        <v>1</v>
      </c>
      <c r="J1979">
        <v>125</v>
      </c>
      <c r="K1979">
        <v>0</v>
      </c>
      <c r="L1979">
        <v>153.75</v>
      </c>
    </row>
    <row r="1980" spans="1:12" x14ac:dyDescent="0.25">
      <c r="A1980" t="str">
        <f t="shared" si="381"/>
        <v>89301000</v>
      </c>
      <c r="B1980" t="str">
        <f t="shared" si="386"/>
        <v>72100000</v>
      </c>
      <c r="C1980" t="str">
        <f t="shared" si="387"/>
        <v>72100659</v>
      </c>
      <c r="D1980" t="str">
        <f t="shared" si="388"/>
        <v>801</v>
      </c>
      <c r="E1980" t="str">
        <f t="shared" si="389"/>
        <v>89301091</v>
      </c>
      <c r="F1980" t="str">
        <f>"2206020850"</f>
        <v>2206020850</v>
      </c>
      <c r="G1980" s="1">
        <v>44716</v>
      </c>
      <c r="H1980" t="str">
        <f>"93124"</f>
        <v>93124</v>
      </c>
      <c r="I1980">
        <v>1</v>
      </c>
      <c r="J1980">
        <v>173</v>
      </c>
      <c r="K1980">
        <v>0</v>
      </c>
      <c r="L1980">
        <v>212.79</v>
      </c>
    </row>
    <row r="1981" spans="1:12" x14ac:dyDescent="0.25">
      <c r="A1981" t="str">
        <f t="shared" si="381"/>
        <v>89301000</v>
      </c>
      <c r="B1981" t="str">
        <f t="shared" si="386"/>
        <v>72100000</v>
      </c>
      <c r="C1981" t="str">
        <f t="shared" si="387"/>
        <v>72100659</v>
      </c>
      <c r="D1981" t="str">
        <f t="shared" si="388"/>
        <v>801</v>
      </c>
      <c r="E1981" t="str">
        <f t="shared" si="389"/>
        <v>89301091</v>
      </c>
      <c r="F1981" t="str">
        <f>"2206020850"</f>
        <v>2206020850</v>
      </c>
      <c r="G1981" s="1">
        <v>44716</v>
      </c>
      <c r="H1981" t="str">
        <f>"93281"</f>
        <v>93281</v>
      </c>
      <c r="I1981">
        <v>1</v>
      </c>
      <c r="J1981">
        <v>134</v>
      </c>
      <c r="K1981">
        <v>0</v>
      </c>
      <c r="L1981">
        <v>164.82</v>
      </c>
    </row>
    <row r="1982" spans="1:12" x14ac:dyDescent="0.25">
      <c r="A1982" t="str">
        <f t="shared" si="381"/>
        <v>89301000</v>
      </c>
      <c r="B1982" t="str">
        <f t="shared" si="386"/>
        <v>72100000</v>
      </c>
      <c r="C1982" t="str">
        <f t="shared" si="387"/>
        <v>72100659</v>
      </c>
      <c r="D1982" t="str">
        <f t="shared" si="388"/>
        <v>801</v>
      </c>
      <c r="E1982" t="str">
        <f t="shared" si="389"/>
        <v>89301091</v>
      </c>
      <c r="F1982" t="str">
        <f>"2206030134"</f>
        <v>2206030134</v>
      </c>
      <c r="G1982" s="1">
        <v>44717</v>
      </c>
      <c r="H1982" t="str">
        <f>"93121"</f>
        <v>93121</v>
      </c>
      <c r="I1982">
        <v>1</v>
      </c>
      <c r="J1982">
        <v>125</v>
      </c>
      <c r="K1982">
        <v>0</v>
      </c>
      <c r="L1982">
        <v>153.75</v>
      </c>
    </row>
    <row r="1983" spans="1:12" x14ac:dyDescent="0.25">
      <c r="A1983" t="str">
        <f t="shared" si="381"/>
        <v>89301000</v>
      </c>
      <c r="B1983" t="str">
        <f t="shared" si="386"/>
        <v>72100000</v>
      </c>
      <c r="C1983" t="str">
        <f t="shared" si="387"/>
        <v>72100659</v>
      </c>
      <c r="D1983" t="str">
        <f t="shared" si="388"/>
        <v>801</v>
      </c>
      <c r="E1983" t="str">
        <f t="shared" si="389"/>
        <v>89301091</v>
      </c>
      <c r="F1983" t="str">
        <f>"2206030134"</f>
        <v>2206030134</v>
      </c>
      <c r="G1983" s="1">
        <v>44717</v>
      </c>
      <c r="H1983" t="str">
        <f>"93124"</f>
        <v>93124</v>
      </c>
      <c r="I1983">
        <v>1</v>
      </c>
      <c r="J1983">
        <v>173</v>
      </c>
      <c r="K1983">
        <v>0</v>
      </c>
      <c r="L1983">
        <v>212.79</v>
      </c>
    </row>
    <row r="1984" spans="1:12" x14ac:dyDescent="0.25">
      <c r="A1984" t="str">
        <f t="shared" si="381"/>
        <v>89301000</v>
      </c>
      <c r="B1984" t="str">
        <f t="shared" si="386"/>
        <v>72100000</v>
      </c>
      <c r="C1984" t="str">
        <f t="shared" si="387"/>
        <v>72100659</v>
      </c>
      <c r="D1984" t="str">
        <f t="shared" si="388"/>
        <v>801</v>
      </c>
      <c r="E1984" t="str">
        <f t="shared" si="389"/>
        <v>89301091</v>
      </c>
      <c r="F1984" t="str">
        <f>"2206030134"</f>
        <v>2206030134</v>
      </c>
      <c r="G1984" s="1">
        <v>44717</v>
      </c>
      <c r="H1984" t="str">
        <f>"93281"</f>
        <v>93281</v>
      </c>
      <c r="I1984">
        <v>1</v>
      </c>
      <c r="J1984">
        <v>134</v>
      </c>
      <c r="K1984">
        <v>0</v>
      </c>
      <c r="L1984">
        <v>164.82</v>
      </c>
    </row>
    <row r="1985" spans="1:12" x14ac:dyDescent="0.25">
      <c r="A1985" t="str">
        <f t="shared" si="381"/>
        <v>89301000</v>
      </c>
      <c r="B1985" t="str">
        <f t="shared" si="386"/>
        <v>72100000</v>
      </c>
      <c r="C1985" t="str">
        <f t="shared" si="387"/>
        <v>72100659</v>
      </c>
      <c r="D1985" t="str">
        <f t="shared" si="388"/>
        <v>801</v>
      </c>
      <c r="E1985" t="str">
        <f t="shared" si="389"/>
        <v>89301091</v>
      </c>
      <c r="F1985" t="str">
        <f>"2255310541"</f>
        <v>2255310541</v>
      </c>
      <c r="G1985" s="1">
        <v>44714</v>
      </c>
      <c r="H1985" t="str">
        <f>"93121"</f>
        <v>93121</v>
      </c>
      <c r="I1985">
        <v>1</v>
      </c>
      <c r="J1985">
        <v>125</v>
      </c>
      <c r="K1985">
        <v>0</v>
      </c>
      <c r="L1985">
        <v>153.75</v>
      </c>
    </row>
    <row r="1986" spans="1:12" x14ac:dyDescent="0.25">
      <c r="A1986" t="str">
        <f t="shared" ref="A1986:A2049" si="390">"89301000"</f>
        <v>89301000</v>
      </c>
      <c r="B1986" t="str">
        <f t="shared" si="386"/>
        <v>72100000</v>
      </c>
      <c r="C1986" t="str">
        <f t="shared" si="387"/>
        <v>72100659</v>
      </c>
      <c r="D1986" t="str">
        <f t="shared" si="388"/>
        <v>801</v>
      </c>
      <c r="E1986" t="str">
        <f t="shared" si="389"/>
        <v>89301091</v>
      </c>
      <c r="F1986" t="str">
        <f>"2255310541"</f>
        <v>2255310541</v>
      </c>
      <c r="G1986" s="1">
        <v>44714</v>
      </c>
      <c r="H1986" t="str">
        <f>"93124"</f>
        <v>93124</v>
      </c>
      <c r="I1986">
        <v>1</v>
      </c>
      <c r="J1986">
        <v>173</v>
      </c>
      <c r="K1986">
        <v>0</v>
      </c>
      <c r="L1986">
        <v>212.79</v>
      </c>
    </row>
    <row r="1987" spans="1:12" x14ac:dyDescent="0.25">
      <c r="A1987" t="str">
        <f t="shared" si="390"/>
        <v>89301000</v>
      </c>
      <c r="B1987" t="str">
        <f t="shared" si="386"/>
        <v>72100000</v>
      </c>
      <c r="C1987" t="str">
        <f t="shared" si="387"/>
        <v>72100659</v>
      </c>
      <c r="D1987" t="str">
        <f t="shared" si="388"/>
        <v>801</v>
      </c>
      <c r="E1987" t="str">
        <f t="shared" si="389"/>
        <v>89301091</v>
      </c>
      <c r="F1987" t="str">
        <f>"2255310541"</f>
        <v>2255310541</v>
      </c>
      <c r="G1987" s="1">
        <v>44714</v>
      </c>
      <c r="H1987" t="str">
        <f>"93281"</f>
        <v>93281</v>
      </c>
      <c r="I1987">
        <v>1</v>
      </c>
      <c r="J1987">
        <v>134</v>
      </c>
      <c r="K1987">
        <v>0</v>
      </c>
      <c r="L1987">
        <v>164.82</v>
      </c>
    </row>
    <row r="1988" spans="1:12" x14ac:dyDescent="0.25">
      <c r="A1988" t="str">
        <f t="shared" si="390"/>
        <v>89301000</v>
      </c>
      <c r="B1988" t="str">
        <f t="shared" si="386"/>
        <v>72100000</v>
      </c>
      <c r="C1988" t="str">
        <f t="shared" si="387"/>
        <v>72100659</v>
      </c>
      <c r="D1988" t="str">
        <f t="shared" si="388"/>
        <v>801</v>
      </c>
      <c r="E1988" t="str">
        <f t="shared" si="389"/>
        <v>89301091</v>
      </c>
      <c r="F1988" t="str">
        <f>"2256010097"</f>
        <v>2256010097</v>
      </c>
      <c r="G1988" s="1">
        <v>44715</v>
      </c>
      <c r="H1988" t="str">
        <f>"93121"</f>
        <v>93121</v>
      </c>
      <c r="I1988">
        <v>1</v>
      </c>
      <c r="J1988">
        <v>125</v>
      </c>
      <c r="K1988">
        <v>0</v>
      </c>
      <c r="L1988">
        <v>153.75</v>
      </c>
    </row>
    <row r="1989" spans="1:12" x14ac:dyDescent="0.25">
      <c r="A1989" t="str">
        <f t="shared" si="390"/>
        <v>89301000</v>
      </c>
      <c r="B1989" t="str">
        <f t="shared" si="386"/>
        <v>72100000</v>
      </c>
      <c r="C1989" t="str">
        <f t="shared" si="387"/>
        <v>72100659</v>
      </c>
      <c r="D1989" t="str">
        <f t="shared" si="388"/>
        <v>801</v>
      </c>
      <c r="E1989" t="str">
        <f t="shared" si="389"/>
        <v>89301091</v>
      </c>
      <c r="F1989" t="str">
        <f>"2256010097"</f>
        <v>2256010097</v>
      </c>
      <c r="G1989" s="1">
        <v>44715</v>
      </c>
      <c r="H1989" t="str">
        <f>"93124"</f>
        <v>93124</v>
      </c>
      <c r="I1989">
        <v>1</v>
      </c>
      <c r="J1989">
        <v>173</v>
      </c>
      <c r="K1989">
        <v>0</v>
      </c>
      <c r="L1989">
        <v>212.79</v>
      </c>
    </row>
    <row r="1990" spans="1:12" x14ac:dyDescent="0.25">
      <c r="A1990" t="str">
        <f t="shared" si="390"/>
        <v>89301000</v>
      </c>
      <c r="B1990" t="str">
        <f t="shared" si="386"/>
        <v>72100000</v>
      </c>
      <c r="C1990" t="str">
        <f t="shared" si="387"/>
        <v>72100659</v>
      </c>
      <c r="D1990" t="str">
        <f t="shared" si="388"/>
        <v>801</v>
      </c>
      <c r="E1990" t="str">
        <f t="shared" si="389"/>
        <v>89301091</v>
      </c>
      <c r="F1990" t="str">
        <f>"2256010097"</f>
        <v>2256010097</v>
      </c>
      <c r="G1990" s="1">
        <v>44715</v>
      </c>
      <c r="H1990" t="str">
        <f>"93281"</f>
        <v>93281</v>
      </c>
      <c r="I1990">
        <v>1</v>
      </c>
      <c r="J1990">
        <v>134</v>
      </c>
      <c r="K1990">
        <v>0</v>
      </c>
      <c r="L1990">
        <v>164.82</v>
      </c>
    </row>
    <row r="1991" spans="1:12" x14ac:dyDescent="0.25">
      <c r="A1991" t="str">
        <f t="shared" si="390"/>
        <v>89301000</v>
      </c>
      <c r="B1991" t="str">
        <f t="shared" si="386"/>
        <v>72100000</v>
      </c>
      <c r="C1991" t="str">
        <f t="shared" si="387"/>
        <v>72100659</v>
      </c>
      <c r="D1991" t="str">
        <f t="shared" si="388"/>
        <v>801</v>
      </c>
      <c r="E1991" t="str">
        <f t="shared" si="389"/>
        <v>89301091</v>
      </c>
      <c r="F1991" t="str">
        <f>"2256010691"</f>
        <v>2256010691</v>
      </c>
      <c r="G1991" s="1">
        <v>44715</v>
      </c>
      <c r="H1991" t="str">
        <f>"93121"</f>
        <v>93121</v>
      </c>
      <c r="I1991">
        <v>1</v>
      </c>
      <c r="J1991">
        <v>125</v>
      </c>
      <c r="K1991">
        <v>0</v>
      </c>
      <c r="L1991">
        <v>153.75</v>
      </c>
    </row>
    <row r="1992" spans="1:12" x14ac:dyDescent="0.25">
      <c r="A1992" t="str">
        <f t="shared" si="390"/>
        <v>89301000</v>
      </c>
      <c r="B1992" t="str">
        <f t="shared" si="386"/>
        <v>72100000</v>
      </c>
      <c r="C1992" t="str">
        <f t="shared" si="387"/>
        <v>72100659</v>
      </c>
      <c r="D1992" t="str">
        <f t="shared" si="388"/>
        <v>801</v>
      </c>
      <c r="E1992" t="str">
        <f t="shared" si="389"/>
        <v>89301091</v>
      </c>
      <c r="F1992" t="str">
        <f>"2256010691"</f>
        <v>2256010691</v>
      </c>
      <c r="G1992" s="1">
        <v>44715</v>
      </c>
      <c r="H1992" t="str">
        <f>"93124"</f>
        <v>93124</v>
      </c>
      <c r="I1992">
        <v>1</v>
      </c>
      <c r="J1992">
        <v>173</v>
      </c>
      <c r="K1992">
        <v>0</v>
      </c>
      <c r="L1992">
        <v>212.79</v>
      </c>
    </row>
    <row r="1993" spans="1:12" x14ac:dyDescent="0.25">
      <c r="A1993" t="str">
        <f t="shared" si="390"/>
        <v>89301000</v>
      </c>
      <c r="B1993" t="str">
        <f t="shared" si="386"/>
        <v>72100000</v>
      </c>
      <c r="C1993" t="str">
        <f t="shared" si="387"/>
        <v>72100659</v>
      </c>
      <c r="D1993" t="str">
        <f t="shared" si="388"/>
        <v>801</v>
      </c>
      <c r="E1993" t="str">
        <f t="shared" si="389"/>
        <v>89301091</v>
      </c>
      <c r="F1993" t="str">
        <f>"2256010691"</f>
        <v>2256010691</v>
      </c>
      <c r="G1993" s="1">
        <v>44715</v>
      </c>
      <c r="H1993" t="str">
        <f>"93281"</f>
        <v>93281</v>
      </c>
      <c r="I1993">
        <v>1</v>
      </c>
      <c r="J1993">
        <v>134</v>
      </c>
      <c r="K1993">
        <v>0</v>
      </c>
      <c r="L1993">
        <v>164.82</v>
      </c>
    </row>
    <row r="1994" spans="1:12" x14ac:dyDescent="0.25">
      <c r="A1994" t="str">
        <f t="shared" si="390"/>
        <v>89301000</v>
      </c>
      <c r="B1994" t="str">
        <f t="shared" si="386"/>
        <v>72100000</v>
      </c>
      <c r="C1994" t="str">
        <f t="shared" si="387"/>
        <v>72100659</v>
      </c>
      <c r="D1994" t="str">
        <f t="shared" si="388"/>
        <v>801</v>
      </c>
      <c r="E1994" t="str">
        <f t="shared" si="389"/>
        <v>89301091</v>
      </c>
      <c r="F1994" t="str">
        <f>"2256010713"</f>
        <v>2256010713</v>
      </c>
      <c r="G1994" s="1">
        <v>44715</v>
      </c>
      <c r="H1994" t="str">
        <f>"93121"</f>
        <v>93121</v>
      </c>
      <c r="I1994">
        <v>1</v>
      </c>
      <c r="J1994">
        <v>125</v>
      </c>
      <c r="K1994">
        <v>0</v>
      </c>
      <c r="L1994">
        <v>153.75</v>
      </c>
    </row>
    <row r="1995" spans="1:12" x14ac:dyDescent="0.25">
      <c r="A1995" t="str">
        <f t="shared" si="390"/>
        <v>89301000</v>
      </c>
      <c r="B1995" t="str">
        <f t="shared" si="386"/>
        <v>72100000</v>
      </c>
      <c r="C1995" t="str">
        <f t="shared" si="387"/>
        <v>72100659</v>
      </c>
      <c r="D1995" t="str">
        <f t="shared" si="388"/>
        <v>801</v>
      </c>
      <c r="E1995" t="str">
        <f t="shared" si="389"/>
        <v>89301091</v>
      </c>
      <c r="F1995" t="str">
        <f>"2256010713"</f>
        <v>2256010713</v>
      </c>
      <c r="G1995" s="1">
        <v>44715</v>
      </c>
      <c r="H1995" t="str">
        <f>"93124"</f>
        <v>93124</v>
      </c>
      <c r="I1995">
        <v>1</v>
      </c>
      <c r="J1995">
        <v>173</v>
      </c>
      <c r="K1995">
        <v>0</v>
      </c>
      <c r="L1995">
        <v>212.79</v>
      </c>
    </row>
    <row r="1996" spans="1:12" x14ac:dyDescent="0.25">
      <c r="A1996" t="str">
        <f t="shared" si="390"/>
        <v>89301000</v>
      </c>
      <c r="B1996" t="str">
        <f t="shared" si="386"/>
        <v>72100000</v>
      </c>
      <c r="C1996" t="str">
        <f t="shared" si="387"/>
        <v>72100659</v>
      </c>
      <c r="D1996" t="str">
        <f t="shared" si="388"/>
        <v>801</v>
      </c>
      <c r="E1996" t="str">
        <f t="shared" ref="E1996:E2020" si="391">"89301091"</f>
        <v>89301091</v>
      </c>
      <c r="F1996" t="str">
        <f>"2256010713"</f>
        <v>2256010713</v>
      </c>
      <c r="G1996" s="1">
        <v>44715</v>
      </c>
      <c r="H1996" t="str">
        <f>"93281"</f>
        <v>93281</v>
      </c>
      <c r="I1996">
        <v>1</v>
      </c>
      <c r="J1996">
        <v>134</v>
      </c>
      <c r="K1996">
        <v>0</v>
      </c>
      <c r="L1996">
        <v>164.82</v>
      </c>
    </row>
    <row r="1997" spans="1:12" x14ac:dyDescent="0.25">
      <c r="A1997" t="str">
        <f t="shared" si="390"/>
        <v>89301000</v>
      </c>
      <c r="B1997" t="str">
        <f t="shared" si="386"/>
        <v>72100000</v>
      </c>
      <c r="C1997" t="str">
        <f t="shared" si="387"/>
        <v>72100659</v>
      </c>
      <c r="D1997" t="str">
        <f t="shared" si="388"/>
        <v>801</v>
      </c>
      <c r="E1997" t="str">
        <f t="shared" si="391"/>
        <v>89301091</v>
      </c>
      <c r="F1997" t="str">
        <f>"2256010724"</f>
        <v>2256010724</v>
      </c>
      <c r="G1997" s="1">
        <v>44716</v>
      </c>
      <c r="H1997" t="str">
        <f>"93121"</f>
        <v>93121</v>
      </c>
      <c r="I1997">
        <v>1</v>
      </c>
      <c r="J1997">
        <v>125</v>
      </c>
      <c r="K1997">
        <v>0</v>
      </c>
      <c r="L1997">
        <v>153.75</v>
      </c>
    </row>
    <row r="1998" spans="1:12" x14ac:dyDescent="0.25">
      <c r="A1998" t="str">
        <f t="shared" si="390"/>
        <v>89301000</v>
      </c>
      <c r="B1998" t="str">
        <f t="shared" si="386"/>
        <v>72100000</v>
      </c>
      <c r="C1998" t="str">
        <f t="shared" si="387"/>
        <v>72100659</v>
      </c>
      <c r="D1998" t="str">
        <f t="shared" si="388"/>
        <v>801</v>
      </c>
      <c r="E1998" t="str">
        <f t="shared" si="391"/>
        <v>89301091</v>
      </c>
      <c r="F1998" t="str">
        <f>"2256010724"</f>
        <v>2256010724</v>
      </c>
      <c r="G1998" s="1">
        <v>44716</v>
      </c>
      <c r="H1998" t="str">
        <f>"93124"</f>
        <v>93124</v>
      </c>
      <c r="I1998">
        <v>1</v>
      </c>
      <c r="J1998">
        <v>173</v>
      </c>
      <c r="K1998">
        <v>0</v>
      </c>
      <c r="L1998">
        <v>212.79</v>
      </c>
    </row>
    <row r="1999" spans="1:12" x14ac:dyDescent="0.25">
      <c r="A1999" t="str">
        <f t="shared" si="390"/>
        <v>89301000</v>
      </c>
      <c r="B1999" t="str">
        <f t="shared" si="386"/>
        <v>72100000</v>
      </c>
      <c r="C1999" t="str">
        <f t="shared" si="387"/>
        <v>72100659</v>
      </c>
      <c r="D1999" t="str">
        <f t="shared" si="388"/>
        <v>801</v>
      </c>
      <c r="E1999" t="str">
        <f t="shared" si="391"/>
        <v>89301091</v>
      </c>
      <c r="F1999" t="str">
        <f>"2256010724"</f>
        <v>2256010724</v>
      </c>
      <c r="G1999" s="1">
        <v>44716</v>
      </c>
      <c r="H1999" t="str">
        <f>"93281"</f>
        <v>93281</v>
      </c>
      <c r="I1999">
        <v>1</v>
      </c>
      <c r="J1999">
        <v>134</v>
      </c>
      <c r="K1999">
        <v>0</v>
      </c>
      <c r="L1999">
        <v>164.82</v>
      </c>
    </row>
    <row r="2000" spans="1:12" x14ac:dyDescent="0.25">
      <c r="A2000" t="str">
        <f t="shared" si="390"/>
        <v>89301000</v>
      </c>
      <c r="B2000" t="str">
        <f t="shared" si="386"/>
        <v>72100000</v>
      </c>
      <c r="C2000" t="str">
        <f t="shared" si="387"/>
        <v>72100659</v>
      </c>
      <c r="D2000" t="str">
        <f t="shared" si="388"/>
        <v>801</v>
      </c>
      <c r="E2000" t="str">
        <f t="shared" si="391"/>
        <v>89301091</v>
      </c>
      <c r="F2000" t="str">
        <f>"8861276215"</f>
        <v>8861276215</v>
      </c>
      <c r="G2000" s="1">
        <v>44717</v>
      </c>
      <c r="H2000" t="str">
        <f>"93121"</f>
        <v>93121</v>
      </c>
      <c r="I2000">
        <v>1</v>
      </c>
      <c r="J2000">
        <v>125</v>
      </c>
      <c r="K2000">
        <v>0</v>
      </c>
      <c r="L2000">
        <v>153.75</v>
      </c>
    </row>
    <row r="2001" spans="1:12" x14ac:dyDescent="0.25">
      <c r="A2001" t="str">
        <f t="shared" si="390"/>
        <v>89301000</v>
      </c>
      <c r="B2001" t="str">
        <f t="shared" si="386"/>
        <v>72100000</v>
      </c>
      <c r="C2001" t="str">
        <f t="shared" si="387"/>
        <v>72100659</v>
      </c>
      <c r="D2001" t="str">
        <f t="shared" si="388"/>
        <v>801</v>
      </c>
      <c r="E2001" t="str">
        <f t="shared" si="391"/>
        <v>89301091</v>
      </c>
      <c r="F2001" t="str">
        <f>"8861276215"</f>
        <v>8861276215</v>
      </c>
      <c r="G2001" s="1">
        <v>44717</v>
      </c>
      <c r="H2001" t="str">
        <f>"93124"</f>
        <v>93124</v>
      </c>
      <c r="I2001">
        <v>1</v>
      </c>
      <c r="J2001">
        <v>173</v>
      </c>
      <c r="K2001">
        <v>0</v>
      </c>
      <c r="L2001">
        <v>212.79</v>
      </c>
    </row>
    <row r="2002" spans="1:12" x14ac:dyDescent="0.25">
      <c r="A2002" t="str">
        <f t="shared" si="390"/>
        <v>89301000</v>
      </c>
      <c r="B2002" t="str">
        <f t="shared" si="386"/>
        <v>72100000</v>
      </c>
      <c r="C2002" t="str">
        <f t="shared" si="387"/>
        <v>72100659</v>
      </c>
      <c r="D2002" t="str">
        <f t="shared" si="388"/>
        <v>801</v>
      </c>
      <c r="E2002" t="str">
        <f t="shared" si="391"/>
        <v>89301091</v>
      </c>
      <c r="F2002" t="str">
        <f>"8861276215"</f>
        <v>8861276215</v>
      </c>
      <c r="G2002" s="1">
        <v>44717</v>
      </c>
      <c r="H2002" t="str">
        <f>"93281"</f>
        <v>93281</v>
      </c>
      <c r="I2002">
        <v>1</v>
      </c>
      <c r="J2002">
        <v>134</v>
      </c>
      <c r="K2002">
        <v>0</v>
      </c>
      <c r="L2002">
        <v>164.82</v>
      </c>
    </row>
    <row r="2003" spans="1:12" x14ac:dyDescent="0.25">
      <c r="A2003" t="str">
        <f t="shared" si="390"/>
        <v>89301000</v>
      </c>
      <c r="B2003" t="str">
        <f t="shared" si="386"/>
        <v>72100000</v>
      </c>
      <c r="C2003" t="str">
        <f t="shared" si="387"/>
        <v>72100659</v>
      </c>
      <c r="D2003" t="str">
        <f t="shared" si="388"/>
        <v>801</v>
      </c>
      <c r="E2003" t="str">
        <f t="shared" si="391"/>
        <v>89301091</v>
      </c>
      <c r="F2003" t="str">
        <f>"8961095759"</f>
        <v>8961095759</v>
      </c>
      <c r="G2003" s="1">
        <v>44716</v>
      </c>
      <c r="H2003" t="str">
        <f>"93121"</f>
        <v>93121</v>
      </c>
      <c r="I2003">
        <v>1</v>
      </c>
      <c r="J2003">
        <v>125</v>
      </c>
      <c r="K2003">
        <v>0</v>
      </c>
      <c r="L2003">
        <v>153.75</v>
      </c>
    </row>
    <row r="2004" spans="1:12" x14ac:dyDescent="0.25">
      <c r="A2004" t="str">
        <f t="shared" si="390"/>
        <v>89301000</v>
      </c>
      <c r="B2004" t="str">
        <f t="shared" si="386"/>
        <v>72100000</v>
      </c>
      <c r="C2004" t="str">
        <f t="shared" si="387"/>
        <v>72100659</v>
      </c>
      <c r="D2004" t="str">
        <f t="shared" si="388"/>
        <v>801</v>
      </c>
      <c r="E2004" t="str">
        <f t="shared" si="391"/>
        <v>89301091</v>
      </c>
      <c r="F2004" t="str">
        <f>"8961095759"</f>
        <v>8961095759</v>
      </c>
      <c r="G2004" s="1">
        <v>44716</v>
      </c>
      <c r="H2004" t="str">
        <f>"93124"</f>
        <v>93124</v>
      </c>
      <c r="I2004">
        <v>1</v>
      </c>
      <c r="J2004">
        <v>173</v>
      </c>
      <c r="K2004">
        <v>0</v>
      </c>
      <c r="L2004">
        <v>212.79</v>
      </c>
    </row>
    <row r="2005" spans="1:12" x14ac:dyDescent="0.25">
      <c r="A2005" t="str">
        <f t="shared" si="390"/>
        <v>89301000</v>
      </c>
      <c r="B2005" t="str">
        <f t="shared" si="386"/>
        <v>72100000</v>
      </c>
      <c r="C2005" t="str">
        <f t="shared" si="387"/>
        <v>72100659</v>
      </c>
      <c r="D2005" t="str">
        <f t="shared" si="388"/>
        <v>801</v>
      </c>
      <c r="E2005" t="str">
        <f t="shared" si="391"/>
        <v>89301091</v>
      </c>
      <c r="F2005" t="str">
        <f>"8961095759"</f>
        <v>8961095759</v>
      </c>
      <c r="G2005" s="1">
        <v>44716</v>
      </c>
      <c r="H2005" t="str">
        <f>"93281"</f>
        <v>93281</v>
      </c>
      <c r="I2005">
        <v>1</v>
      </c>
      <c r="J2005">
        <v>134</v>
      </c>
      <c r="K2005">
        <v>0</v>
      </c>
      <c r="L2005">
        <v>164.82</v>
      </c>
    </row>
    <row r="2006" spans="1:12" x14ac:dyDescent="0.25">
      <c r="A2006" t="str">
        <f t="shared" si="390"/>
        <v>89301000</v>
      </c>
      <c r="B2006" t="str">
        <f t="shared" si="386"/>
        <v>72100000</v>
      </c>
      <c r="C2006" t="str">
        <f t="shared" si="387"/>
        <v>72100659</v>
      </c>
      <c r="D2006" t="str">
        <f t="shared" si="388"/>
        <v>801</v>
      </c>
      <c r="E2006" t="str">
        <f t="shared" si="391"/>
        <v>89301091</v>
      </c>
      <c r="F2006" t="str">
        <f>"9455246152"</f>
        <v>9455246152</v>
      </c>
      <c r="G2006" s="1">
        <v>44716</v>
      </c>
      <c r="H2006" t="str">
        <f>"93121"</f>
        <v>93121</v>
      </c>
      <c r="I2006">
        <v>1</v>
      </c>
      <c r="J2006">
        <v>125</v>
      </c>
      <c r="K2006">
        <v>0</v>
      </c>
      <c r="L2006">
        <v>153.75</v>
      </c>
    </row>
    <row r="2007" spans="1:12" x14ac:dyDescent="0.25">
      <c r="A2007" t="str">
        <f t="shared" si="390"/>
        <v>89301000</v>
      </c>
      <c r="B2007" t="str">
        <f t="shared" si="386"/>
        <v>72100000</v>
      </c>
      <c r="C2007" t="str">
        <f t="shared" si="387"/>
        <v>72100659</v>
      </c>
      <c r="D2007" t="str">
        <f t="shared" si="388"/>
        <v>801</v>
      </c>
      <c r="E2007" t="str">
        <f t="shared" si="391"/>
        <v>89301091</v>
      </c>
      <c r="F2007" t="str">
        <f>"9455246152"</f>
        <v>9455246152</v>
      </c>
      <c r="G2007" s="1">
        <v>44716</v>
      </c>
      <c r="H2007" t="str">
        <f>"93124"</f>
        <v>93124</v>
      </c>
      <c r="I2007">
        <v>1</v>
      </c>
      <c r="J2007">
        <v>173</v>
      </c>
      <c r="K2007">
        <v>0</v>
      </c>
      <c r="L2007">
        <v>212.79</v>
      </c>
    </row>
    <row r="2008" spans="1:12" x14ac:dyDescent="0.25">
      <c r="A2008" t="str">
        <f t="shared" si="390"/>
        <v>89301000</v>
      </c>
      <c r="B2008" t="str">
        <f t="shared" si="386"/>
        <v>72100000</v>
      </c>
      <c r="C2008" t="str">
        <f t="shared" si="387"/>
        <v>72100659</v>
      </c>
      <c r="D2008" t="str">
        <f t="shared" si="388"/>
        <v>801</v>
      </c>
      <c r="E2008" t="str">
        <f t="shared" si="391"/>
        <v>89301091</v>
      </c>
      <c r="F2008" t="str">
        <f>"9455246152"</f>
        <v>9455246152</v>
      </c>
      <c r="G2008" s="1">
        <v>44716</v>
      </c>
      <c r="H2008" t="str">
        <f>"93281"</f>
        <v>93281</v>
      </c>
      <c r="I2008">
        <v>1</v>
      </c>
      <c r="J2008">
        <v>134</v>
      </c>
      <c r="K2008">
        <v>0</v>
      </c>
      <c r="L2008">
        <v>164.82</v>
      </c>
    </row>
    <row r="2009" spans="1:12" x14ac:dyDescent="0.25">
      <c r="A2009" t="str">
        <f t="shared" si="390"/>
        <v>89301000</v>
      </c>
      <c r="B2009" t="str">
        <f t="shared" si="386"/>
        <v>72100000</v>
      </c>
      <c r="C2009" t="str">
        <f t="shared" si="387"/>
        <v>72100659</v>
      </c>
      <c r="D2009" t="str">
        <f t="shared" si="388"/>
        <v>801</v>
      </c>
      <c r="E2009" t="str">
        <f t="shared" si="391"/>
        <v>89301091</v>
      </c>
      <c r="F2009" t="str">
        <f>"2206050286"</f>
        <v>2206050286</v>
      </c>
      <c r="G2009" s="1">
        <v>44719</v>
      </c>
      <c r="H2009" t="str">
        <f>"93121"</f>
        <v>93121</v>
      </c>
      <c r="I2009">
        <v>1</v>
      </c>
      <c r="J2009">
        <v>125</v>
      </c>
      <c r="K2009">
        <v>0</v>
      </c>
      <c r="L2009">
        <v>153.75</v>
      </c>
    </row>
    <row r="2010" spans="1:12" x14ac:dyDescent="0.25">
      <c r="A2010" t="str">
        <f t="shared" si="390"/>
        <v>89301000</v>
      </c>
      <c r="B2010" t="str">
        <f t="shared" si="386"/>
        <v>72100000</v>
      </c>
      <c r="C2010" t="str">
        <f t="shared" si="387"/>
        <v>72100659</v>
      </c>
      <c r="D2010" t="str">
        <f t="shared" si="388"/>
        <v>801</v>
      </c>
      <c r="E2010" t="str">
        <f t="shared" si="391"/>
        <v>89301091</v>
      </c>
      <c r="F2010" t="str">
        <f>"2206050286"</f>
        <v>2206050286</v>
      </c>
      <c r="G2010" s="1">
        <v>44719</v>
      </c>
      <c r="H2010" t="str">
        <f>"93124"</f>
        <v>93124</v>
      </c>
      <c r="I2010">
        <v>1</v>
      </c>
      <c r="J2010">
        <v>173</v>
      </c>
      <c r="K2010">
        <v>0</v>
      </c>
      <c r="L2010">
        <v>212.79</v>
      </c>
    </row>
    <row r="2011" spans="1:12" x14ac:dyDescent="0.25">
      <c r="A2011" t="str">
        <f t="shared" si="390"/>
        <v>89301000</v>
      </c>
      <c r="B2011" t="str">
        <f t="shared" si="386"/>
        <v>72100000</v>
      </c>
      <c r="C2011" t="str">
        <f t="shared" si="387"/>
        <v>72100659</v>
      </c>
      <c r="D2011" t="str">
        <f t="shared" si="388"/>
        <v>801</v>
      </c>
      <c r="E2011" t="str">
        <f t="shared" si="391"/>
        <v>89301091</v>
      </c>
      <c r="F2011" t="str">
        <f>"2206050286"</f>
        <v>2206050286</v>
      </c>
      <c r="G2011" s="1">
        <v>44719</v>
      </c>
      <c r="H2011" t="str">
        <f>"93281"</f>
        <v>93281</v>
      </c>
      <c r="I2011">
        <v>1</v>
      </c>
      <c r="J2011">
        <v>134</v>
      </c>
      <c r="K2011">
        <v>0</v>
      </c>
      <c r="L2011">
        <v>164.82</v>
      </c>
    </row>
    <row r="2012" spans="1:12" x14ac:dyDescent="0.25">
      <c r="A2012" t="str">
        <f t="shared" si="390"/>
        <v>89301000</v>
      </c>
      <c r="B2012" t="str">
        <f t="shared" si="386"/>
        <v>72100000</v>
      </c>
      <c r="C2012" t="str">
        <f t="shared" si="387"/>
        <v>72100659</v>
      </c>
      <c r="D2012" t="str">
        <f t="shared" si="388"/>
        <v>801</v>
      </c>
      <c r="E2012" t="str">
        <f t="shared" si="391"/>
        <v>89301091</v>
      </c>
      <c r="F2012" t="str">
        <f>"2256050346"</f>
        <v>2256050346</v>
      </c>
      <c r="G2012" s="1">
        <v>44719</v>
      </c>
      <c r="H2012" t="str">
        <f>"93121"</f>
        <v>93121</v>
      </c>
      <c r="I2012">
        <v>1</v>
      </c>
      <c r="J2012">
        <v>125</v>
      </c>
      <c r="K2012">
        <v>0</v>
      </c>
      <c r="L2012">
        <v>153.75</v>
      </c>
    </row>
    <row r="2013" spans="1:12" x14ac:dyDescent="0.25">
      <c r="A2013" t="str">
        <f t="shared" si="390"/>
        <v>89301000</v>
      </c>
      <c r="B2013" t="str">
        <f t="shared" si="386"/>
        <v>72100000</v>
      </c>
      <c r="C2013" t="str">
        <f t="shared" si="387"/>
        <v>72100659</v>
      </c>
      <c r="D2013" t="str">
        <f t="shared" si="388"/>
        <v>801</v>
      </c>
      <c r="E2013" t="str">
        <f t="shared" si="391"/>
        <v>89301091</v>
      </c>
      <c r="F2013" t="str">
        <f>"2256050346"</f>
        <v>2256050346</v>
      </c>
      <c r="G2013" s="1">
        <v>44719</v>
      </c>
      <c r="H2013" t="str">
        <f>"93124"</f>
        <v>93124</v>
      </c>
      <c r="I2013">
        <v>1</v>
      </c>
      <c r="J2013">
        <v>173</v>
      </c>
      <c r="K2013">
        <v>0</v>
      </c>
      <c r="L2013">
        <v>212.79</v>
      </c>
    </row>
    <row r="2014" spans="1:12" x14ac:dyDescent="0.25">
      <c r="A2014" t="str">
        <f t="shared" si="390"/>
        <v>89301000</v>
      </c>
      <c r="B2014" t="str">
        <f t="shared" si="386"/>
        <v>72100000</v>
      </c>
      <c r="C2014" t="str">
        <f t="shared" si="387"/>
        <v>72100659</v>
      </c>
      <c r="D2014" t="str">
        <f t="shared" si="388"/>
        <v>801</v>
      </c>
      <c r="E2014" t="str">
        <f t="shared" si="391"/>
        <v>89301091</v>
      </c>
      <c r="F2014" t="str">
        <f>"2256050346"</f>
        <v>2256050346</v>
      </c>
      <c r="G2014" s="1">
        <v>44719</v>
      </c>
      <c r="H2014" t="str">
        <f>"93281"</f>
        <v>93281</v>
      </c>
      <c r="I2014">
        <v>1</v>
      </c>
      <c r="J2014">
        <v>134</v>
      </c>
      <c r="K2014">
        <v>0</v>
      </c>
      <c r="L2014">
        <v>164.82</v>
      </c>
    </row>
    <row r="2015" spans="1:12" x14ac:dyDescent="0.25">
      <c r="A2015" t="str">
        <f t="shared" si="390"/>
        <v>89301000</v>
      </c>
      <c r="B2015" t="str">
        <f t="shared" si="386"/>
        <v>72100000</v>
      </c>
      <c r="C2015" t="str">
        <f t="shared" si="387"/>
        <v>72100659</v>
      </c>
      <c r="D2015" t="str">
        <f t="shared" si="388"/>
        <v>801</v>
      </c>
      <c r="E2015" t="str">
        <f t="shared" si="391"/>
        <v>89301091</v>
      </c>
      <c r="F2015" t="str">
        <f>"2256050357"</f>
        <v>2256050357</v>
      </c>
      <c r="G2015" s="1">
        <v>44719</v>
      </c>
      <c r="H2015" t="str">
        <f>"93121"</f>
        <v>93121</v>
      </c>
      <c r="I2015">
        <v>1</v>
      </c>
      <c r="J2015">
        <v>125</v>
      </c>
      <c r="K2015">
        <v>0</v>
      </c>
      <c r="L2015">
        <v>153.75</v>
      </c>
    </row>
    <row r="2016" spans="1:12" x14ac:dyDescent="0.25">
      <c r="A2016" t="str">
        <f t="shared" si="390"/>
        <v>89301000</v>
      </c>
      <c r="B2016" t="str">
        <f t="shared" si="386"/>
        <v>72100000</v>
      </c>
      <c r="C2016" t="str">
        <f t="shared" si="387"/>
        <v>72100659</v>
      </c>
      <c r="D2016" t="str">
        <f t="shared" si="388"/>
        <v>801</v>
      </c>
      <c r="E2016" t="str">
        <f t="shared" si="391"/>
        <v>89301091</v>
      </c>
      <c r="F2016" t="str">
        <f>"2256050357"</f>
        <v>2256050357</v>
      </c>
      <c r="G2016" s="1">
        <v>44719</v>
      </c>
      <c r="H2016" t="str">
        <f>"93124"</f>
        <v>93124</v>
      </c>
      <c r="I2016">
        <v>1</v>
      </c>
      <c r="J2016">
        <v>173</v>
      </c>
      <c r="K2016">
        <v>0</v>
      </c>
      <c r="L2016">
        <v>212.79</v>
      </c>
    </row>
    <row r="2017" spans="1:12" x14ac:dyDescent="0.25">
      <c r="A2017" t="str">
        <f t="shared" si="390"/>
        <v>89301000</v>
      </c>
      <c r="B2017" t="str">
        <f t="shared" si="386"/>
        <v>72100000</v>
      </c>
      <c r="C2017" t="str">
        <f t="shared" si="387"/>
        <v>72100659</v>
      </c>
      <c r="D2017" t="str">
        <f t="shared" si="388"/>
        <v>801</v>
      </c>
      <c r="E2017" t="str">
        <f t="shared" si="391"/>
        <v>89301091</v>
      </c>
      <c r="F2017" t="str">
        <f>"2256050357"</f>
        <v>2256050357</v>
      </c>
      <c r="G2017" s="1">
        <v>44719</v>
      </c>
      <c r="H2017" t="str">
        <f>"93281"</f>
        <v>93281</v>
      </c>
      <c r="I2017">
        <v>1</v>
      </c>
      <c r="J2017">
        <v>134</v>
      </c>
      <c r="K2017">
        <v>0</v>
      </c>
      <c r="L2017">
        <v>164.82</v>
      </c>
    </row>
    <row r="2018" spans="1:12" x14ac:dyDescent="0.25">
      <c r="A2018" t="str">
        <f t="shared" si="390"/>
        <v>89301000</v>
      </c>
      <c r="B2018" t="str">
        <f t="shared" si="386"/>
        <v>72100000</v>
      </c>
      <c r="C2018" t="str">
        <f t="shared" si="387"/>
        <v>72100659</v>
      </c>
      <c r="D2018" t="str">
        <f t="shared" si="388"/>
        <v>801</v>
      </c>
      <c r="E2018" t="str">
        <f t="shared" si="391"/>
        <v>89301091</v>
      </c>
      <c r="F2018" t="str">
        <f>"2256050368"</f>
        <v>2256050368</v>
      </c>
      <c r="G2018" s="1">
        <v>44719</v>
      </c>
      <c r="H2018" t="str">
        <f>"93121"</f>
        <v>93121</v>
      </c>
      <c r="I2018">
        <v>1</v>
      </c>
      <c r="J2018">
        <v>125</v>
      </c>
      <c r="K2018">
        <v>0</v>
      </c>
      <c r="L2018">
        <v>153.75</v>
      </c>
    </row>
    <row r="2019" spans="1:12" x14ac:dyDescent="0.25">
      <c r="A2019" t="str">
        <f t="shared" si="390"/>
        <v>89301000</v>
      </c>
      <c r="B2019" t="str">
        <f t="shared" si="386"/>
        <v>72100000</v>
      </c>
      <c r="C2019" t="str">
        <f t="shared" si="387"/>
        <v>72100659</v>
      </c>
      <c r="D2019" t="str">
        <f t="shared" si="388"/>
        <v>801</v>
      </c>
      <c r="E2019" t="str">
        <f t="shared" si="391"/>
        <v>89301091</v>
      </c>
      <c r="F2019" t="str">
        <f>"2256050368"</f>
        <v>2256050368</v>
      </c>
      <c r="G2019" s="1">
        <v>44719</v>
      </c>
      <c r="H2019" t="str">
        <f>"93124"</f>
        <v>93124</v>
      </c>
      <c r="I2019">
        <v>1</v>
      </c>
      <c r="J2019">
        <v>173</v>
      </c>
      <c r="K2019">
        <v>0</v>
      </c>
      <c r="L2019">
        <v>212.79</v>
      </c>
    </row>
    <row r="2020" spans="1:12" x14ac:dyDescent="0.25">
      <c r="A2020" t="str">
        <f t="shared" si="390"/>
        <v>89301000</v>
      </c>
      <c r="B2020" t="str">
        <f t="shared" si="386"/>
        <v>72100000</v>
      </c>
      <c r="C2020" t="str">
        <f t="shared" si="387"/>
        <v>72100659</v>
      </c>
      <c r="D2020" t="str">
        <f t="shared" si="388"/>
        <v>801</v>
      </c>
      <c r="E2020" t="str">
        <f t="shared" si="391"/>
        <v>89301091</v>
      </c>
      <c r="F2020" t="str">
        <f>"2256050368"</f>
        <v>2256050368</v>
      </c>
      <c r="G2020" s="1">
        <v>44719</v>
      </c>
      <c r="H2020" t="str">
        <f>"93281"</f>
        <v>93281</v>
      </c>
      <c r="I2020">
        <v>1</v>
      </c>
      <c r="J2020">
        <v>134</v>
      </c>
      <c r="K2020">
        <v>0</v>
      </c>
      <c r="L2020">
        <v>164.82</v>
      </c>
    </row>
    <row r="2021" spans="1:12" x14ac:dyDescent="0.25">
      <c r="A2021" t="str">
        <f t="shared" si="390"/>
        <v>89301000</v>
      </c>
      <c r="B2021" t="str">
        <f t="shared" si="386"/>
        <v>72100000</v>
      </c>
      <c r="C2021" t="str">
        <f t="shared" si="387"/>
        <v>72100659</v>
      </c>
      <c r="D2021" t="str">
        <f t="shared" si="388"/>
        <v>801</v>
      </c>
      <c r="E2021" t="str">
        <f>"89301093"</f>
        <v>89301093</v>
      </c>
      <c r="F2021" t="str">
        <f>"2205280451"</f>
        <v>2205280451</v>
      </c>
      <c r="G2021" s="1">
        <v>44720</v>
      </c>
      <c r="H2021" t="str">
        <f>"93121"</f>
        <v>93121</v>
      </c>
      <c r="I2021">
        <v>1</v>
      </c>
      <c r="J2021">
        <v>125</v>
      </c>
      <c r="K2021">
        <v>0</v>
      </c>
      <c r="L2021">
        <v>153.75</v>
      </c>
    </row>
    <row r="2022" spans="1:12" x14ac:dyDescent="0.25">
      <c r="A2022" t="str">
        <f t="shared" si="390"/>
        <v>89301000</v>
      </c>
      <c r="B2022" t="str">
        <f t="shared" si="386"/>
        <v>72100000</v>
      </c>
      <c r="C2022" t="str">
        <f t="shared" si="387"/>
        <v>72100659</v>
      </c>
      <c r="D2022" t="str">
        <f t="shared" si="388"/>
        <v>801</v>
      </c>
      <c r="E2022" t="str">
        <f>"89301093"</f>
        <v>89301093</v>
      </c>
      <c r="F2022" t="str">
        <f>"2205280451"</f>
        <v>2205280451</v>
      </c>
      <c r="G2022" s="1">
        <v>44720</v>
      </c>
      <c r="H2022" t="str">
        <f>"93124"</f>
        <v>93124</v>
      </c>
      <c r="I2022">
        <v>1</v>
      </c>
      <c r="J2022">
        <v>173</v>
      </c>
      <c r="K2022">
        <v>0</v>
      </c>
      <c r="L2022">
        <v>212.79</v>
      </c>
    </row>
    <row r="2023" spans="1:12" x14ac:dyDescent="0.25">
      <c r="A2023" t="str">
        <f t="shared" si="390"/>
        <v>89301000</v>
      </c>
      <c r="B2023" t="str">
        <f t="shared" si="386"/>
        <v>72100000</v>
      </c>
      <c r="C2023" t="str">
        <f t="shared" si="387"/>
        <v>72100659</v>
      </c>
      <c r="D2023" t="str">
        <f t="shared" si="388"/>
        <v>801</v>
      </c>
      <c r="E2023" t="str">
        <f>"89301093"</f>
        <v>89301093</v>
      </c>
      <c r="F2023" t="str">
        <f>"2205280451"</f>
        <v>2205280451</v>
      </c>
      <c r="G2023" s="1">
        <v>44720</v>
      </c>
      <c r="H2023" t="str">
        <f>"93281"</f>
        <v>93281</v>
      </c>
      <c r="I2023">
        <v>1</v>
      </c>
      <c r="J2023">
        <v>134</v>
      </c>
      <c r="K2023">
        <v>0</v>
      </c>
      <c r="L2023">
        <v>164.82</v>
      </c>
    </row>
    <row r="2024" spans="1:12" x14ac:dyDescent="0.25">
      <c r="A2024" t="str">
        <f t="shared" si="390"/>
        <v>89301000</v>
      </c>
      <c r="B2024" t="str">
        <f t="shared" si="386"/>
        <v>72100000</v>
      </c>
      <c r="C2024" t="str">
        <f t="shared" si="387"/>
        <v>72100659</v>
      </c>
      <c r="D2024" t="str">
        <f t="shared" si="388"/>
        <v>801</v>
      </c>
      <c r="E2024" t="str">
        <f t="shared" ref="E2024:E2055" si="392">"89301091"</f>
        <v>89301091</v>
      </c>
      <c r="F2024" t="str">
        <f>"2206060747"</f>
        <v>2206060747</v>
      </c>
      <c r="G2024" s="1">
        <v>44720</v>
      </c>
      <c r="H2024" t="str">
        <f>"93121"</f>
        <v>93121</v>
      </c>
      <c r="I2024">
        <v>1</v>
      </c>
      <c r="J2024">
        <v>125</v>
      </c>
      <c r="K2024">
        <v>0</v>
      </c>
      <c r="L2024">
        <v>153.75</v>
      </c>
    </row>
    <row r="2025" spans="1:12" x14ac:dyDescent="0.25">
      <c r="A2025" t="str">
        <f t="shared" si="390"/>
        <v>89301000</v>
      </c>
      <c r="B2025" t="str">
        <f t="shared" si="386"/>
        <v>72100000</v>
      </c>
      <c r="C2025" t="str">
        <f t="shared" si="387"/>
        <v>72100659</v>
      </c>
      <c r="D2025" t="str">
        <f t="shared" si="388"/>
        <v>801</v>
      </c>
      <c r="E2025" t="str">
        <f t="shared" si="392"/>
        <v>89301091</v>
      </c>
      <c r="F2025" t="str">
        <f>"2206060747"</f>
        <v>2206060747</v>
      </c>
      <c r="G2025" s="1">
        <v>44720</v>
      </c>
      <c r="H2025" t="str">
        <f>"93124"</f>
        <v>93124</v>
      </c>
      <c r="I2025">
        <v>1</v>
      </c>
      <c r="J2025">
        <v>173</v>
      </c>
      <c r="K2025">
        <v>0</v>
      </c>
      <c r="L2025">
        <v>212.79</v>
      </c>
    </row>
    <row r="2026" spans="1:12" x14ac:dyDescent="0.25">
      <c r="A2026" t="str">
        <f t="shared" si="390"/>
        <v>89301000</v>
      </c>
      <c r="B2026" t="str">
        <f t="shared" si="386"/>
        <v>72100000</v>
      </c>
      <c r="C2026" t="str">
        <f t="shared" si="387"/>
        <v>72100659</v>
      </c>
      <c r="D2026" t="str">
        <f t="shared" si="388"/>
        <v>801</v>
      </c>
      <c r="E2026" t="str">
        <f t="shared" si="392"/>
        <v>89301091</v>
      </c>
      <c r="F2026" t="str">
        <f>"2206060747"</f>
        <v>2206060747</v>
      </c>
      <c r="G2026" s="1">
        <v>44720</v>
      </c>
      <c r="H2026" t="str">
        <f>"93281"</f>
        <v>93281</v>
      </c>
      <c r="I2026">
        <v>1</v>
      </c>
      <c r="J2026">
        <v>134</v>
      </c>
      <c r="K2026">
        <v>0</v>
      </c>
      <c r="L2026">
        <v>164.82</v>
      </c>
    </row>
    <row r="2027" spans="1:12" x14ac:dyDescent="0.25">
      <c r="A2027" t="str">
        <f t="shared" si="390"/>
        <v>89301000</v>
      </c>
      <c r="B2027" t="str">
        <f t="shared" si="386"/>
        <v>72100000</v>
      </c>
      <c r="C2027" t="str">
        <f t="shared" si="387"/>
        <v>72100659</v>
      </c>
      <c r="D2027" t="str">
        <f t="shared" si="388"/>
        <v>801</v>
      </c>
      <c r="E2027" t="str">
        <f t="shared" si="392"/>
        <v>89301091</v>
      </c>
      <c r="F2027" t="str">
        <f>"2256060543"</f>
        <v>2256060543</v>
      </c>
      <c r="G2027" s="1">
        <v>44720</v>
      </c>
      <c r="H2027" t="str">
        <f>"93121"</f>
        <v>93121</v>
      </c>
      <c r="I2027">
        <v>1</v>
      </c>
      <c r="J2027">
        <v>125</v>
      </c>
      <c r="K2027">
        <v>0</v>
      </c>
      <c r="L2027">
        <v>153.75</v>
      </c>
    </row>
    <row r="2028" spans="1:12" x14ac:dyDescent="0.25">
      <c r="A2028" t="str">
        <f t="shared" si="390"/>
        <v>89301000</v>
      </c>
      <c r="B2028" t="str">
        <f t="shared" ref="B2028:B2091" si="393">"72100000"</f>
        <v>72100000</v>
      </c>
      <c r="C2028" t="str">
        <f t="shared" ref="C2028:C2091" si="394">"72100659"</f>
        <v>72100659</v>
      </c>
      <c r="D2028" t="str">
        <f t="shared" ref="D2028:D2091" si="395">"801"</f>
        <v>801</v>
      </c>
      <c r="E2028" t="str">
        <f t="shared" si="392"/>
        <v>89301091</v>
      </c>
      <c r="F2028" t="str">
        <f>"2256060543"</f>
        <v>2256060543</v>
      </c>
      <c r="G2028" s="1">
        <v>44720</v>
      </c>
      <c r="H2028" t="str">
        <f>"93124"</f>
        <v>93124</v>
      </c>
      <c r="I2028">
        <v>1</v>
      </c>
      <c r="J2028">
        <v>173</v>
      </c>
      <c r="K2028">
        <v>0</v>
      </c>
      <c r="L2028">
        <v>212.79</v>
      </c>
    </row>
    <row r="2029" spans="1:12" x14ac:dyDescent="0.25">
      <c r="A2029" t="str">
        <f t="shared" si="390"/>
        <v>89301000</v>
      </c>
      <c r="B2029" t="str">
        <f t="shared" si="393"/>
        <v>72100000</v>
      </c>
      <c r="C2029" t="str">
        <f t="shared" si="394"/>
        <v>72100659</v>
      </c>
      <c r="D2029" t="str">
        <f t="shared" si="395"/>
        <v>801</v>
      </c>
      <c r="E2029" t="str">
        <f t="shared" si="392"/>
        <v>89301091</v>
      </c>
      <c r="F2029" t="str">
        <f>"2256060543"</f>
        <v>2256060543</v>
      </c>
      <c r="G2029" s="1">
        <v>44720</v>
      </c>
      <c r="H2029" t="str">
        <f>"93281"</f>
        <v>93281</v>
      </c>
      <c r="I2029">
        <v>1</v>
      </c>
      <c r="J2029">
        <v>134</v>
      </c>
      <c r="K2029">
        <v>0</v>
      </c>
      <c r="L2029">
        <v>164.82</v>
      </c>
    </row>
    <row r="2030" spans="1:12" x14ac:dyDescent="0.25">
      <c r="A2030" t="str">
        <f t="shared" si="390"/>
        <v>89301000</v>
      </c>
      <c r="B2030" t="str">
        <f t="shared" si="393"/>
        <v>72100000</v>
      </c>
      <c r="C2030" t="str">
        <f t="shared" si="394"/>
        <v>72100659</v>
      </c>
      <c r="D2030" t="str">
        <f t="shared" si="395"/>
        <v>801</v>
      </c>
      <c r="E2030" t="str">
        <f t="shared" si="392"/>
        <v>89301091</v>
      </c>
      <c r="F2030" t="str">
        <f>"2206070097"</f>
        <v>2206070097</v>
      </c>
      <c r="G2030" s="1">
        <v>44721</v>
      </c>
      <c r="H2030" t="str">
        <f>"93121"</f>
        <v>93121</v>
      </c>
      <c r="I2030">
        <v>1</v>
      </c>
      <c r="J2030">
        <v>125</v>
      </c>
      <c r="K2030">
        <v>0</v>
      </c>
      <c r="L2030">
        <v>153.75</v>
      </c>
    </row>
    <row r="2031" spans="1:12" x14ac:dyDescent="0.25">
      <c r="A2031" t="str">
        <f t="shared" si="390"/>
        <v>89301000</v>
      </c>
      <c r="B2031" t="str">
        <f t="shared" si="393"/>
        <v>72100000</v>
      </c>
      <c r="C2031" t="str">
        <f t="shared" si="394"/>
        <v>72100659</v>
      </c>
      <c r="D2031" t="str">
        <f t="shared" si="395"/>
        <v>801</v>
      </c>
      <c r="E2031" t="str">
        <f t="shared" si="392"/>
        <v>89301091</v>
      </c>
      <c r="F2031" t="str">
        <f>"2206070097"</f>
        <v>2206070097</v>
      </c>
      <c r="G2031" s="1">
        <v>44721</v>
      </c>
      <c r="H2031" t="str">
        <f>"93124"</f>
        <v>93124</v>
      </c>
      <c r="I2031">
        <v>1</v>
      </c>
      <c r="J2031">
        <v>173</v>
      </c>
      <c r="K2031">
        <v>0</v>
      </c>
      <c r="L2031">
        <v>212.79</v>
      </c>
    </row>
    <row r="2032" spans="1:12" x14ac:dyDescent="0.25">
      <c r="A2032" t="str">
        <f t="shared" si="390"/>
        <v>89301000</v>
      </c>
      <c r="B2032" t="str">
        <f t="shared" si="393"/>
        <v>72100000</v>
      </c>
      <c r="C2032" t="str">
        <f t="shared" si="394"/>
        <v>72100659</v>
      </c>
      <c r="D2032" t="str">
        <f t="shared" si="395"/>
        <v>801</v>
      </c>
      <c r="E2032" t="str">
        <f t="shared" si="392"/>
        <v>89301091</v>
      </c>
      <c r="F2032" t="str">
        <f>"2206070097"</f>
        <v>2206070097</v>
      </c>
      <c r="G2032" s="1">
        <v>44721</v>
      </c>
      <c r="H2032" t="str">
        <f>"93281"</f>
        <v>93281</v>
      </c>
      <c r="I2032">
        <v>1</v>
      </c>
      <c r="J2032">
        <v>134</v>
      </c>
      <c r="K2032">
        <v>0</v>
      </c>
      <c r="L2032">
        <v>164.82</v>
      </c>
    </row>
    <row r="2033" spans="1:12" x14ac:dyDescent="0.25">
      <c r="A2033" t="str">
        <f t="shared" si="390"/>
        <v>89301000</v>
      </c>
      <c r="B2033" t="str">
        <f t="shared" si="393"/>
        <v>72100000</v>
      </c>
      <c r="C2033" t="str">
        <f t="shared" si="394"/>
        <v>72100659</v>
      </c>
      <c r="D2033" t="str">
        <f t="shared" si="395"/>
        <v>801</v>
      </c>
      <c r="E2033" t="str">
        <f t="shared" si="392"/>
        <v>89301091</v>
      </c>
      <c r="F2033" t="str">
        <f>"2256070113"</f>
        <v>2256070113</v>
      </c>
      <c r="G2033" s="1">
        <v>44721</v>
      </c>
      <c r="H2033" t="str">
        <f>"93121"</f>
        <v>93121</v>
      </c>
      <c r="I2033">
        <v>1</v>
      </c>
      <c r="J2033">
        <v>125</v>
      </c>
      <c r="K2033">
        <v>0</v>
      </c>
      <c r="L2033">
        <v>153.75</v>
      </c>
    </row>
    <row r="2034" spans="1:12" x14ac:dyDescent="0.25">
      <c r="A2034" t="str">
        <f t="shared" si="390"/>
        <v>89301000</v>
      </c>
      <c r="B2034" t="str">
        <f t="shared" si="393"/>
        <v>72100000</v>
      </c>
      <c r="C2034" t="str">
        <f t="shared" si="394"/>
        <v>72100659</v>
      </c>
      <c r="D2034" t="str">
        <f t="shared" si="395"/>
        <v>801</v>
      </c>
      <c r="E2034" t="str">
        <f t="shared" si="392"/>
        <v>89301091</v>
      </c>
      <c r="F2034" t="str">
        <f>"2256070113"</f>
        <v>2256070113</v>
      </c>
      <c r="G2034" s="1">
        <v>44721</v>
      </c>
      <c r="H2034" t="str">
        <f>"93124"</f>
        <v>93124</v>
      </c>
      <c r="I2034">
        <v>1</v>
      </c>
      <c r="J2034">
        <v>173</v>
      </c>
      <c r="K2034">
        <v>0</v>
      </c>
      <c r="L2034">
        <v>212.79</v>
      </c>
    </row>
    <row r="2035" spans="1:12" x14ac:dyDescent="0.25">
      <c r="A2035" t="str">
        <f t="shared" si="390"/>
        <v>89301000</v>
      </c>
      <c r="B2035" t="str">
        <f t="shared" si="393"/>
        <v>72100000</v>
      </c>
      <c r="C2035" t="str">
        <f t="shared" si="394"/>
        <v>72100659</v>
      </c>
      <c r="D2035" t="str">
        <f t="shared" si="395"/>
        <v>801</v>
      </c>
      <c r="E2035" t="str">
        <f t="shared" si="392"/>
        <v>89301091</v>
      </c>
      <c r="F2035" t="str">
        <f>"2256070113"</f>
        <v>2256070113</v>
      </c>
      <c r="G2035" s="1">
        <v>44721</v>
      </c>
      <c r="H2035" t="str">
        <f>"93281"</f>
        <v>93281</v>
      </c>
      <c r="I2035">
        <v>1</v>
      </c>
      <c r="J2035">
        <v>134</v>
      </c>
      <c r="K2035">
        <v>0</v>
      </c>
      <c r="L2035">
        <v>164.82</v>
      </c>
    </row>
    <row r="2036" spans="1:12" x14ac:dyDescent="0.25">
      <c r="A2036" t="str">
        <f t="shared" si="390"/>
        <v>89301000</v>
      </c>
      <c r="B2036" t="str">
        <f t="shared" si="393"/>
        <v>72100000</v>
      </c>
      <c r="C2036" t="str">
        <f t="shared" si="394"/>
        <v>72100659</v>
      </c>
      <c r="D2036" t="str">
        <f t="shared" si="395"/>
        <v>801</v>
      </c>
      <c r="E2036" t="str">
        <f t="shared" si="392"/>
        <v>89301091</v>
      </c>
      <c r="F2036" t="str">
        <f>"2256070740"</f>
        <v>2256070740</v>
      </c>
      <c r="G2036" s="1">
        <v>44721</v>
      </c>
      <c r="H2036" t="str">
        <f>"93121"</f>
        <v>93121</v>
      </c>
      <c r="I2036">
        <v>1</v>
      </c>
      <c r="J2036">
        <v>125</v>
      </c>
      <c r="K2036">
        <v>0</v>
      </c>
      <c r="L2036">
        <v>153.75</v>
      </c>
    </row>
    <row r="2037" spans="1:12" x14ac:dyDescent="0.25">
      <c r="A2037" t="str">
        <f t="shared" si="390"/>
        <v>89301000</v>
      </c>
      <c r="B2037" t="str">
        <f t="shared" si="393"/>
        <v>72100000</v>
      </c>
      <c r="C2037" t="str">
        <f t="shared" si="394"/>
        <v>72100659</v>
      </c>
      <c r="D2037" t="str">
        <f t="shared" si="395"/>
        <v>801</v>
      </c>
      <c r="E2037" t="str">
        <f t="shared" si="392"/>
        <v>89301091</v>
      </c>
      <c r="F2037" t="str">
        <f>"2256070740"</f>
        <v>2256070740</v>
      </c>
      <c r="G2037" s="1">
        <v>44721</v>
      </c>
      <c r="H2037" t="str">
        <f>"93124"</f>
        <v>93124</v>
      </c>
      <c r="I2037">
        <v>1</v>
      </c>
      <c r="J2037">
        <v>173</v>
      </c>
      <c r="K2037">
        <v>0</v>
      </c>
      <c r="L2037">
        <v>212.79</v>
      </c>
    </row>
    <row r="2038" spans="1:12" x14ac:dyDescent="0.25">
      <c r="A2038" t="str">
        <f t="shared" si="390"/>
        <v>89301000</v>
      </c>
      <c r="B2038" t="str">
        <f t="shared" si="393"/>
        <v>72100000</v>
      </c>
      <c r="C2038" t="str">
        <f t="shared" si="394"/>
        <v>72100659</v>
      </c>
      <c r="D2038" t="str">
        <f t="shared" si="395"/>
        <v>801</v>
      </c>
      <c r="E2038" t="str">
        <f t="shared" si="392"/>
        <v>89301091</v>
      </c>
      <c r="F2038" t="str">
        <f>"2256070740"</f>
        <v>2256070740</v>
      </c>
      <c r="G2038" s="1">
        <v>44721</v>
      </c>
      <c r="H2038" t="str">
        <f>"93281"</f>
        <v>93281</v>
      </c>
      <c r="I2038">
        <v>1</v>
      </c>
      <c r="J2038">
        <v>134</v>
      </c>
      <c r="K2038">
        <v>0</v>
      </c>
      <c r="L2038">
        <v>164.82</v>
      </c>
    </row>
    <row r="2039" spans="1:12" x14ac:dyDescent="0.25">
      <c r="A2039" t="str">
        <f t="shared" si="390"/>
        <v>89301000</v>
      </c>
      <c r="B2039" t="str">
        <f t="shared" si="393"/>
        <v>72100000</v>
      </c>
      <c r="C2039" t="str">
        <f t="shared" si="394"/>
        <v>72100659</v>
      </c>
      <c r="D2039" t="str">
        <f t="shared" si="395"/>
        <v>801</v>
      </c>
      <c r="E2039" t="str">
        <f t="shared" si="392"/>
        <v>89301091</v>
      </c>
      <c r="F2039" t="str">
        <f>"2206080756"</f>
        <v>2206080756</v>
      </c>
      <c r="G2039" s="1">
        <v>44722</v>
      </c>
      <c r="H2039" t="str">
        <f>"93121"</f>
        <v>93121</v>
      </c>
      <c r="I2039">
        <v>1</v>
      </c>
      <c r="J2039">
        <v>125</v>
      </c>
      <c r="K2039">
        <v>0</v>
      </c>
      <c r="L2039">
        <v>153.75</v>
      </c>
    </row>
    <row r="2040" spans="1:12" x14ac:dyDescent="0.25">
      <c r="A2040" t="str">
        <f t="shared" si="390"/>
        <v>89301000</v>
      </c>
      <c r="B2040" t="str">
        <f t="shared" si="393"/>
        <v>72100000</v>
      </c>
      <c r="C2040" t="str">
        <f t="shared" si="394"/>
        <v>72100659</v>
      </c>
      <c r="D2040" t="str">
        <f t="shared" si="395"/>
        <v>801</v>
      </c>
      <c r="E2040" t="str">
        <f t="shared" si="392"/>
        <v>89301091</v>
      </c>
      <c r="F2040" t="str">
        <f>"2206080756"</f>
        <v>2206080756</v>
      </c>
      <c r="G2040" s="1">
        <v>44722</v>
      </c>
      <c r="H2040" t="str">
        <f>"93124"</f>
        <v>93124</v>
      </c>
      <c r="I2040">
        <v>1</v>
      </c>
      <c r="J2040">
        <v>173</v>
      </c>
      <c r="K2040">
        <v>0</v>
      </c>
      <c r="L2040">
        <v>212.79</v>
      </c>
    </row>
    <row r="2041" spans="1:12" x14ac:dyDescent="0.25">
      <c r="A2041" t="str">
        <f t="shared" si="390"/>
        <v>89301000</v>
      </c>
      <c r="B2041" t="str">
        <f t="shared" si="393"/>
        <v>72100000</v>
      </c>
      <c r="C2041" t="str">
        <f t="shared" si="394"/>
        <v>72100659</v>
      </c>
      <c r="D2041" t="str">
        <f t="shared" si="395"/>
        <v>801</v>
      </c>
      <c r="E2041" t="str">
        <f t="shared" si="392"/>
        <v>89301091</v>
      </c>
      <c r="F2041" t="str">
        <f>"2206080756"</f>
        <v>2206080756</v>
      </c>
      <c r="G2041" s="1">
        <v>44722</v>
      </c>
      <c r="H2041" t="str">
        <f>"93281"</f>
        <v>93281</v>
      </c>
      <c r="I2041">
        <v>1</v>
      </c>
      <c r="J2041">
        <v>134</v>
      </c>
      <c r="K2041">
        <v>0</v>
      </c>
      <c r="L2041">
        <v>164.82</v>
      </c>
    </row>
    <row r="2042" spans="1:12" x14ac:dyDescent="0.25">
      <c r="A2042" t="str">
        <f t="shared" si="390"/>
        <v>89301000</v>
      </c>
      <c r="B2042" t="str">
        <f t="shared" si="393"/>
        <v>72100000</v>
      </c>
      <c r="C2042" t="str">
        <f t="shared" si="394"/>
        <v>72100659</v>
      </c>
      <c r="D2042" t="str">
        <f t="shared" si="395"/>
        <v>801</v>
      </c>
      <c r="E2042" t="str">
        <f t="shared" si="392"/>
        <v>89301091</v>
      </c>
      <c r="F2042" t="str">
        <f>"2256080035"</f>
        <v>2256080035</v>
      </c>
      <c r="G2042" s="1">
        <v>44722</v>
      </c>
      <c r="H2042" t="str">
        <f>"93121"</f>
        <v>93121</v>
      </c>
      <c r="I2042">
        <v>1</v>
      </c>
      <c r="J2042">
        <v>125</v>
      </c>
      <c r="K2042">
        <v>0</v>
      </c>
      <c r="L2042">
        <v>153.75</v>
      </c>
    </row>
    <row r="2043" spans="1:12" x14ac:dyDescent="0.25">
      <c r="A2043" t="str">
        <f t="shared" si="390"/>
        <v>89301000</v>
      </c>
      <c r="B2043" t="str">
        <f t="shared" si="393"/>
        <v>72100000</v>
      </c>
      <c r="C2043" t="str">
        <f t="shared" si="394"/>
        <v>72100659</v>
      </c>
      <c r="D2043" t="str">
        <f t="shared" si="395"/>
        <v>801</v>
      </c>
      <c r="E2043" t="str">
        <f t="shared" si="392"/>
        <v>89301091</v>
      </c>
      <c r="F2043" t="str">
        <f>"2256080035"</f>
        <v>2256080035</v>
      </c>
      <c r="G2043" s="1">
        <v>44722</v>
      </c>
      <c r="H2043" t="str">
        <f>"93124"</f>
        <v>93124</v>
      </c>
      <c r="I2043">
        <v>1</v>
      </c>
      <c r="J2043">
        <v>173</v>
      </c>
      <c r="K2043">
        <v>0</v>
      </c>
      <c r="L2043">
        <v>212.79</v>
      </c>
    </row>
    <row r="2044" spans="1:12" x14ac:dyDescent="0.25">
      <c r="A2044" t="str">
        <f t="shared" si="390"/>
        <v>89301000</v>
      </c>
      <c r="B2044" t="str">
        <f t="shared" si="393"/>
        <v>72100000</v>
      </c>
      <c r="C2044" t="str">
        <f t="shared" si="394"/>
        <v>72100659</v>
      </c>
      <c r="D2044" t="str">
        <f t="shared" si="395"/>
        <v>801</v>
      </c>
      <c r="E2044" t="str">
        <f t="shared" si="392"/>
        <v>89301091</v>
      </c>
      <c r="F2044" t="str">
        <f>"2256080035"</f>
        <v>2256080035</v>
      </c>
      <c r="G2044" s="1">
        <v>44722</v>
      </c>
      <c r="H2044" t="str">
        <f>"93281"</f>
        <v>93281</v>
      </c>
      <c r="I2044">
        <v>1</v>
      </c>
      <c r="J2044">
        <v>134</v>
      </c>
      <c r="K2044">
        <v>0</v>
      </c>
      <c r="L2044">
        <v>164.82</v>
      </c>
    </row>
    <row r="2045" spans="1:12" x14ac:dyDescent="0.25">
      <c r="A2045" t="str">
        <f t="shared" si="390"/>
        <v>89301000</v>
      </c>
      <c r="B2045" t="str">
        <f t="shared" si="393"/>
        <v>72100000</v>
      </c>
      <c r="C2045" t="str">
        <f t="shared" si="394"/>
        <v>72100659</v>
      </c>
      <c r="D2045" t="str">
        <f t="shared" si="395"/>
        <v>801</v>
      </c>
      <c r="E2045" t="str">
        <f t="shared" si="392"/>
        <v>89301091</v>
      </c>
      <c r="F2045" t="str">
        <f>"2256080046"</f>
        <v>2256080046</v>
      </c>
      <c r="G2045" s="1">
        <v>44722</v>
      </c>
      <c r="H2045" t="str">
        <f>"93121"</f>
        <v>93121</v>
      </c>
      <c r="I2045">
        <v>1</v>
      </c>
      <c r="J2045">
        <v>125</v>
      </c>
      <c r="K2045">
        <v>0</v>
      </c>
      <c r="L2045">
        <v>153.75</v>
      </c>
    </row>
    <row r="2046" spans="1:12" x14ac:dyDescent="0.25">
      <c r="A2046" t="str">
        <f t="shared" si="390"/>
        <v>89301000</v>
      </c>
      <c r="B2046" t="str">
        <f t="shared" si="393"/>
        <v>72100000</v>
      </c>
      <c r="C2046" t="str">
        <f t="shared" si="394"/>
        <v>72100659</v>
      </c>
      <c r="D2046" t="str">
        <f t="shared" si="395"/>
        <v>801</v>
      </c>
      <c r="E2046" t="str">
        <f t="shared" si="392"/>
        <v>89301091</v>
      </c>
      <c r="F2046" t="str">
        <f>"2256080046"</f>
        <v>2256080046</v>
      </c>
      <c r="G2046" s="1">
        <v>44722</v>
      </c>
      <c r="H2046" t="str">
        <f>"93124"</f>
        <v>93124</v>
      </c>
      <c r="I2046">
        <v>1</v>
      </c>
      <c r="J2046">
        <v>173</v>
      </c>
      <c r="K2046">
        <v>0</v>
      </c>
      <c r="L2046">
        <v>212.79</v>
      </c>
    </row>
    <row r="2047" spans="1:12" x14ac:dyDescent="0.25">
      <c r="A2047" t="str">
        <f t="shared" si="390"/>
        <v>89301000</v>
      </c>
      <c r="B2047" t="str">
        <f t="shared" si="393"/>
        <v>72100000</v>
      </c>
      <c r="C2047" t="str">
        <f t="shared" si="394"/>
        <v>72100659</v>
      </c>
      <c r="D2047" t="str">
        <f t="shared" si="395"/>
        <v>801</v>
      </c>
      <c r="E2047" t="str">
        <f t="shared" si="392"/>
        <v>89301091</v>
      </c>
      <c r="F2047" t="str">
        <f>"2256080046"</f>
        <v>2256080046</v>
      </c>
      <c r="G2047" s="1">
        <v>44722</v>
      </c>
      <c r="H2047" t="str">
        <f>"93281"</f>
        <v>93281</v>
      </c>
      <c r="I2047">
        <v>1</v>
      </c>
      <c r="J2047">
        <v>134</v>
      </c>
      <c r="K2047">
        <v>0</v>
      </c>
      <c r="L2047">
        <v>164.82</v>
      </c>
    </row>
    <row r="2048" spans="1:12" x14ac:dyDescent="0.25">
      <c r="A2048" t="str">
        <f t="shared" si="390"/>
        <v>89301000</v>
      </c>
      <c r="B2048" t="str">
        <f t="shared" si="393"/>
        <v>72100000</v>
      </c>
      <c r="C2048" t="str">
        <f t="shared" si="394"/>
        <v>72100659</v>
      </c>
      <c r="D2048" t="str">
        <f t="shared" si="395"/>
        <v>801</v>
      </c>
      <c r="E2048" t="str">
        <f t="shared" si="392"/>
        <v>89301091</v>
      </c>
      <c r="F2048" t="str">
        <f>"2256080057"</f>
        <v>2256080057</v>
      </c>
      <c r="G2048" s="1">
        <v>44722</v>
      </c>
      <c r="H2048" t="str">
        <f>"93121"</f>
        <v>93121</v>
      </c>
      <c r="I2048">
        <v>1</v>
      </c>
      <c r="J2048">
        <v>125</v>
      </c>
      <c r="K2048">
        <v>0</v>
      </c>
      <c r="L2048">
        <v>153.75</v>
      </c>
    </row>
    <row r="2049" spans="1:12" x14ac:dyDescent="0.25">
      <c r="A2049" t="str">
        <f t="shared" si="390"/>
        <v>89301000</v>
      </c>
      <c r="B2049" t="str">
        <f t="shared" si="393"/>
        <v>72100000</v>
      </c>
      <c r="C2049" t="str">
        <f t="shared" si="394"/>
        <v>72100659</v>
      </c>
      <c r="D2049" t="str">
        <f t="shared" si="395"/>
        <v>801</v>
      </c>
      <c r="E2049" t="str">
        <f t="shared" si="392"/>
        <v>89301091</v>
      </c>
      <c r="F2049" t="str">
        <f>"2256080057"</f>
        <v>2256080057</v>
      </c>
      <c r="G2049" s="1">
        <v>44722</v>
      </c>
      <c r="H2049" t="str">
        <f>"93124"</f>
        <v>93124</v>
      </c>
      <c r="I2049">
        <v>1</v>
      </c>
      <c r="J2049">
        <v>173</v>
      </c>
      <c r="K2049">
        <v>0</v>
      </c>
      <c r="L2049">
        <v>212.79</v>
      </c>
    </row>
    <row r="2050" spans="1:12" x14ac:dyDescent="0.25">
      <c r="A2050" t="str">
        <f t="shared" ref="A2050:A2113" si="396">"89301000"</f>
        <v>89301000</v>
      </c>
      <c r="B2050" t="str">
        <f t="shared" si="393"/>
        <v>72100000</v>
      </c>
      <c r="C2050" t="str">
        <f t="shared" si="394"/>
        <v>72100659</v>
      </c>
      <c r="D2050" t="str">
        <f t="shared" si="395"/>
        <v>801</v>
      </c>
      <c r="E2050" t="str">
        <f t="shared" si="392"/>
        <v>89301091</v>
      </c>
      <c r="F2050" t="str">
        <f>"2256080057"</f>
        <v>2256080057</v>
      </c>
      <c r="G2050" s="1">
        <v>44722</v>
      </c>
      <c r="H2050" t="str">
        <f>"93281"</f>
        <v>93281</v>
      </c>
      <c r="I2050">
        <v>1</v>
      </c>
      <c r="J2050">
        <v>134</v>
      </c>
      <c r="K2050">
        <v>0</v>
      </c>
      <c r="L2050">
        <v>164.82</v>
      </c>
    </row>
    <row r="2051" spans="1:12" x14ac:dyDescent="0.25">
      <c r="A2051" t="str">
        <f t="shared" si="396"/>
        <v>89301000</v>
      </c>
      <c r="B2051" t="str">
        <f t="shared" si="393"/>
        <v>72100000</v>
      </c>
      <c r="C2051" t="str">
        <f t="shared" si="394"/>
        <v>72100659</v>
      </c>
      <c r="D2051" t="str">
        <f t="shared" si="395"/>
        <v>801</v>
      </c>
      <c r="E2051" t="str">
        <f t="shared" si="392"/>
        <v>89301091</v>
      </c>
      <c r="F2051" t="str">
        <f>"2256090694"</f>
        <v>2256090694</v>
      </c>
      <c r="G2051" s="1">
        <v>44723</v>
      </c>
      <c r="H2051" t="str">
        <f>"93121"</f>
        <v>93121</v>
      </c>
      <c r="I2051">
        <v>1</v>
      </c>
      <c r="J2051">
        <v>125</v>
      </c>
      <c r="K2051">
        <v>0</v>
      </c>
      <c r="L2051">
        <v>153.75</v>
      </c>
    </row>
    <row r="2052" spans="1:12" x14ac:dyDescent="0.25">
      <c r="A2052" t="str">
        <f t="shared" si="396"/>
        <v>89301000</v>
      </c>
      <c r="B2052" t="str">
        <f t="shared" si="393"/>
        <v>72100000</v>
      </c>
      <c r="C2052" t="str">
        <f t="shared" si="394"/>
        <v>72100659</v>
      </c>
      <c r="D2052" t="str">
        <f t="shared" si="395"/>
        <v>801</v>
      </c>
      <c r="E2052" t="str">
        <f t="shared" si="392"/>
        <v>89301091</v>
      </c>
      <c r="F2052" t="str">
        <f>"2256090694"</f>
        <v>2256090694</v>
      </c>
      <c r="G2052" s="1">
        <v>44723</v>
      </c>
      <c r="H2052" t="str">
        <f>"93124"</f>
        <v>93124</v>
      </c>
      <c r="I2052">
        <v>1</v>
      </c>
      <c r="J2052">
        <v>173</v>
      </c>
      <c r="K2052">
        <v>0</v>
      </c>
      <c r="L2052">
        <v>212.79</v>
      </c>
    </row>
    <row r="2053" spans="1:12" x14ac:dyDescent="0.25">
      <c r="A2053" t="str">
        <f t="shared" si="396"/>
        <v>89301000</v>
      </c>
      <c r="B2053" t="str">
        <f t="shared" si="393"/>
        <v>72100000</v>
      </c>
      <c r="C2053" t="str">
        <f t="shared" si="394"/>
        <v>72100659</v>
      </c>
      <c r="D2053" t="str">
        <f t="shared" si="395"/>
        <v>801</v>
      </c>
      <c r="E2053" t="str">
        <f t="shared" si="392"/>
        <v>89301091</v>
      </c>
      <c r="F2053" t="str">
        <f>"2256090694"</f>
        <v>2256090694</v>
      </c>
      <c r="G2053" s="1">
        <v>44723</v>
      </c>
      <c r="H2053" t="str">
        <f>"93281"</f>
        <v>93281</v>
      </c>
      <c r="I2053">
        <v>1</v>
      </c>
      <c r="J2053">
        <v>134</v>
      </c>
      <c r="K2053">
        <v>0</v>
      </c>
      <c r="L2053">
        <v>164.82</v>
      </c>
    </row>
    <row r="2054" spans="1:12" x14ac:dyDescent="0.25">
      <c r="A2054" t="str">
        <f t="shared" si="396"/>
        <v>89301000</v>
      </c>
      <c r="B2054" t="str">
        <f t="shared" si="393"/>
        <v>72100000</v>
      </c>
      <c r="C2054" t="str">
        <f t="shared" si="394"/>
        <v>72100659</v>
      </c>
      <c r="D2054" t="str">
        <f t="shared" si="395"/>
        <v>801</v>
      </c>
      <c r="E2054" t="str">
        <f t="shared" si="392"/>
        <v>89301091</v>
      </c>
      <c r="F2054" t="str">
        <f>"2256090705"</f>
        <v>2256090705</v>
      </c>
      <c r="G2054" s="1">
        <v>44723</v>
      </c>
      <c r="H2054" t="str">
        <f>"93121"</f>
        <v>93121</v>
      </c>
      <c r="I2054">
        <v>1</v>
      </c>
      <c r="J2054">
        <v>125</v>
      </c>
      <c r="K2054">
        <v>0</v>
      </c>
      <c r="L2054">
        <v>153.75</v>
      </c>
    </row>
    <row r="2055" spans="1:12" x14ac:dyDescent="0.25">
      <c r="A2055" t="str">
        <f t="shared" si="396"/>
        <v>89301000</v>
      </c>
      <c r="B2055" t="str">
        <f t="shared" si="393"/>
        <v>72100000</v>
      </c>
      <c r="C2055" t="str">
        <f t="shared" si="394"/>
        <v>72100659</v>
      </c>
      <c r="D2055" t="str">
        <f t="shared" si="395"/>
        <v>801</v>
      </c>
      <c r="E2055" t="str">
        <f t="shared" si="392"/>
        <v>89301091</v>
      </c>
      <c r="F2055" t="str">
        <f>"2256090705"</f>
        <v>2256090705</v>
      </c>
      <c r="G2055" s="1">
        <v>44723</v>
      </c>
      <c r="H2055" t="str">
        <f>"93124"</f>
        <v>93124</v>
      </c>
      <c r="I2055">
        <v>1</v>
      </c>
      <c r="J2055">
        <v>173</v>
      </c>
      <c r="K2055">
        <v>0</v>
      </c>
      <c r="L2055">
        <v>212.79</v>
      </c>
    </row>
    <row r="2056" spans="1:12" x14ac:dyDescent="0.25">
      <c r="A2056" t="str">
        <f t="shared" si="396"/>
        <v>89301000</v>
      </c>
      <c r="B2056" t="str">
        <f t="shared" si="393"/>
        <v>72100000</v>
      </c>
      <c r="C2056" t="str">
        <f t="shared" si="394"/>
        <v>72100659</v>
      </c>
      <c r="D2056" t="str">
        <f t="shared" si="395"/>
        <v>801</v>
      </c>
      <c r="E2056" t="str">
        <f t="shared" ref="E2056:E2077" si="397">"89301091"</f>
        <v>89301091</v>
      </c>
      <c r="F2056" t="str">
        <f>"2256090705"</f>
        <v>2256090705</v>
      </c>
      <c r="G2056" s="1">
        <v>44723</v>
      </c>
      <c r="H2056" t="str">
        <f>"93281"</f>
        <v>93281</v>
      </c>
      <c r="I2056">
        <v>1</v>
      </c>
      <c r="J2056">
        <v>134</v>
      </c>
      <c r="K2056">
        <v>0</v>
      </c>
      <c r="L2056">
        <v>164.82</v>
      </c>
    </row>
    <row r="2057" spans="1:12" x14ac:dyDescent="0.25">
      <c r="A2057" t="str">
        <f t="shared" si="396"/>
        <v>89301000</v>
      </c>
      <c r="B2057" t="str">
        <f t="shared" si="393"/>
        <v>72100000</v>
      </c>
      <c r="C2057" t="str">
        <f t="shared" si="394"/>
        <v>72100659</v>
      </c>
      <c r="D2057" t="str">
        <f t="shared" si="395"/>
        <v>801</v>
      </c>
      <c r="E2057" t="str">
        <f t="shared" si="397"/>
        <v>89301091</v>
      </c>
      <c r="F2057" t="str">
        <f>"2256090716"</f>
        <v>2256090716</v>
      </c>
      <c r="G2057" s="1">
        <v>44723</v>
      </c>
      <c r="H2057" t="str">
        <f>"93121"</f>
        <v>93121</v>
      </c>
      <c r="I2057">
        <v>1</v>
      </c>
      <c r="J2057">
        <v>125</v>
      </c>
      <c r="K2057">
        <v>0</v>
      </c>
      <c r="L2057">
        <v>153.75</v>
      </c>
    </row>
    <row r="2058" spans="1:12" x14ac:dyDescent="0.25">
      <c r="A2058" t="str">
        <f t="shared" si="396"/>
        <v>89301000</v>
      </c>
      <c r="B2058" t="str">
        <f t="shared" si="393"/>
        <v>72100000</v>
      </c>
      <c r="C2058" t="str">
        <f t="shared" si="394"/>
        <v>72100659</v>
      </c>
      <c r="D2058" t="str">
        <f t="shared" si="395"/>
        <v>801</v>
      </c>
      <c r="E2058" t="str">
        <f t="shared" si="397"/>
        <v>89301091</v>
      </c>
      <c r="F2058" t="str">
        <f>"2256090716"</f>
        <v>2256090716</v>
      </c>
      <c r="G2058" s="1">
        <v>44723</v>
      </c>
      <c r="H2058" t="str">
        <f>"93124"</f>
        <v>93124</v>
      </c>
      <c r="I2058">
        <v>1</v>
      </c>
      <c r="J2058">
        <v>173</v>
      </c>
      <c r="K2058">
        <v>0</v>
      </c>
      <c r="L2058">
        <v>212.79</v>
      </c>
    </row>
    <row r="2059" spans="1:12" x14ac:dyDescent="0.25">
      <c r="A2059" t="str">
        <f t="shared" si="396"/>
        <v>89301000</v>
      </c>
      <c r="B2059" t="str">
        <f t="shared" si="393"/>
        <v>72100000</v>
      </c>
      <c r="C2059" t="str">
        <f t="shared" si="394"/>
        <v>72100659</v>
      </c>
      <c r="D2059" t="str">
        <f t="shared" si="395"/>
        <v>801</v>
      </c>
      <c r="E2059" t="str">
        <f t="shared" si="397"/>
        <v>89301091</v>
      </c>
      <c r="F2059" t="str">
        <f>"2256090716"</f>
        <v>2256090716</v>
      </c>
      <c r="G2059" s="1">
        <v>44723</v>
      </c>
      <c r="H2059" t="str">
        <f>"93281"</f>
        <v>93281</v>
      </c>
      <c r="I2059">
        <v>1</v>
      </c>
      <c r="J2059">
        <v>134</v>
      </c>
      <c r="K2059">
        <v>0</v>
      </c>
      <c r="L2059">
        <v>164.82</v>
      </c>
    </row>
    <row r="2060" spans="1:12" x14ac:dyDescent="0.25">
      <c r="A2060" t="str">
        <f t="shared" si="396"/>
        <v>89301000</v>
      </c>
      <c r="B2060" t="str">
        <f t="shared" si="393"/>
        <v>72100000</v>
      </c>
      <c r="C2060" t="str">
        <f t="shared" si="394"/>
        <v>72100659</v>
      </c>
      <c r="D2060" t="str">
        <f t="shared" si="395"/>
        <v>801</v>
      </c>
      <c r="E2060" t="str">
        <f t="shared" si="397"/>
        <v>89301091</v>
      </c>
      <c r="F2060" t="str">
        <f>"2256090727"</f>
        <v>2256090727</v>
      </c>
      <c r="G2060" s="1">
        <v>44723</v>
      </c>
      <c r="H2060" t="str">
        <f>"93121"</f>
        <v>93121</v>
      </c>
      <c r="I2060">
        <v>1</v>
      </c>
      <c r="J2060">
        <v>125</v>
      </c>
      <c r="K2060">
        <v>0</v>
      </c>
      <c r="L2060">
        <v>153.75</v>
      </c>
    </row>
    <row r="2061" spans="1:12" x14ac:dyDescent="0.25">
      <c r="A2061" t="str">
        <f t="shared" si="396"/>
        <v>89301000</v>
      </c>
      <c r="B2061" t="str">
        <f t="shared" si="393"/>
        <v>72100000</v>
      </c>
      <c r="C2061" t="str">
        <f t="shared" si="394"/>
        <v>72100659</v>
      </c>
      <c r="D2061" t="str">
        <f t="shared" si="395"/>
        <v>801</v>
      </c>
      <c r="E2061" t="str">
        <f t="shared" si="397"/>
        <v>89301091</v>
      </c>
      <c r="F2061" t="str">
        <f>"2256090727"</f>
        <v>2256090727</v>
      </c>
      <c r="G2061" s="1">
        <v>44723</v>
      </c>
      <c r="H2061" t="str">
        <f>"93124"</f>
        <v>93124</v>
      </c>
      <c r="I2061">
        <v>1</v>
      </c>
      <c r="J2061">
        <v>173</v>
      </c>
      <c r="K2061">
        <v>0</v>
      </c>
      <c r="L2061">
        <v>212.79</v>
      </c>
    </row>
    <row r="2062" spans="1:12" x14ac:dyDescent="0.25">
      <c r="A2062" t="str">
        <f t="shared" si="396"/>
        <v>89301000</v>
      </c>
      <c r="B2062" t="str">
        <f t="shared" si="393"/>
        <v>72100000</v>
      </c>
      <c r="C2062" t="str">
        <f t="shared" si="394"/>
        <v>72100659</v>
      </c>
      <c r="D2062" t="str">
        <f t="shared" si="395"/>
        <v>801</v>
      </c>
      <c r="E2062" t="str">
        <f t="shared" si="397"/>
        <v>89301091</v>
      </c>
      <c r="F2062" t="str">
        <f>"2256090727"</f>
        <v>2256090727</v>
      </c>
      <c r="G2062" s="1">
        <v>44723</v>
      </c>
      <c r="H2062" t="str">
        <f>"93281"</f>
        <v>93281</v>
      </c>
      <c r="I2062">
        <v>1</v>
      </c>
      <c r="J2062">
        <v>134</v>
      </c>
      <c r="K2062">
        <v>0</v>
      </c>
      <c r="L2062">
        <v>164.82</v>
      </c>
    </row>
    <row r="2063" spans="1:12" x14ac:dyDescent="0.25">
      <c r="A2063" t="str">
        <f t="shared" si="396"/>
        <v>89301000</v>
      </c>
      <c r="B2063" t="str">
        <f t="shared" si="393"/>
        <v>72100000</v>
      </c>
      <c r="C2063" t="str">
        <f t="shared" si="394"/>
        <v>72100659</v>
      </c>
      <c r="D2063" t="str">
        <f t="shared" si="395"/>
        <v>801</v>
      </c>
      <c r="E2063" t="str">
        <f t="shared" si="397"/>
        <v>89301091</v>
      </c>
      <c r="F2063" t="str">
        <f>"2256100143"</f>
        <v>2256100143</v>
      </c>
      <c r="G2063" s="1">
        <v>44724</v>
      </c>
      <c r="H2063" t="str">
        <f>"93121"</f>
        <v>93121</v>
      </c>
      <c r="I2063">
        <v>1</v>
      </c>
      <c r="J2063">
        <v>125</v>
      </c>
      <c r="K2063">
        <v>0</v>
      </c>
      <c r="L2063">
        <v>153.75</v>
      </c>
    </row>
    <row r="2064" spans="1:12" x14ac:dyDescent="0.25">
      <c r="A2064" t="str">
        <f t="shared" si="396"/>
        <v>89301000</v>
      </c>
      <c r="B2064" t="str">
        <f t="shared" si="393"/>
        <v>72100000</v>
      </c>
      <c r="C2064" t="str">
        <f t="shared" si="394"/>
        <v>72100659</v>
      </c>
      <c r="D2064" t="str">
        <f t="shared" si="395"/>
        <v>801</v>
      </c>
      <c r="E2064" t="str">
        <f t="shared" si="397"/>
        <v>89301091</v>
      </c>
      <c r="F2064" t="str">
        <f>"2256100143"</f>
        <v>2256100143</v>
      </c>
      <c r="G2064" s="1">
        <v>44724</v>
      </c>
      <c r="H2064" t="str">
        <f>"93124"</f>
        <v>93124</v>
      </c>
      <c r="I2064">
        <v>1</v>
      </c>
      <c r="J2064">
        <v>173</v>
      </c>
      <c r="K2064">
        <v>0</v>
      </c>
      <c r="L2064">
        <v>212.79</v>
      </c>
    </row>
    <row r="2065" spans="1:12" x14ac:dyDescent="0.25">
      <c r="A2065" t="str">
        <f t="shared" si="396"/>
        <v>89301000</v>
      </c>
      <c r="B2065" t="str">
        <f t="shared" si="393"/>
        <v>72100000</v>
      </c>
      <c r="C2065" t="str">
        <f t="shared" si="394"/>
        <v>72100659</v>
      </c>
      <c r="D2065" t="str">
        <f t="shared" si="395"/>
        <v>801</v>
      </c>
      <c r="E2065" t="str">
        <f t="shared" si="397"/>
        <v>89301091</v>
      </c>
      <c r="F2065" t="str">
        <f>"2256100143"</f>
        <v>2256100143</v>
      </c>
      <c r="G2065" s="1">
        <v>44724</v>
      </c>
      <c r="H2065" t="str">
        <f>"93281"</f>
        <v>93281</v>
      </c>
      <c r="I2065">
        <v>1</v>
      </c>
      <c r="J2065">
        <v>134</v>
      </c>
      <c r="K2065">
        <v>0</v>
      </c>
      <c r="L2065">
        <v>164.82</v>
      </c>
    </row>
    <row r="2066" spans="1:12" x14ac:dyDescent="0.25">
      <c r="A2066" t="str">
        <f t="shared" si="396"/>
        <v>89301000</v>
      </c>
      <c r="B2066" t="str">
        <f t="shared" si="393"/>
        <v>72100000</v>
      </c>
      <c r="C2066" t="str">
        <f t="shared" si="394"/>
        <v>72100659</v>
      </c>
      <c r="D2066" t="str">
        <f t="shared" si="395"/>
        <v>801</v>
      </c>
      <c r="E2066" t="str">
        <f t="shared" si="397"/>
        <v>89301091</v>
      </c>
      <c r="F2066" t="str">
        <f>"8759125782"</f>
        <v>8759125782</v>
      </c>
      <c r="G2066" s="1">
        <v>44722</v>
      </c>
      <c r="H2066" t="str">
        <f>"93121"</f>
        <v>93121</v>
      </c>
      <c r="I2066">
        <v>1</v>
      </c>
      <c r="J2066">
        <v>125</v>
      </c>
      <c r="K2066">
        <v>0</v>
      </c>
      <c r="L2066">
        <v>153.75</v>
      </c>
    </row>
    <row r="2067" spans="1:12" x14ac:dyDescent="0.25">
      <c r="A2067" t="str">
        <f t="shared" si="396"/>
        <v>89301000</v>
      </c>
      <c r="B2067" t="str">
        <f t="shared" si="393"/>
        <v>72100000</v>
      </c>
      <c r="C2067" t="str">
        <f t="shared" si="394"/>
        <v>72100659</v>
      </c>
      <c r="D2067" t="str">
        <f t="shared" si="395"/>
        <v>801</v>
      </c>
      <c r="E2067" t="str">
        <f t="shared" si="397"/>
        <v>89301091</v>
      </c>
      <c r="F2067" t="str">
        <f>"8759125782"</f>
        <v>8759125782</v>
      </c>
      <c r="G2067" s="1">
        <v>44722</v>
      </c>
      <c r="H2067" t="str">
        <f>"93124"</f>
        <v>93124</v>
      </c>
      <c r="I2067">
        <v>1</v>
      </c>
      <c r="J2067">
        <v>173</v>
      </c>
      <c r="K2067">
        <v>0</v>
      </c>
      <c r="L2067">
        <v>212.79</v>
      </c>
    </row>
    <row r="2068" spans="1:12" x14ac:dyDescent="0.25">
      <c r="A2068" t="str">
        <f t="shared" si="396"/>
        <v>89301000</v>
      </c>
      <c r="B2068" t="str">
        <f t="shared" si="393"/>
        <v>72100000</v>
      </c>
      <c r="C2068" t="str">
        <f t="shared" si="394"/>
        <v>72100659</v>
      </c>
      <c r="D2068" t="str">
        <f t="shared" si="395"/>
        <v>801</v>
      </c>
      <c r="E2068" t="str">
        <f t="shared" si="397"/>
        <v>89301091</v>
      </c>
      <c r="F2068" t="str">
        <f>"8759125782"</f>
        <v>8759125782</v>
      </c>
      <c r="G2068" s="1">
        <v>44722</v>
      </c>
      <c r="H2068" t="str">
        <f>"93281"</f>
        <v>93281</v>
      </c>
      <c r="I2068">
        <v>1</v>
      </c>
      <c r="J2068">
        <v>134</v>
      </c>
      <c r="K2068">
        <v>0</v>
      </c>
      <c r="L2068">
        <v>164.82</v>
      </c>
    </row>
    <row r="2069" spans="1:12" x14ac:dyDescent="0.25">
      <c r="A2069" t="str">
        <f t="shared" si="396"/>
        <v>89301000</v>
      </c>
      <c r="B2069" t="str">
        <f t="shared" si="393"/>
        <v>72100000</v>
      </c>
      <c r="C2069" t="str">
        <f t="shared" si="394"/>
        <v>72100659</v>
      </c>
      <c r="D2069" t="str">
        <f t="shared" si="395"/>
        <v>801</v>
      </c>
      <c r="E2069" t="str">
        <f t="shared" si="397"/>
        <v>89301091</v>
      </c>
      <c r="F2069" t="str">
        <f>"8951225701"</f>
        <v>8951225701</v>
      </c>
      <c r="G2069" s="1">
        <v>44724</v>
      </c>
      <c r="H2069" t="str">
        <f>"93121"</f>
        <v>93121</v>
      </c>
      <c r="I2069">
        <v>1</v>
      </c>
      <c r="J2069">
        <v>125</v>
      </c>
      <c r="K2069">
        <v>0</v>
      </c>
      <c r="L2069">
        <v>153.75</v>
      </c>
    </row>
    <row r="2070" spans="1:12" x14ac:dyDescent="0.25">
      <c r="A2070" t="str">
        <f t="shared" si="396"/>
        <v>89301000</v>
      </c>
      <c r="B2070" t="str">
        <f t="shared" si="393"/>
        <v>72100000</v>
      </c>
      <c r="C2070" t="str">
        <f t="shared" si="394"/>
        <v>72100659</v>
      </c>
      <c r="D2070" t="str">
        <f t="shared" si="395"/>
        <v>801</v>
      </c>
      <c r="E2070" t="str">
        <f t="shared" si="397"/>
        <v>89301091</v>
      </c>
      <c r="F2070" t="str">
        <f>"8951225701"</f>
        <v>8951225701</v>
      </c>
      <c r="G2070" s="1">
        <v>44724</v>
      </c>
      <c r="H2070" t="str">
        <f>"93124"</f>
        <v>93124</v>
      </c>
      <c r="I2070">
        <v>1</v>
      </c>
      <c r="J2070">
        <v>173</v>
      </c>
      <c r="K2070">
        <v>0</v>
      </c>
      <c r="L2070">
        <v>212.79</v>
      </c>
    </row>
    <row r="2071" spans="1:12" x14ac:dyDescent="0.25">
      <c r="A2071" t="str">
        <f t="shared" si="396"/>
        <v>89301000</v>
      </c>
      <c r="B2071" t="str">
        <f t="shared" si="393"/>
        <v>72100000</v>
      </c>
      <c r="C2071" t="str">
        <f t="shared" si="394"/>
        <v>72100659</v>
      </c>
      <c r="D2071" t="str">
        <f t="shared" si="395"/>
        <v>801</v>
      </c>
      <c r="E2071" t="str">
        <f t="shared" si="397"/>
        <v>89301091</v>
      </c>
      <c r="F2071" t="str">
        <f>"8951225701"</f>
        <v>8951225701</v>
      </c>
      <c r="G2071" s="1">
        <v>44724</v>
      </c>
      <c r="H2071" t="str">
        <f>"93281"</f>
        <v>93281</v>
      </c>
      <c r="I2071">
        <v>1</v>
      </c>
      <c r="J2071">
        <v>134</v>
      </c>
      <c r="K2071">
        <v>0</v>
      </c>
      <c r="L2071">
        <v>164.82</v>
      </c>
    </row>
    <row r="2072" spans="1:12" x14ac:dyDescent="0.25">
      <c r="A2072" t="str">
        <f t="shared" si="396"/>
        <v>89301000</v>
      </c>
      <c r="B2072" t="str">
        <f t="shared" si="393"/>
        <v>72100000</v>
      </c>
      <c r="C2072" t="str">
        <f t="shared" si="394"/>
        <v>72100659</v>
      </c>
      <c r="D2072" t="str">
        <f t="shared" si="395"/>
        <v>801</v>
      </c>
      <c r="E2072" t="str">
        <f t="shared" si="397"/>
        <v>89301091</v>
      </c>
      <c r="F2072" t="str">
        <f>"2206110390"</f>
        <v>2206110390</v>
      </c>
      <c r="G2072" s="1">
        <v>44725</v>
      </c>
      <c r="H2072" t="str">
        <f>"93121"</f>
        <v>93121</v>
      </c>
      <c r="I2072">
        <v>1</v>
      </c>
      <c r="J2072">
        <v>125</v>
      </c>
      <c r="K2072">
        <v>0</v>
      </c>
      <c r="L2072">
        <v>153.75</v>
      </c>
    </row>
    <row r="2073" spans="1:12" x14ac:dyDescent="0.25">
      <c r="A2073" t="str">
        <f t="shared" si="396"/>
        <v>89301000</v>
      </c>
      <c r="B2073" t="str">
        <f t="shared" si="393"/>
        <v>72100000</v>
      </c>
      <c r="C2073" t="str">
        <f t="shared" si="394"/>
        <v>72100659</v>
      </c>
      <c r="D2073" t="str">
        <f t="shared" si="395"/>
        <v>801</v>
      </c>
      <c r="E2073" t="str">
        <f t="shared" si="397"/>
        <v>89301091</v>
      </c>
      <c r="F2073" t="str">
        <f>"2206110390"</f>
        <v>2206110390</v>
      </c>
      <c r="G2073" s="1">
        <v>44725</v>
      </c>
      <c r="H2073" t="str">
        <f>"93124"</f>
        <v>93124</v>
      </c>
      <c r="I2073">
        <v>1</v>
      </c>
      <c r="J2073">
        <v>173</v>
      </c>
      <c r="K2073">
        <v>0</v>
      </c>
      <c r="L2073">
        <v>212.79</v>
      </c>
    </row>
    <row r="2074" spans="1:12" x14ac:dyDescent="0.25">
      <c r="A2074" t="str">
        <f t="shared" si="396"/>
        <v>89301000</v>
      </c>
      <c r="B2074" t="str">
        <f t="shared" si="393"/>
        <v>72100000</v>
      </c>
      <c r="C2074" t="str">
        <f t="shared" si="394"/>
        <v>72100659</v>
      </c>
      <c r="D2074" t="str">
        <f t="shared" si="395"/>
        <v>801</v>
      </c>
      <c r="E2074" t="str">
        <f t="shared" si="397"/>
        <v>89301091</v>
      </c>
      <c r="F2074" t="str">
        <f>"2206110390"</f>
        <v>2206110390</v>
      </c>
      <c r="G2074" s="1">
        <v>44725</v>
      </c>
      <c r="H2074" t="str">
        <f>"93281"</f>
        <v>93281</v>
      </c>
      <c r="I2074">
        <v>1</v>
      </c>
      <c r="J2074">
        <v>134</v>
      </c>
      <c r="K2074">
        <v>0</v>
      </c>
      <c r="L2074">
        <v>164.82</v>
      </c>
    </row>
    <row r="2075" spans="1:12" x14ac:dyDescent="0.25">
      <c r="A2075" t="str">
        <f t="shared" si="396"/>
        <v>89301000</v>
      </c>
      <c r="B2075" t="str">
        <f t="shared" si="393"/>
        <v>72100000</v>
      </c>
      <c r="C2075" t="str">
        <f t="shared" si="394"/>
        <v>72100659</v>
      </c>
      <c r="D2075" t="str">
        <f t="shared" si="395"/>
        <v>801</v>
      </c>
      <c r="E2075" t="str">
        <f t="shared" si="397"/>
        <v>89301091</v>
      </c>
      <c r="F2075" t="str">
        <f>"2206110401"</f>
        <v>2206110401</v>
      </c>
      <c r="G2075" s="1">
        <v>44725</v>
      </c>
      <c r="H2075" t="str">
        <f>"93121"</f>
        <v>93121</v>
      </c>
      <c r="I2075">
        <v>1</v>
      </c>
      <c r="J2075">
        <v>125</v>
      </c>
      <c r="K2075">
        <v>0</v>
      </c>
      <c r="L2075">
        <v>153.75</v>
      </c>
    </row>
    <row r="2076" spans="1:12" x14ac:dyDescent="0.25">
      <c r="A2076" t="str">
        <f t="shared" si="396"/>
        <v>89301000</v>
      </c>
      <c r="B2076" t="str">
        <f t="shared" si="393"/>
        <v>72100000</v>
      </c>
      <c r="C2076" t="str">
        <f t="shared" si="394"/>
        <v>72100659</v>
      </c>
      <c r="D2076" t="str">
        <f t="shared" si="395"/>
        <v>801</v>
      </c>
      <c r="E2076" t="str">
        <f t="shared" si="397"/>
        <v>89301091</v>
      </c>
      <c r="F2076" t="str">
        <f>"2206110401"</f>
        <v>2206110401</v>
      </c>
      <c r="G2076" s="1">
        <v>44725</v>
      </c>
      <c r="H2076" t="str">
        <f>"93124"</f>
        <v>93124</v>
      </c>
      <c r="I2076">
        <v>1</v>
      </c>
      <c r="J2076">
        <v>173</v>
      </c>
      <c r="K2076">
        <v>0</v>
      </c>
      <c r="L2076">
        <v>212.79</v>
      </c>
    </row>
    <row r="2077" spans="1:12" x14ac:dyDescent="0.25">
      <c r="A2077" t="str">
        <f t="shared" si="396"/>
        <v>89301000</v>
      </c>
      <c r="B2077" t="str">
        <f t="shared" si="393"/>
        <v>72100000</v>
      </c>
      <c r="C2077" t="str">
        <f t="shared" si="394"/>
        <v>72100659</v>
      </c>
      <c r="D2077" t="str">
        <f t="shared" si="395"/>
        <v>801</v>
      </c>
      <c r="E2077" t="str">
        <f t="shared" si="397"/>
        <v>89301091</v>
      </c>
      <c r="F2077" t="str">
        <f>"2206110401"</f>
        <v>2206110401</v>
      </c>
      <c r="G2077" s="1">
        <v>44725</v>
      </c>
      <c r="H2077" t="str">
        <f>"93281"</f>
        <v>93281</v>
      </c>
      <c r="I2077">
        <v>1</v>
      </c>
      <c r="J2077">
        <v>134</v>
      </c>
      <c r="K2077">
        <v>0</v>
      </c>
      <c r="L2077">
        <v>164.82</v>
      </c>
    </row>
    <row r="2078" spans="1:12" x14ac:dyDescent="0.25">
      <c r="A2078" t="str">
        <f t="shared" si="396"/>
        <v>89301000</v>
      </c>
      <c r="B2078" t="str">
        <f t="shared" si="393"/>
        <v>72100000</v>
      </c>
      <c r="C2078" t="str">
        <f t="shared" si="394"/>
        <v>72100659</v>
      </c>
      <c r="D2078" t="str">
        <f t="shared" si="395"/>
        <v>801</v>
      </c>
      <c r="E2078" t="str">
        <f t="shared" ref="E2078:E2083" si="398">"89301093"</f>
        <v>89301093</v>
      </c>
      <c r="F2078" t="str">
        <f>"2256030722"</f>
        <v>2256030722</v>
      </c>
      <c r="G2078" s="1">
        <v>44725</v>
      </c>
      <c r="H2078" t="str">
        <f>"93121"</f>
        <v>93121</v>
      </c>
      <c r="I2078">
        <v>1</v>
      </c>
      <c r="J2078">
        <v>125</v>
      </c>
      <c r="K2078">
        <v>0</v>
      </c>
      <c r="L2078">
        <v>153.75</v>
      </c>
    </row>
    <row r="2079" spans="1:12" x14ac:dyDescent="0.25">
      <c r="A2079" t="str">
        <f t="shared" si="396"/>
        <v>89301000</v>
      </c>
      <c r="B2079" t="str">
        <f t="shared" si="393"/>
        <v>72100000</v>
      </c>
      <c r="C2079" t="str">
        <f t="shared" si="394"/>
        <v>72100659</v>
      </c>
      <c r="D2079" t="str">
        <f t="shared" si="395"/>
        <v>801</v>
      </c>
      <c r="E2079" t="str">
        <f t="shared" si="398"/>
        <v>89301093</v>
      </c>
      <c r="F2079" t="str">
        <f>"2256030722"</f>
        <v>2256030722</v>
      </c>
      <c r="G2079" s="1">
        <v>44725</v>
      </c>
      <c r="H2079" t="str">
        <f>"93124"</f>
        <v>93124</v>
      </c>
      <c r="I2079">
        <v>1</v>
      </c>
      <c r="J2079">
        <v>173</v>
      </c>
      <c r="K2079">
        <v>0</v>
      </c>
      <c r="L2079">
        <v>212.79</v>
      </c>
    </row>
    <row r="2080" spans="1:12" x14ac:dyDescent="0.25">
      <c r="A2080" t="str">
        <f t="shared" si="396"/>
        <v>89301000</v>
      </c>
      <c r="B2080" t="str">
        <f t="shared" si="393"/>
        <v>72100000</v>
      </c>
      <c r="C2080" t="str">
        <f t="shared" si="394"/>
        <v>72100659</v>
      </c>
      <c r="D2080" t="str">
        <f t="shared" si="395"/>
        <v>801</v>
      </c>
      <c r="E2080" t="str">
        <f t="shared" si="398"/>
        <v>89301093</v>
      </c>
      <c r="F2080" t="str">
        <f>"2256030722"</f>
        <v>2256030722</v>
      </c>
      <c r="G2080" s="1">
        <v>44725</v>
      </c>
      <c r="H2080" t="str">
        <f>"93281"</f>
        <v>93281</v>
      </c>
      <c r="I2080">
        <v>1</v>
      </c>
      <c r="J2080">
        <v>134</v>
      </c>
      <c r="K2080">
        <v>0</v>
      </c>
      <c r="L2080">
        <v>164.82</v>
      </c>
    </row>
    <row r="2081" spans="1:12" x14ac:dyDescent="0.25">
      <c r="A2081" t="str">
        <f t="shared" si="396"/>
        <v>89301000</v>
      </c>
      <c r="B2081" t="str">
        <f t="shared" si="393"/>
        <v>72100000</v>
      </c>
      <c r="C2081" t="str">
        <f t="shared" si="394"/>
        <v>72100659</v>
      </c>
      <c r="D2081" t="str">
        <f t="shared" si="395"/>
        <v>801</v>
      </c>
      <c r="E2081" t="str">
        <f t="shared" si="398"/>
        <v>89301093</v>
      </c>
      <c r="F2081" t="str">
        <f>"2206120521"</f>
        <v>2206120521</v>
      </c>
      <c r="G2081" s="1">
        <v>44726</v>
      </c>
      <c r="H2081" t="str">
        <f>"93121"</f>
        <v>93121</v>
      </c>
      <c r="I2081">
        <v>1</v>
      </c>
      <c r="J2081">
        <v>125</v>
      </c>
      <c r="K2081">
        <v>0</v>
      </c>
      <c r="L2081">
        <v>153.75</v>
      </c>
    </row>
    <row r="2082" spans="1:12" x14ac:dyDescent="0.25">
      <c r="A2082" t="str">
        <f t="shared" si="396"/>
        <v>89301000</v>
      </c>
      <c r="B2082" t="str">
        <f t="shared" si="393"/>
        <v>72100000</v>
      </c>
      <c r="C2082" t="str">
        <f t="shared" si="394"/>
        <v>72100659</v>
      </c>
      <c r="D2082" t="str">
        <f t="shared" si="395"/>
        <v>801</v>
      </c>
      <c r="E2082" t="str">
        <f t="shared" si="398"/>
        <v>89301093</v>
      </c>
      <c r="F2082" t="str">
        <f>"2206120521"</f>
        <v>2206120521</v>
      </c>
      <c r="G2082" s="1">
        <v>44726</v>
      </c>
      <c r="H2082" t="str">
        <f>"93124"</f>
        <v>93124</v>
      </c>
      <c r="I2082">
        <v>1</v>
      </c>
      <c r="J2082">
        <v>173</v>
      </c>
      <c r="K2082">
        <v>0</v>
      </c>
      <c r="L2082">
        <v>212.79</v>
      </c>
    </row>
    <row r="2083" spans="1:12" x14ac:dyDescent="0.25">
      <c r="A2083" t="str">
        <f t="shared" si="396"/>
        <v>89301000</v>
      </c>
      <c r="B2083" t="str">
        <f t="shared" si="393"/>
        <v>72100000</v>
      </c>
      <c r="C2083" t="str">
        <f t="shared" si="394"/>
        <v>72100659</v>
      </c>
      <c r="D2083" t="str">
        <f t="shared" si="395"/>
        <v>801</v>
      </c>
      <c r="E2083" t="str">
        <f t="shared" si="398"/>
        <v>89301093</v>
      </c>
      <c r="F2083" t="str">
        <f>"2206120521"</f>
        <v>2206120521</v>
      </c>
      <c r="G2083" s="1">
        <v>44726</v>
      </c>
      <c r="H2083" t="str">
        <f>"93281"</f>
        <v>93281</v>
      </c>
      <c r="I2083">
        <v>1</v>
      </c>
      <c r="J2083">
        <v>134</v>
      </c>
      <c r="K2083">
        <v>0</v>
      </c>
      <c r="L2083">
        <v>164.82</v>
      </c>
    </row>
    <row r="2084" spans="1:12" x14ac:dyDescent="0.25">
      <c r="A2084" t="str">
        <f t="shared" si="396"/>
        <v>89301000</v>
      </c>
      <c r="B2084" t="str">
        <f t="shared" si="393"/>
        <v>72100000</v>
      </c>
      <c r="C2084" t="str">
        <f t="shared" si="394"/>
        <v>72100659</v>
      </c>
      <c r="D2084" t="str">
        <f t="shared" si="395"/>
        <v>801</v>
      </c>
      <c r="E2084" t="str">
        <f>"89301091"</f>
        <v>89301091</v>
      </c>
      <c r="F2084" t="str">
        <f>"2256130613"</f>
        <v>2256130613</v>
      </c>
      <c r="G2084" s="1">
        <v>44727</v>
      </c>
      <c r="H2084" t="str">
        <f>"93121"</f>
        <v>93121</v>
      </c>
      <c r="I2084">
        <v>1</v>
      </c>
      <c r="J2084">
        <v>125</v>
      </c>
      <c r="K2084">
        <v>0</v>
      </c>
      <c r="L2084">
        <v>153.75</v>
      </c>
    </row>
    <row r="2085" spans="1:12" x14ac:dyDescent="0.25">
      <c r="A2085" t="str">
        <f t="shared" si="396"/>
        <v>89301000</v>
      </c>
      <c r="B2085" t="str">
        <f t="shared" si="393"/>
        <v>72100000</v>
      </c>
      <c r="C2085" t="str">
        <f t="shared" si="394"/>
        <v>72100659</v>
      </c>
      <c r="D2085" t="str">
        <f t="shared" si="395"/>
        <v>801</v>
      </c>
      <c r="E2085" t="str">
        <f>"89301091"</f>
        <v>89301091</v>
      </c>
      <c r="F2085" t="str">
        <f>"2256130613"</f>
        <v>2256130613</v>
      </c>
      <c r="G2085" s="1">
        <v>44727</v>
      </c>
      <c r="H2085" t="str">
        <f>"93124"</f>
        <v>93124</v>
      </c>
      <c r="I2085">
        <v>1</v>
      </c>
      <c r="J2085">
        <v>173</v>
      </c>
      <c r="K2085">
        <v>0</v>
      </c>
      <c r="L2085">
        <v>212.79</v>
      </c>
    </row>
    <row r="2086" spans="1:12" x14ac:dyDescent="0.25">
      <c r="A2086" t="str">
        <f t="shared" si="396"/>
        <v>89301000</v>
      </c>
      <c r="B2086" t="str">
        <f t="shared" si="393"/>
        <v>72100000</v>
      </c>
      <c r="C2086" t="str">
        <f t="shared" si="394"/>
        <v>72100659</v>
      </c>
      <c r="D2086" t="str">
        <f t="shared" si="395"/>
        <v>801</v>
      </c>
      <c r="E2086" t="str">
        <f>"89301091"</f>
        <v>89301091</v>
      </c>
      <c r="F2086" t="str">
        <f>"2256130613"</f>
        <v>2256130613</v>
      </c>
      <c r="G2086" s="1">
        <v>44727</v>
      </c>
      <c r="H2086" t="str">
        <f>"93281"</f>
        <v>93281</v>
      </c>
      <c r="I2086">
        <v>1</v>
      </c>
      <c r="J2086">
        <v>134</v>
      </c>
      <c r="K2086">
        <v>0</v>
      </c>
      <c r="L2086">
        <v>164.82</v>
      </c>
    </row>
    <row r="2087" spans="1:12" x14ac:dyDescent="0.25">
      <c r="A2087" t="str">
        <f t="shared" si="396"/>
        <v>89301000</v>
      </c>
      <c r="B2087" t="str">
        <f t="shared" si="393"/>
        <v>72100000</v>
      </c>
      <c r="C2087" t="str">
        <f t="shared" si="394"/>
        <v>72100659</v>
      </c>
      <c r="D2087" t="str">
        <f t="shared" si="395"/>
        <v>801</v>
      </c>
      <c r="E2087" t="str">
        <f>"89301093"</f>
        <v>89301093</v>
      </c>
      <c r="F2087" t="str">
        <f>"9252055714"</f>
        <v>9252055714</v>
      </c>
      <c r="G2087" s="1">
        <v>44726</v>
      </c>
      <c r="H2087" t="str">
        <f>"93121"</f>
        <v>93121</v>
      </c>
      <c r="I2087">
        <v>1</v>
      </c>
      <c r="J2087">
        <v>125</v>
      </c>
      <c r="K2087">
        <v>0</v>
      </c>
      <c r="L2087">
        <v>153.75</v>
      </c>
    </row>
    <row r="2088" spans="1:12" x14ac:dyDescent="0.25">
      <c r="A2088" t="str">
        <f t="shared" si="396"/>
        <v>89301000</v>
      </c>
      <c r="B2088" t="str">
        <f t="shared" si="393"/>
        <v>72100000</v>
      </c>
      <c r="C2088" t="str">
        <f t="shared" si="394"/>
        <v>72100659</v>
      </c>
      <c r="D2088" t="str">
        <f t="shared" si="395"/>
        <v>801</v>
      </c>
      <c r="E2088" t="str">
        <f>"89301093"</f>
        <v>89301093</v>
      </c>
      <c r="F2088" t="str">
        <f>"9252055714"</f>
        <v>9252055714</v>
      </c>
      <c r="G2088" s="1">
        <v>44726</v>
      </c>
      <c r="H2088" t="str">
        <f>"93124"</f>
        <v>93124</v>
      </c>
      <c r="I2088">
        <v>1</v>
      </c>
      <c r="J2088">
        <v>173</v>
      </c>
      <c r="K2088">
        <v>0</v>
      </c>
      <c r="L2088">
        <v>212.79</v>
      </c>
    </row>
    <row r="2089" spans="1:12" x14ac:dyDescent="0.25">
      <c r="A2089" t="str">
        <f t="shared" si="396"/>
        <v>89301000</v>
      </c>
      <c r="B2089" t="str">
        <f t="shared" si="393"/>
        <v>72100000</v>
      </c>
      <c r="C2089" t="str">
        <f t="shared" si="394"/>
        <v>72100659</v>
      </c>
      <c r="D2089" t="str">
        <f t="shared" si="395"/>
        <v>801</v>
      </c>
      <c r="E2089" t="str">
        <f>"89301093"</f>
        <v>89301093</v>
      </c>
      <c r="F2089" t="str">
        <f>"9252055714"</f>
        <v>9252055714</v>
      </c>
      <c r="G2089" s="1">
        <v>44726</v>
      </c>
      <c r="H2089" t="str">
        <f>"93281"</f>
        <v>93281</v>
      </c>
      <c r="I2089">
        <v>1</v>
      </c>
      <c r="J2089">
        <v>134</v>
      </c>
      <c r="K2089">
        <v>0</v>
      </c>
      <c r="L2089">
        <v>164.82</v>
      </c>
    </row>
    <row r="2090" spans="1:12" x14ac:dyDescent="0.25">
      <c r="A2090" t="str">
        <f t="shared" si="396"/>
        <v>89301000</v>
      </c>
      <c r="B2090" t="str">
        <f t="shared" si="393"/>
        <v>72100000</v>
      </c>
      <c r="C2090" t="str">
        <f t="shared" si="394"/>
        <v>72100659</v>
      </c>
      <c r="D2090" t="str">
        <f t="shared" si="395"/>
        <v>801</v>
      </c>
      <c r="E2090" t="str">
        <f t="shared" ref="E2090:E2121" si="399">"89301091"</f>
        <v>89301091</v>
      </c>
      <c r="F2090" t="str">
        <f>"2206140607"</f>
        <v>2206140607</v>
      </c>
      <c r="G2090" s="1">
        <v>44729</v>
      </c>
      <c r="H2090" t="str">
        <f>"93121"</f>
        <v>93121</v>
      </c>
      <c r="I2090">
        <v>1</v>
      </c>
      <c r="J2090">
        <v>125</v>
      </c>
      <c r="K2090">
        <v>0</v>
      </c>
      <c r="L2090">
        <v>153.75</v>
      </c>
    </row>
    <row r="2091" spans="1:12" x14ac:dyDescent="0.25">
      <c r="A2091" t="str">
        <f t="shared" si="396"/>
        <v>89301000</v>
      </c>
      <c r="B2091" t="str">
        <f t="shared" si="393"/>
        <v>72100000</v>
      </c>
      <c r="C2091" t="str">
        <f t="shared" si="394"/>
        <v>72100659</v>
      </c>
      <c r="D2091" t="str">
        <f t="shared" si="395"/>
        <v>801</v>
      </c>
      <c r="E2091" t="str">
        <f t="shared" si="399"/>
        <v>89301091</v>
      </c>
      <c r="F2091" t="str">
        <f>"2206140607"</f>
        <v>2206140607</v>
      </c>
      <c r="G2091" s="1">
        <v>44729</v>
      </c>
      <c r="H2091" t="str">
        <f>"93124"</f>
        <v>93124</v>
      </c>
      <c r="I2091">
        <v>1</v>
      </c>
      <c r="J2091">
        <v>173</v>
      </c>
      <c r="K2091">
        <v>0</v>
      </c>
      <c r="L2091">
        <v>212.79</v>
      </c>
    </row>
    <row r="2092" spans="1:12" x14ac:dyDescent="0.25">
      <c r="A2092" t="str">
        <f t="shared" si="396"/>
        <v>89301000</v>
      </c>
      <c r="B2092" t="str">
        <f t="shared" ref="B2092:B2155" si="400">"72100000"</f>
        <v>72100000</v>
      </c>
      <c r="C2092" t="str">
        <f t="shared" ref="C2092:C2155" si="401">"72100659"</f>
        <v>72100659</v>
      </c>
      <c r="D2092" t="str">
        <f t="shared" ref="D2092:D2155" si="402">"801"</f>
        <v>801</v>
      </c>
      <c r="E2092" t="str">
        <f t="shared" si="399"/>
        <v>89301091</v>
      </c>
      <c r="F2092" t="str">
        <f>"2206140607"</f>
        <v>2206140607</v>
      </c>
      <c r="G2092" s="1">
        <v>44729</v>
      </c>
      <c r="H2092" t="str">
        <f>"93281"</f>
        <v>93281</v>
      </c>
      <c r="I2092">
        <v>1</v>
      </c>
      <c r="J2092">
        <v>134</v>
      </c>
      <c r="K2092">
        <v>0</v>
      </c>
      <c r="L2092">
        <v>164.82</v>
      </c>
    </row>
    <row r="2093" spans="1:12" x14ac:dyDescent="0.25">
      <c r="A2093" t="str">
        <f t="shared" si="396"/>
        <v>89301000</v>
      </c>
      <c r="B2093" t="str">
        <f t="shared" si="400"/>
        <v>72100000</v>
      </c>
      <c r="C2093" t="str">
        <f t="shared" si="401"/>
        <v>72100659</v>
      </c>
      <c r="D2093" t="str">
        <f t="shared" si="402"/>
        <v>801</v>
      </c>
      <c r="E2093" t="str">
        <f t="shared" si="399"/>
        <v>89301091</v>
      </c>
      <c r="F2093" t="str">
        <f>"2256140711"</f>
        <v>2256140711</v>
      </c>
      <c r="G2093" s="1">
        <v>44728</v>
      </c>
      <c r="H2093" t="str">
        <f>"93121"</f>
        <v>93121</v>
      </c>
      <c r="I2093">
        <v>1</v>
      </c>
      <c r="J2093">
        <v>125</v>
      </c>
      <c r="K2093">
        <v>0</v>
      </c>
      <c r="L2093">
        <v>153.75</v>
      </c>
    </row>
    <row r="2094" spans="1:12" x14ac:dyDescent="0.25">
      <c r="A2094" t="str">
        <f t="shared" si="396"/>
        <v>89301000</v>
      </c>
      <c r="B2094" t="str">
        <f t="shared" si="400"/>
        <v>72100000</v>
      </c>
      <c r="C2094" t="str">
        <f t="shared" si="401"/>
        <v>72100659</v>
      </c>
      <c r="D2094" t="str">
        <f t="shared" si="402"/>
        <v>801</v>
      </c>
      <c r="E2094" t="str">
        <f t="shared" si="399"/>
        <v>89301091</v>
      </c>
      <c r="F2094" t="str">
        <f>"2256140711"</f>
        <v>2256140711</v>
      </c>
      <c r="G2094" s="1">
        <v>44728</v>
      </c>
      <c r="H2094" t="str">
        <f>"93124"</f>
        <v>93124</v>
      </c>
      <c r="I2094">
        <v>1</v>
      </c>
      <c r="J2094">
        <v>173</v>
      </c>
      <c r="K2094">
        <v>0</v>
      </c>
      <c r="L2094">
        <v>212.79</v>
      </c>
    </row>
    <row r="2095" spans="1:12" x14ac:dyDescent="0.25">
      <c r="A2095" t="str">
        <f t="shared" si="396"/>
        <v>89301000</v>
      </c>
      <c r="B2095" t="str">
        <f t="shared" si="400"/>
        <v>72100000</v>
      </c>
      <c r="C2095" t="str">
        <f t="shared" si="401"/>
        <v>72100659</v>
      </c>
      <c r="D2095" t="str">
        <f t="shared" si="402"/>
        <v>801</v>
      </c>
      <c r="E2095" t="str">
        <f t="shared" si="399"/>
        <v>89301091</v>
      </c>
      <c r="F2095" t="str">
        <f>"2256140711"</f>
        <v>2256140711</v>
      </c>
      <c r="G2095" s="1">
        <v>44728</v>
      </c>
      <c r="H2095" t="str">
        <f>"93281"</f>
        <v>93281</v>
      </c>
      <c r="I2095">
        <v>1</v>
      </c>
      <c r="J2095">
        <v>134</v>
      </c>
      <c r="K2095">
        <v>0</v>
      </c>
      <c r="L2095">
        <v>164.82</v>
      </c>
    </row>
    <row r="2096" spans="1:12" x14ac:dyDescent="0.25">
      <c r="A2096" t="str">
        <f t="shared" si="396"/>
        <v>89301000</v>
      </c>
      <c r="B2096" t="str">
        <f t="shared" si="400"/>
        <v>72100000</v>
      </c>
      <c r="C2096" t="str">
        <f t="shared" si="401"/>
        <v>72100659</v>
      </c>
      <c r="D2096" t="str">
        <f t="shared" si="402"/>
        <v>801</v>
      </c>
      <c r="E2096" t="str">
        <f t="shared" si="399"/>
        <v>89301091</v>
      </c>
      <c r="F2096" t="str">
        <f>"2256140744"</f>
        <v>2256140744</v>
      </c>
      <c r="G2096" s="1">
        <v>44728</v>
      </c>
      <c r="H2096" t="str">
        <f>"93121"</f>
        <v>93121</v>
      </c>
      <c r="I2096">
        <v>1</v>
      </c>
      <c r="J2096">
        <v>125</v>
      </c>
      <c r="K2096">
        <v>0</v>
      </c>
      <c r="L2096">
        <v>153.75</v>
      </c>
    </row>
    <row r="2097" spans="1:12" x14ac:dyDescent="0.25">
      <c r="A2097" t="str">
        <f t="shared" si="396"/>
        <v>89301000</v>
      </c>
      <c r="B2097" t="str">
        <f t="shared" si="400"/>
        <v>72100000</v>
      </c>
      <c r="C2097" t="str">
        <f t="shared" si="401"/>
        <v>72100659</v>
      </c>
      <c r="D2097" t="str">
        <f t="shared" si="402"/>
        <v>801</v>
      </c>
      <c r="E2097" t="str">
        <f t="shared" si="399"/>
        <v>89301091</v>
      </c>
      <c r="F2097" t="str">
        <f>"2256140744"</f>
        <v>2256140744</v>
      </c>
      <c r="G2097" s="1">
        <v>44728</v>
      </c>
      <c r="H2097" t="str">
        <f>"93124"</f>
        <v>93124</v>
      </c>
      <c r="I2097">
        <v>1</v>
      </c>
      <c r="J2097">
        <v>173</v>
      </c>
      <c r="K2097">
        <v>0</v>
      </c>
      <c r="L2097">
        <v>212.79</v>
      </c>
    </row>
    <row r="2098" spans="1:12" x14ac:dyDescent="0.25">
      <c r="A2098" t="str">
        <f t="shared" si="396"/>
        <v>89301000</v>
      </c>
      <c r="B2098" t="str">
        <f t="shared" si="400"/>
        <v>72100000</v>
      </c>
      <c r="C2098" t="str">
        <f t="shared" si="401"/>
        <v>72100659</v>
      </c>
      <c r="D2098" t="str">
        <f t="shared" si="402"/>
        <v>801</v>
      </c>
      <c r="E2098" t="str">
        <f t="shared" si="399"/>
        <v>89301091</v>
      </c>
      <c r="F2098" t="str">
        <f>"2256140744"</f>
        <v>2256140744</v>
      </c>
      <c r="G2098" s="1">
        <v>44728</v>
      </c>
      <c r="H2098" t="str">
        <f>"93281"</f>
        <v>93281</v>
      </c>
      <c r="I2098">
        <v>1</v>
      </c>
      <c r="J2098">
        <v>134</v>
      </c>
      <c r="K2098">
        <v>0</v>
      </c>
      <c r="L2098">
        <v>164.82</v>
      </c>
    </row>
    <row r="2099" spans="1:12" x14ac:dyDescent="0.25">
      <c r="A2099" t="str">
        <f t="shared" si="396"/>
        <v>89301000</v>
      </c>
      <c r="B2099" t="str">
        <f t="shared" si="400"/>
        <v>72100000</v>
      </c>
      <c r="C2099" t="str">
        <f t="shared" si="401"/>
        <v>72100659</v>
      </c>
      <c r="D2099" t="str">
        <f t="shared" si="402"/>
        <v>801</v>
      </c>
      <c r="E2099" t="str">
        <f t="shared" si="399"/>
        <v>89301091</v>
      </c>
      <c r="F2099" t="str">
        <f>"2206150155"</f>
        <v>2206150155</v>
      </c>
      <c r="G2099" s="1">
        <v>44729</v>
      </c>
      <c r="H2099" t="str">
        <f>"93121"</f>
        <v>93121</v>
      </c>
      <c r="I2099">
        <v>1</v>
      </c>
      <c r="J2099">
        <v>125</v>
      </c>
      <c r="K2099">
        <v>0</v>
      </c>
      <c r="L2099">
        <v>153.75</v>
      </c>
    </row>
    <row r="2100" spans="1:12" x14ac:dyDescent="0.25">
      <c r="A2100" t="str">
        <f t="shared" si="396"/>
        <v>89301000</v>
      </c>
      <c r="B2100" t="str">
        <f t="shared" si="400"/>
        <v>72100000</v>
      </c>
      <c r="C2100" t="str">
        <f t="shared" si="401"/>
        <v>72100659</v>
      </c>
      <c r="D2100" t="str">
        <f t="shared" si="402"/>
        <v>801</v>
      </c>
      <c r="E2100" t="str">
        <f t="shared" si="399"/>
        <v>89301091</v>
      </c>
      <c r="F2100" t="str">
        <f>"2206150155"</f>
        <v>2206150155</v>
      </c>
      <c r="G2100" s="1">
        <v>44729</v>
      </c>
      <c r="H2100" t="str">
        <f>"93124"</f>
        <v>93124</v>
      </c>
      <c r="I2100">
        <v>1</v>
      </c>
      <c r="J2100">
        <v>173</v>
      </c>
      <c r="K2100">
        <v>0</v>
      </c>
      <c r="L2100">
        <v>212.79</v>
      </c>
    </row>
    <row r="2101" spans="1:12" x14ac:dyDescent="0.25">
      <c r="A2101" t="str">
        <f t="shared" si="396"/>
        <v>89301000</v>
      </c>
      <c r="B2101" t="str">
        <f t="shared" si="400"/>
        <v>72100000</v>
      </c>
      <c r="C2101" t="str">
        <f t="shared" si="401"/>
        <v>72100659</v>
      </c>
      <c r="D2101" t="str">
        <f t="shared" si="402"/>
        <v>801</v>
      </c>
      <c r="E2101" t="str">
        <f t="shared" si="399"/>
        <v>89301091</v>
      </c>
      <c r="F2101" t="str">
        <f>"2206150155"</f>
        <v>2206150155</v>
      </c>
      <c r="G2101" s="1">
        <v>44729</v>
      </c>
      <c r="H2101" t="str">
        <f>"93281"</f>
        <v>93281</v>
      </c>
      <c r="I2101">
        <v>1</v>
      </c>
      <c r="J2101">
        <v>134</v>
      </c>
      <c r="K2101">
        <v>0</v>
      </c>
      <c r="L2101">
        <v>164.82</v>
      </c>
    </row>
    <row r="2102" spans="1:12" x14ac:dyDescent="0.25">
      <c r="A2102" t="str">
        <f t="shared" si="396"/>
        <v>89301000</v>
      </c>
      <c r="B2102" t="str">
        <f t="shared" si="400"/>
        <v>72100000</v>
      </c>
      <c r="C2102" t="str">
        <f t="shared" si="401"/>
        <v>72100659</v>
      </c>
      <c r="D2102" t="str">
        <f t="shared" si="402"/>
        <v>801</v>
      </c>
      <c r="E2102" t="str">
        <f t="shared" si="399"/>
        <v>89301091</v>
      </c>
      <c r="F2102" t="str">
        <f>"2206150771"</f>
        <v>2206150771</v>
      </c>
      <c r="G2102" s="1">
        <v>44729</v>
      </c>
      <c r="H2102" t="str">
        <f>"93121"</f>
        <v>93121</v>
      </c>
      <c r="I2102">
        <v>1</v>
      </c>
      <c r="J2102">
        <v>125</v>
      </c>
      <c r="K2102">
        <v>0</v>
      </c>
      <c r="L2102">
        <v>153.75</v>
      </c>
    </row>
    <row r="2103" spans="1:12" x14ac:dyDescent="0.25">
      <c r="A2103" t="str">
        <f t="shared" si="396"/>
        <v>89301000</v>
      </c>
      <c r="B2103" t="str">
        <f t="shared" si="400"/>
        <v>72100000</v>
      </c>
      <c r="C2103" t="str">
        <f t="shared" si="401"/>
        <v>72100659</v>
      </c>
      <c r="D2103" t="str">
        <f t="shared" si="402"/>
        <v>801</v>
      </c>
      <c r="E2103" t="str">
        <f t="shared" si="399"/>
        <v>89301091</v>
      </c>
      <c r="F2103" t="str">
        <f>"2206150771"</f>
        <v>2206150771</v>
      </c>
      <c r="G2103" s="1">
        <v>44729</v>
      </c>
      <c r="H2103" t="str">
        <f>"93124"</f>
        <v>93124</v>
      </c>
      <c r="I2103">
        <v>1</v>
      </c>
      <c r="J2103">
        <v>173</v>
      </c>
      <c r="K2103">
        <v>0</v>
      </c>
      <c r="L2103">
        <v>212.79</v>
      </c>
    </row>
    <row r="2104" spans="1:12" x14ac:dyDescent="0.25">
      <c r="A2104" t="str">
        <f t="shared" si="396"/>
        <v>89301000</v>
      </c>
      <c r="B2104" t="str">
        <f t="shared" si="400"/>
        <v>72100000</v>
      </c>
      <c r="C2104" t="str">
        <f t="shared" si="401"/>
        <v>72100659</v>
      </c>
      <c r="D2104" t="str">
        <f t="shared" si="402"/>
        <v>801</v>
      </c>
      <c r="E2104" t="str">
        <f t="shared" si="399"/>
        <v>89301091</v>
      </c>
      <c r="F2104" t="str">
        <f>"2206150771"</f>
        <v>2206150771</v>
      </c>
      <c r="G2104" s="1">
        <v>44729</v>
      </c>
      <c r="H2104" t="str">
        <f>"93281"</f>
        <v>93281</v>
      </c>
      <c r="I2104">
        <v>1</v>
      </c>
      <c r="J2104">
        <v>134</v>
      </c>
      <c r="K2104">
        <v>0</v>
      </c>
      <c r="L2104">
        <v>164.82</v>
      </c>
    </row>
    <row r="2105" spans="1:12" x14ac:dyDescent="0.25">
      <c r="A2105" t="str">
        <f t="shared" si="396"/>
        <v>89301000</v>
      </c>
      <c r="B2105" t="str">
        <f t="shared" si="400"/>
        <v>72100000</v>
      </c>
      <c r="C2105" t="str">
        <f t="shared" si="401"/>
        <v>72100659</v>
      </c>
      <c r="D2105" t="str">
        <f t="shared" si="402"/>
        <v>801</v>
      </c>
      <c r="E2105" t="str">
        <f t="shared" si="399"/>
        <v>89301091</v>
      </c>
      <c r="F2105" t="str">
        <f>"2206160055"</f>
        <v>2206160055</v>
      </c>
      <c r="G2105" s="1">
        <v>44730</v>
      </c>
      <c r="H2105" t="str">
        <f>"93121"</f>
        <v>93121</v>
      </c>
      <c r="I2105">
        <v>1</v>
      </c>
      <c r="J2105">
        <v>125</v>
      </c>
      <c r="K2105">
        <v>0</v>
      </c>
      <c r="L2105">
        <v>153.75</v>
      </c>
    </row>
    <row r="2106" spans="1:12" x14ac:dyDescent="0.25">
      <c r="A2106" t="str">
        <f t="shared" si="396"/>
        <v>89301000</v>
      </c>
      <c r="B2106" t="str">
        <f t="shared" si="400"/>
        <v>72100000</v>
      </c>
      <c r="C2106" t="str">
        <f t="shared" si="401"/>
        <v>72100659</v>
      </c>
      <c r="D2106" t="str">
        <f t="shared" si="402"/>
        <v>801</v>
      </c>
      <c r="E2106" t="str">
        <f t="shared" si="399"/>
        <v>89301091</v>
      </c>
      <c r="F2106" t="str">
        <f>"2206160055"</f>
        <v>2206160055</v>
      </c>
      <c r="G2106" s="1">
        <v>44730</v>
      </c>
      <c r="H2106" t="str">
        <f>"93124"</f>
        <v>93124</v>
      </c>
      <c r="I2106">
        <v>1</v>
      </c>
      <c r="J2106">
        <v>173</v>
      </c>
      <c r="K2106">
        <v>0</v>
      </c>
      <c r="L2106">
        <v>212.79</v>
      </c>
    </row>
    <row r="2107" spans="1:12" x14ac:dyDescent="0.25">
      <c r="A2107" t="str">
        <f t="shared" si="396"/>
        <v>89301000</v>
      </c>
      <c r="B2107" t="str">
        <f t="shared" si="400"/>
        <v>72100000</v>
      </c>
      <c r="C2107" t="str">
        <f t="shared" si="401"/>
        <v>72100659</v>
      </c>
      <c r="D2107" t="str">
        <f t="shared" si="402"/>
        <v>801</v>
      </c>
      <c r="E2107" t="str">
        <f t="shared" si="399"/>
        <v>89301091</v>
      </c>
      <c r="F2107" t="str">
        <f>"2206160055"</f>
        <v>2206160055</v>
      </c>
      <c r="G2107" s="1">
        <v>44730</v>
      </c>
      <c r="H2107" t="str">
        <f>"93281"</f>
        <v>93281</v>
      </c>
      <c r="I2107">
        <v>1</v>
      </c>
      <c r="J2107">
        <v>134</v>
      </c>
      <c r="K2107">
        <v>0</v>
      </c>
      <c r="L2107">
        <v>164.82</v>
      </c>
    </row>
    <row r="2108" spans="1:12" x14ac:dyDescent="0.25">
      <c r="A2108" t="str">
        <f t="shared" si="396"/>
        <v>89301000</v>
      </c>
      <c r="B2108" t="str">
        <f t="shared" si="400"/>
        <v>72100000</v>
      </c>
      <c r="C2108" t="str">
        <f t="shared" si="401"/>
        <v>72100659</v>
      </c>
      <c r="D2108" t="str">
        <f t="shared" si="402"/>
        <v>801</v>
      </c>
      <c r="E2108" t="str">
        <f t="shared" si="399"/>
        <v>89301091</v>
      </c>
      <c r="F2108" t="str">
        <f>"2206160847"</f>
        <v>2206160847</v>
      </c>
      <c r="G2108" s="1">
        <v>44730</v>
      </c>
      <c r="H2108" t="str">
        <f>"93121"</f>
        <v>93121</v>
      </c>
      <c r="I2108">
        <v>1</v>
      </c>
      <c r="J2108">
        <v>125</v>
      </c>
      <c r="K2108">
        <v>0</v>
      </c>
      <c r="L2108">
        <v>153.75</v>
      </c>
    </row>
    <row r="2109" spans="1:12" x14ac:dyDescent="0.25">
      <c r="A2109" t="str">
        <f t="shared" si="396"/>
        <v>89301000</v>
      </c>
      <c r="B2109" t="str">
        <f t="shared" si="400"/>
        <v>72100000</v>
      </c>
      <c r="C2109" t="str">
        <f t="shared" si="401"/>
        <v>72100659</v>
      </c>
      <c r="D2109" t="str">
        <f t="shared" si="402"/>
        <v>801</v>
      </c>
      <c r="E2109" t="str">
        <f t="shared" si="399"/>
        <v>89301091</v>
      </c>
      <c r="F2109" t="str">
        <f>"2206160847"</f>
        <v>2206160847</v>
      </c>
      <c r="G2109" s="1">
        <v>44730</v>
      </c>
      <c r="H2109" t="str">
        <f>"93124"</f>
        <v>93124</v>
      </c>
      <c r="I2109">
        <v>1</v>
      </c>
      <c r="J2109">
        <v>173</v>
      </c>
      <c r="K2109">
        <v>0</v>
      </c>
      <c r="L2109">
        <v>212.79</v>
      </c>
    </row>
    <row r="2110" spans="1:12" x14ac:dyDescent="0.25">
      <c r="A2110" t="str">
        <f t="shared" si="396"/>
        <v>89301000</v>
      </c>
      <c r="B2110" t="str">
        <f t="shared" si="400"/>
        <v>72100000</v>
      </c>
      <c r="C2110" t="str">
        <f t="shared" si="401"/>
        <v>72100659</v>
      </c>
      <c r="D2110" t="str">
        <f t="shared" si="402"/>
        <v>801</v>
      </c>
      <c r="E2110" t="str">
        <f t="shared" si="399"/>
        <v>89301091</v>
      </c>
      <c r="F2110" t="str">
        <f>"2206160847"</f>
        <v>2206160847</v>
      </c>
      <c r="G2110" s="1">
        <v>44730</v>
      </c>
      <c r="H2110" t="str">
        <f>"93281"</f>
        <v>93281</v>
      </c>
      <c r="I2110">
        <v>1</v>
      </c>
      <c r="J2110">
        <v>134</v>
      </c>
      <c r="K2110">
        <v>0</v>
      </c>
      <c r="L2110">
        <v>164.82</v>
      </c>
    </row>
    <row r="2111" spans="1:12" x14ac:dyDescent="0.25">
      <c r="A2111" t="str">
        <f t="shared" si="396"/>
        <v>89301000</v>
      </c>
      <c r="B2111" t="str">
        <f t="shared" si="400"/>
        <v>72100000</v>
      </c>
      <c r="C2111" t="str">
        <f t="shared" si="401"/>
        <v>72100659</v>
      </c>
      <c r="D2111" t="str">
        <f t="shared" si="402"/>
        <v>801</v>
      </c>
      <c r="E2111" t="str">
        <f t="shared" si="399"/>
        <v>89301091</v>
      </c>
      <c r="F2111" t="str">
        <f>"2256150545"</f>
        <v>2256150545</v>
      </c>
      <c r="G2111" s="1">
        <v>44729</v>
      </c>
      <c r="H2111" t="str">
        <f>"93121"</f>
        <v>93121</v>
      </c>
      <c r="I2111">
        <v>1</v>
      </c>
      <c r="J2111">
        <v>125</v>
      </c>
      <c r="K2111">
        <v>0</v>
      </c>
      <c r="L2111">
        <v>153.75</v>
      </c>
    </row>
    <row r="2112" spans="1:12" x14ac:dyDescent="0.25">
      <c r="A2112" t="str">
        <f t="shared" si="396"/>
        <v>89301000</v>
      </c>
      <c r="B2112" t="str">
        <f t="shared" si="400"/>
        <v>72100000</v>
      </c>
      <c r="C2112" t="str">
        <f t="shared" si="401"/>
        <v>72100659</v>
      </c>
      <c r="D2112" t="str">
        <f t="shared" si="402"/>
        <v>801</v>
      </c>
      <c r="E2112" t="str">
        <f t="shared" si="399"/>
        <v>89301091</v>
      </c>
      <c r="F2112" t="str">
        <f>"2256150545"</f>
        <v>2256150545</v>
      </c>
      <c r="G2112" s="1">
        <v>44729</v>
      </c>
      <c r="H2112" t="str">
        <f>"93124"</f>
        <v>93124</v>
      </c>
      <c r="I2112">
        <v>1</v>
      </c>
      <c r="J2112">
        <v>173</v>
      </c>
      <c r="K2112">
        <v>0</v>
      </c>
      <c r="L2112">
        <v>212.79</v>
      </c>
    </row>
    <row r="2113" spans="1:12" x14ac:dyDescent="0.25">
      <c r="A2113" t="str">
        <f t="shared" si="396"/>
        <v>89301000</v>
      </c>
      <c r="B2113" t="str">
        <f t="shared" si="400"/>
        <v>72100000</v>
      </c>
      <c r="C2113" t="str">
        <f t="shared" si="401"/>
        <v>72100659</v>
      </c>
      <c r="D2113" t="str">
        <f t="shared" si="402"/>
        <v>801</v>
      </c>
      <c r="E2113" t="str">
        <f t="shared" si="399"/>
        <v>89301091</v>
      </c>
      <c r="F2113" t="str">
        <f>"2256150545"</f>
        <v>2256150545</v>
      </c>
      <c r="G2113" s="1">
        <v>44729</v>
      </c>
      <c r="H2113" t="str">
        <f>"93281"</f>
        <v>93281</v>
      </c>
      <c r="I2113">
        <v>1</v>
      </c>
      <c r="J2113">
        <v>134</v>
      </c>
      <c r="K2113">
        <v>0</v>
      </c>
      <c r="L2113">
        <v>164.82</v>
      </c>
    </row>
    <row r="2114" spans="1:12" x14ac:dyDescent="0.25">
      <c r="A2114" t="str">
        <f t="shared" ref="A2114:A2177" si="403">"89301000"</f>
        <v>89301000</v>
      </c>
      <c r="B2114" t="str">
        <f t="shared" si="400"/>
        <v>72100000</v>
      </c>
      <c r="C2114" t="str">
        <f t="shared" si="401"/>
        <v>72100659</v>
      </c>
      <c r="D2114" t="str">
        <f t="shared" si="402"/>
        <v>801</v>
      </c>
      <c r="E2114" t="str">
        <f t="shared" si="399"/>
        <v>89301091</v>
      </c>
      <c r="F2114" t="str">
        <f>"2256160830"</f>
        <v>2256160830</v>
      </c>
      <c r="G2114" s="1">
        <v>44730</v>
      </c>
      <c r="H2114" t="str">
        <f>"93121"</f>
        <v>93121</v>
      </c>
      <c r="I2114">
        <v>1</v>
      </c>
      <c r="J2114">
        <v>125</v>
      </c>
      <c r="K2114">
        <v>0</v>
      </c>
      <c r="L2114">
        <v>153.75</v>
      </c>
    </row>
    <row r="2115" spans="1:12" x14ac:dyDescent="0.25">
      <c r="A2115" t="str">
        <f t="shared" si="403"/>
        <v>89301000</v>
      </c>
      <c r="B2115" t="str">
        <f t="shared" si="400"/>
        <v>72100000</v>
      </c>
      <c r="C2115" t="str">
        <f t="shared" si="401"/>
        <v>72100659</v>
      </c>
      <c r="D2115" t="str">
        <f t="shared" si="402"/>
        <v>801</v>
      </c>
      <c r="E2115" t="str">
        <f t="shared" si="399"/>
        <v>89301091</v>
      </c>
      <c r="F2115" t="str">
        <f>"2256160830"</f>
        <v>2256160830</v>
      </c>
      <c r="G2115" s="1">
        <v>44730</v>
      </c>
      <c r="H2115" t="str">
        <f>"93124"</f>
        <v>93124</v>
      </c>
      <c r="I2115">
        <v>1</v>
      </c>
      <c r="J2115">
        <v>173</v>
      </c>
      <c r="K2115">
        <v>0</v>
      </c>
      <c r="L2115">
        <v>212.79</v>
      </c>
    </row>
    <row r="2116" spans="1:12" x14ac:dyDescent="0.25">
      <c r="A2116" t="str">
        <f t="shared" si="403"/>
        <v>89301000</v>
      </c>
      <c r="B2116" t="str">
        <f t="shared" si="400"/>
        <v>72100000</v>
      </c>
      <c r="C2116" t="str">
        <f t="shared" si="401"/>
        <v>72100659</v>
      </c>
      <c r="D2116" t="str">
        <f t="shared" si="402"/>
        <v>801</v>
      </c>
      <c r="E2116" t="str">
        <f t="shared" si="399"/>
        <v>89301091</v>
      </c>
      <c r="F2116" t="str">
        <f>"2256160830"</f>
        <v>2256160830</v>
      </c>
      <c r="G2116" s="1">
        <v>44730</v>
      </c>
      <c r="H2116" t="str">
        <f>"93281"</f>
        <v>93281</v>
      </c>
      <c r="I2116">
        <v>1</v>
      </c>
      <c r="J2116">
        <v>134</v>
      </c>
      <c r="K2116">
        <v>0</v>
      </c>
      <c r="L2116">
        <v>164.82</v>
      </c>
    </row>
    <row r="2117" spans="1:12" x14ac:dyDescent="0.25">
      <c r="A2117" t="str">
        <f t="shared" si="403"/>
        <v>89301000</v>
      </c>
      <c r="B2117" t="str">
        <f t="shared" si="400"/>
        <v>72100000</v>
      </c>
      <c r="C2117" t="str">
        <f t="shared" si="401"/>
        <v>72100659</v>
      </c>
      <c r="D2117" t="str">
        <f t="shared" si="402"/>
        <v>801</v>
      </c>
      <c r="E2117" t="str">
        <f t="shared" si="399"/>
        <v>89301091</v>
      </c>
      <c r="F2117" t="str">
        <f>"2256170081"</f>
        <v>2256170081</v>
      </c>
      <c r="G2117" s="1">
        <v>44731</v>
      </c>
      <c r="H2117" t="str">
        <f>"93121"</f>
        <v>93121</v>
      </c>
      <c r="I2117">
        <v>1</v>
      </c>
      <c r="J2117">
        <v>125</v>
      </c>
      <c r="K2117">
        <v>0</v>
      </c>
      <c r="L2117">
        <v>153.75</v>
      </c>
    </row>
    <row r="2118" spans="1:12" x14ac:dyDescent="0.25">
      <c r="A2118" t="str">
        <f t="shared" si="403"/>
        <v>89301000</v>
      </c>
      <c r="B2118" t="str">
        <f t="shared" si="400"/>
        <v>72100000</v>
      </c>
      <c r="C2118" t="str">
        <f t="shared" si="401"/>
        <v>72100659</v>
      </c>
      <c r="D2118" t="str">
        <f t="shared" si="402"/>
        <v>801</v>
      </c>
      <c r="E2118" t="str">
        <f t="shared" si="399"/>
        <v>89301091</v>
      </c>
      <c r="F2118" t="str">
        <f>"2256170081"</f>
        <v>2256170081</v>
      </c>
      <c r="G2118" s="1">
        <v>44731</v>
      </c>
      <c r="H2118" t="str">
        <f>"93124"</f>
        <v>93124</v>
      </c>
      <c r="I2118">
        <v>1</v>
      </c>
      <c r="J2118">
        <v>173</v>
      </c>
      <c r="K2118">
        <v>0</v>
      </c>
      <c r="L2118">
        <v>212.79</v>
      </c>
    </row>
    <row r="2119" spans="1:12" x14ac:dyDescent="0.25">
      <c r="A2119" t="str">
        <f t="shared" si="403"/>
        <v>89301000</v>
      </c>
      <c r="B2119" t="str">
        <f t="shared" si="400"/>
        <v>72100000</v>
      </c>
      <c r="C2119" t="str">
        <f t="shared" si="401"/>
        <v>72100659</v>
      </c>
      <c r="D2119" t="str">
        <f t="shared" si="402"/>
        <v>801</v>
      </c>
      <c r="E2119" t="str">
        <f t="shared" si="399"/>
        <v>89301091</v>
      </c>
      <c r="F2119" t="str">
        <f>"2256170081"</f>
        <v>2256170081</v>
      </c>
      <c r="G2119" s="1">
        <v>44731</v>
      </c>
      <c r="H2119" t="str">
        <f>"93281"</f>
        <v>93281</v>
      </c>
      <c r="I2119">
        <v>1</v>
      </c>
      <c r="J2119">
        <v>134</v>
      </c>
      <c r="K2119">
        <v>0</v>
      </c>
      <c r="L2119">
        <v>164.82</v>
      </c>
    </row>
    <row r="2120" spans="1:12" x14ac:dyDescent="0.25">
      <c r="A2120" t="str">
        <f t="shared" si="403"/>
        <v>89301000</v>
      </c>
      <c r="B2120" t="str">
        <f t="shared" si="400"/>
        <v>72100000</v>
      </c>
      <c r="C2120" t="str">
        <f t="shared" si="401"/>
        <v>72100659</v>
      </c>
      <c r="D2120" t="str">
        <f t="shared" si="402"/>
        <v>801</v>
      </c>
      <c r="E2120" t="str">
        <f t="shared" si="399"/>
        <v>89301091</v>
      </c>
      <c r="F2120" t="str">
        <f>"2206180350"</f>
        <v>2206180350</v>
      </c>
      <c r="G2120" s="1">
        <v>44732</v>
      </c>
      <c r="H2120" t="str">
        <f>"93121"</f>
        <v>93121</v>
      </c>
      <c r="I2120">
        <v>1</v>
      </c>
      <c r="J2120">
        <v>125</v>
      </c>
      <c r="K2120">
        <v>0</v>
      </c>
      <c r="L2120">
        <v>153.75</v>
      </c>
    </row>
    <row r="2121" spans="1:12" x14ac:dyDescent="0.25">
      <c r="A2121" t="str">
        <f t="shared" si="403"/>
        <v>89301000</v>
      </c>
      <c r="B2121" t="str">
        <f t="shared" si="400"/>
        <v>72100000</v>
      </c>
      <c r="C2121" t="str">
        <f t="shared" si="401"/>
        <v>72100659</v>
      </c>
      <c r="D2121" t="str">
        <f t="shared" si="402"/>
        <v>801</v>
      </c>
      <c r="E2121" t="str">
        <f t="shared" si="399"/>
        <v>89301091</v>
      </c>
      <c r="F2121" t="str">
        <f>"2206180350"</f>
        <v>2206180350</v>
      </c>
      <c r="G2121" s="1">
        <v>44732</v>
      </c>
      <c r="H2121" t="str">
        <f>"93124"</f>
        <v>93124</v>
      </c>
      <c r="I2121">
        <v>1</v>
      </c>
      <c r="J2121">
        <v>173</v>
      </c>
      <c r="K2121">
        <v>0</v>
      </c>
      <c r="L2121">
        <v>212.79</v>
      </c>
    </row>
    <row r="2122" spans="1:12" x14ac:dyDescent="0.25">
      <c r="A2122" t="str">
        <f t="shared" si="403"/>
        <v>89301000</v>
      </c>
      <c r="B2122" t="str">
        <f t="shared" si="400"/>
        <v>72100000</v>
      </c>
      <c r="C2122" t="str">
        <f t="shared" si="401"/>
        <v>72100659</v>
      </c>
      <c r="D2122" t="str">
        <f t="shared" si="402"/>
        <v>801</v>
      </c>
      <c r="E2122" t="str">
        <f t="shared" ref="E2122:E2140" si="404">"89301091"</f>
        <v>89301091</v>
      </c>
      <c r="F2122" t="str">
        <f>"2206180350"</f>
        <v>2206180350</v>
      </c>
      <c r="G2122" s="1">
        <v>44732</v>
      </c>
      <c r="H2122" t="str">
        <f>"93281"</f>
        <v>93281</v>
      </c>
      <c r="I2122">
        <v>1</v>
      </c>
      <c r="J2122">
        <v>134</v>
      </c>
      <c r="K2122">
        <v>0</v>
      </c>
      <c r="L2122">
        <v>164.82</v>
      </c>
    </row>
    <row r="2123" spans="1:12" x14ac:dyDescent="0.25">
      <c r="A2123" t="str">
        <f t="shared" si="403"/>
        <v>89301000</v>
      </c>
      <c r="B2123" t="str">
        <f t="shared" si="400"/>
        <v>72100000</v>
      </c>
      <c r="C2123" t="str">
        <f t="shared" si="401"/>
        <v>72100659</v>
      </c>
      <c r="D2123" t="str">
        <f t="shared" si="402"/>
        <v>801</v>
      </c>
      <c r="E2123" t="str">
        <f t="shared" si="404"/>
        <v>89301091</v>
      </c>
      <c r="F2123" t="str">
        <f>"2256180267"</f>
        <v>2256180267</v>
      </c>
      <c r="G2123" s="1">
        <v>44732</v>
      </c>
      <c r="H2123" t="str">
        <f>"93121"</f>
        <v>93121</v>
      </c>
      <c r="I2123">
        <v>1</v>
      </c>
      <c r="J2123">
        <v>125</v>
      </c>
      <c r="K2123">
        <v>0</v>
      </c>
      <c r="L2123">
        <v>153.75</v>
      </c>
    </row>
    <row r="2124" spans="1:12" x14ac:dyDescent="0.25">
      <c r="A2124" t="str">
        <f t="shared" si="403"/>
        <v>89301000</v>
      </c>
      <c r="B2124" t="str">
        <f t="shared" si="400"/>
        <v>72100000</v>
      </c>
      <c r="C2124" t="str">
        <f t="shared" si="401"/>
        <v>72100659</v>
      </c>
      <c r="D2124" t="str">
        <f t="shared" si="402"/>
        <v>801</v>
      </c>
      <c r="E2124" t="str">
        <f t="shared" si="404"/>
        <v>89301091</v>
      </c>
      <c r="F2124" t="str">
        <f>"2256180267"</f>
        <v>2256180267</v>
      </c>
      <c r="G2124" s="1">
        <v>44732</v>
      </c>
      <c r="H2124" t="str">
        <f>"93124"</f>
        <v>93124</v>
      </c>
      <c r="I2124">
        <v>1</v>
      </c>
      <c r="J2124">
        <v>173</v>
      </c>
      <c r="K2124">
        <v>0</v>
      </c>
      <c r="L2124">
        <v>212.79</v>
      </c>
    </row>
    <row r="2125" spans="1:12" x14ac:dyDescent="0.25">
      <c r="A2125" t="str">
        <f t="shared" si="403"/>
        <v>89301000</v>
      </c>
      <c r="B2125" t="str">
        <f t="shared" si="400"/>
        <v>72100000</v>
      </c>
      <c r="C2125" t="str">
        <f t="shared" si="401"/>
        <v>72100659</v>
      </c>
      <c r="D2125" t="str">
        <f t="shared" si="402"/>
        <v>801</v>
      </c>
      <c r="E2125" t="str">
        <f t="shared" si="404"/>
        <v>89301091</v>
      </c>
      <c r="F2125" t="str">
        <f>"2256180267"</f>
        <v>2256180267</v>
      </c>
      <c r="G2125" s="1">
        <v>44732</v>
      </c>
      <c r="H2125" t="str">
        <f>"93281"</f>
        <v>93281</v>
      </c>
      <c r="I2125">
        <v>1</v>
      </c>
      <c r="J2125">
        <v>134</v>
      </c>
      <c r="K2125">
        <v>0</v>
      </c>
      <c r="L2125">
        <v>164.82</v>
      </c>
    </row>
    <row r="2126" spans="1:12" x14ac:dyDescent="0.25">
      <c r="A2126" t="str">
        <f t="shared" si="403"/>
        <v>89301000</v>
      </c>
      <c r="B2126" t="str">
        <f t="shared" si="400"/>
        <v>72100000</v>
      </c>
      <c r="C2126" t="str">
        <f t="shared" si="401"/>
        <v>72100659</v>
      </c>
      <c r="D2126" t="str">
        <f t="shared" si="402"/>
        <v>801</v>
      </c>
      <c r="E2126" t="str">
        <f t="shared" si="404"/>
        <v>89301091</v>
      </c>
      <c r="F2126" t="str">
        <f>"2206190283"</f>
        <v>2206190283</v>
      </c>
      <c r="G2126" s="1">
        <v>44733</v>
      </c>
      <c r="H2126" t="str">
        <f>"93121"</f>
        <v>93121</v>
      </c>
      <c r="I2126">
        <v>1</v>
      </c>
      <c r="J2126">
        <v>125</v>
      </c>
      <c r="K2126">
        <v>0</v>
      </c>
      <c r="L2126">
        <v>153.75</v>
      </c>
    </row>
    <row r="2127" spans="1:12" x14ac:dyDescent="0.25">
      <c r="A2127" t="str">
        <f t="shared" si="403"/>
        <v>89301000</v>
      </c>
      <c r="B2127" t="str">
        <f t="shared" si="400"/>
        <v>72100000</v>
      </c>
      <c r="C2127" t="str">
        <f t="shared" si="401"/>
        <v>72100659</v>
      </c>
      <c r="D2127" t="str">
        <f t="shared" si="402"/>
        <v>801</v>
      </c>
      <c r="E2127" t="str">
        <f t="shared" si="404"/>
        <v>89301091</v>
      </c>
      <c r="F2127" t="str">
        <f>"2206190283"</f>
        <v>2206190283</v>
      </c>
      <c r="G2127" s="1">
        <v>44733</v>
      </c>
      <c r="H2127" t="str">
        <f>"93124"</f>
        <v>93124</v>
      </c>
      <c r="I2127">
        <v>1</v>
      </c>
      <c r="J2127">
        <v>173</v>
      </c>
      <c r="K2127">
        <v>0</v>
      </c>
      <c r="L2127">
        <v>212.79</v>
      </c>
    </row>
    <row r="2128" spans="1:12" x14ac:dyDescent="0.25">
      <c r="A2128" t="str">
        <f t="shared" si="403"/>
        <v>89301000</v>
      </c>
      <c r="B2128" t="str">
        <f t="shared" si="400"/>
        <v>72100000</v>
      </c>
      <c r="C2128" t="str">
        <f t="shared" si="401"/>
        <v>72100659</v>
      </c>
      <c r="D2128" t="str">
        <f t="shared" si="402"/>
        <v>801</v>
      </c>
      <c r="E2128" t="str">
        <f t="shared" si="404"/>
        <v>89301091</v>
      </c>
      <c r="F2128" t="str">
        <f>"2206190283"</f>
        <v>2206190283</v>
      </c>
      <c r="G2128" s="1">
        <v>44733</v>
      </c>
      <c r="H2128" t="str">
        <f>"93281"</f>
        <v>93281</v>
      </c>
      <c r="I2128">
        <v>1</v>
      </c>
      <c r="J2128">
        <v>134</v>
      </c>
      <c r="K2128">
        <v>0</v>
      </c>
      <c r="L2128">
        <v>164.82</v>
      </c>
    </row>
    <row r="2129" spans="1:12" x14ac:dyDescent="0.25">
      <c r="A2129" t="str">
        <f t="shared" si="403"/>
        <v>89301000</v>
      </c>
      <c r="B2129" t="str">
        <f t="shared" si="400"/>
        <v>72100000</v>
      </c>
      <c r="C2129" t="str">
        <f t="shared" si="401"/>
        <v>72100659</v>
      </c>
      <c r="D2129" t="str">
        <f t="shared" si="402"/>
        <v>801</v>
      </c>
      <c r="E2129" t="str">
        <f t="shared" si="404"/>
        <v>89301091</v>
      </c>
      <c r="F2129" t="str">
        <f>"2206190316"</f>
        <v>2206190316</v>
      </c>
      <c r="G2129" s="1">
        <v>44733</v>
      </c>
      <c r="H2129" t="str">
        <f>"93121"</f>
        <v>93121</v>
      </c>
      <c r="I2129">
        <v>1</v>
      </c>
      <c r="J2129">
        <v>125</v>
      </c>
      <c r="K2129">
        <v>0</v>
      </c>
      <c r="L2129">
        <v>153.75</v>
      </c>
    </row>
    <row r="2130" spans="1:12" x14ac:dyDescent="0.25">
      <c r="A2130" t="str">
        <f t="shared" si="403"/>
        <v>89301000</v>
      </c>
      <c r="B2130" t="str">
        <f t="shared" si="400"/>
        <v>72100000</v>
      </c>
      <c r="C2130" t="str">
        <f t="shared" si="401"/>
        <v>72100659</v>
      </c>
      <c r="D2130" t="str">
        <f t="shared" si="402"/>
        <v>801</v>
      </c>
      <c r="E2130" t="str">
        <f t="shared" si="404"/>
        <v>89301091</v>
      </c>
      <c r="F2130" t="str">
        <f>"2206190316"</f>
        <v>2206190316</v>
      </c>
      <c r="G2130" s="1">
        <v>44733</v>
      </c>
      <c r="H2130" t="str">
        <f>"93124"</f>
        <v>93124</v>
      </c>
      <c r="I2130">
        <v>1</v>
      </c>
      <c r="J2130">
        <v>173</v>
      </c>
      <c r="K2130">
        <v>0</v>
      </c>
      <c r="L2130">
        <v>212.79</v>
      </c>
    </row>
    <row r="2131" spans="1:12" x14ac:dyDescent="0.25">
      <c r="A2131" t="str">
        <f t="shared" si="403"/>
        <v>89301000</v>
      </c>
      <c r="B2131" t="str">
        <f t="shared" si="400"/>
        <v>72100000</v>
      </c>
      <c r="C2131" t="str">
        <f t="shared" si="401"/>
        <v>72100659</v>
      </c>
      <c r="D2131" t="str">
        <f t="shared" si="402"/>
        <v>801</v>
      </c>
      <c r="E2131" t="str">
        <f t="shared" si="404"/>
        <v>89301091</v>
      </c>
      <c r="F2131" t="str">
        <f>"2206190316"</f>
        <v>2206190316</v>
      </c>
      <c r="G2131" s="1">
        <v>44733</v>
      </c>
      <c r="H2131" t="str">
        <f>"93281"</f>
        <v>93281</v>
      </c>
      <c r="I2131">
        <v>1</v>
      </c>
      <c r="J2131">
        <v>134</v>
      </c>
      <c r="K2131">
        <v>0</v>
      </c>
      <c r="L2131">
        <v>164.82</v>
      </c>
    </row>
    <row r="2132" spans="1:12" x14ac:dyDescent="0.25">
      <c r="A2132" t="str">
        <f t="shared" si="403"/>
        <v>89301000</v>
      </c>
      <c r="B2132" t="str">
        <f t="shared" si="400"/>
        <v>72100000</v>
      </c>
      <c r="C2132" t="str">
        <f t="shared" si="401"/>
        <v>72100659</v>
      </c>
      <c r="D2132" t="str">
        <f t="shared" si="402"/>
        <v>801</v>
      </c>
      <c r="E2132" t="str">
        <f t="shared" si="404"/>
        <v>89301091</v>
      </c>
      <c r="F2132" t="str">
        <f>"2206200040"</f>
        <v>2206200040</v>
      </c>
      <c r="G2132" s="1">
        <v>44734</v>
      </c>
      <c r="H2132" t="str">
        <f>"93121"</f>
        <v>93121</v>
      </c>
      <c r="I2132">
        <v>1</v>
      </c>
      <c r="J2132">
        <v>125</v>
      </c>
      <c r="K2132">
        <v>0</v>
      </c>
      <c r="L2132">
        <v>153.75</v>
      </c>
    </row>
    <row r="2133" spans="1:12" x14ac:dyDescent="0.25">
      <c r="A2133" t="str">
        <f t="shared" si="403"/>
        <v>89301000</v>
      </c>
      <c r="B2133" t="str">
        <f t="shared" si="400"/>
        <v>72100000</v>
      </c>
      <c r="C2133" t="str">
        <f t="shared" si="401"/>
        <v>72100659</v>
      </c>
      <c r="D2133" t="str">
        <f t="shared" si="402"/>
        <v>801</v>
      </c>
      <c r="E2133" t="str">
        <f t="shared" si="404"/>
        <v>89301091</v>
      </c>
      <c r="F2133" t="str">
        <f>"2206200040"</f>
        <v>2206200040</v>
      </c>
      <c r="G2133" s="1">
        <v>44734</v>
      </c>
      <c r="H2133" t="str">
        <f>"93124"</f>
        <v>93124</v>
      </c>
      <c r="I2133">
        <v>1</v>
      </c>
      <c r="J2133">
        <v>173</v>
      </c>
      <c r="K2133">
        <v>0</v>
      </c>
      <c r="L2133">
        <v>212.79</v>
      </c>
    </row>
    <row r="2134" spans="1:12" x14ac:dyDescent="0.25">
      <c r="A2134" t="str">
        <f t="shared" si="403"/>
        <v>89301000</v>
      </c>
      <c r="B2134" t="str">
        <f t="shared" si="400"/>
        <v>72100000</v>
      </c>
      <c r="C2134" t="str">
        <f t="shared" si="401"/>
        <v>72100659</v>
      </c>
      <c r="D2134" t="str">
        <f t="shared" si="402"/>
        <v>801</v>
      </c>
      <c r="E2134" t="str">
        <f t="shared" si="404"/>
        <v>89301091</v>
      </c>
      <c r="F2134" t="str">
        <f>"2206200040"</f>
        <v>2206200040</v>
      </c>
      <c r="G2134" s="1">
        <v>44734</v>
      </c>
      <c r="H2134" t="str">
        <f>"93281"</f>
        <v>93281</v>
      </c>
      <c r="I2134">
        <v>1</v>
      </c>
      <c r="J2134">
        <v>134</v>
      </c>
      <c r="K2134">
        <v>0</v>
      </c>
      <c r="L2134">
        <v>164.82</v>
      </c>
    </row>
    <row r="2135" spans="1:12" x14ac:dyDescent="0.25">
      <c r="A2135" t="str">
        <f t="shared" si="403"/>
        <v>89301000</v>
      </c>
      <c r="B2135" t="str">
        <f t="shared" si="400"/>
        <v>72100000</v>
      </c>
      <c r="C2135" t="str">
        <f t="shared" si="401"/>
        <v>72100659</v>
      </c>
      <c r="D2135" t="str">
        <f t="shared" si="402"/>
        <v>801</v>
      </c>
      <c r="E2135" t="str">
        <f t="shared" si="404"/>
        <v>89301091</v>
      </c>
      <c r="F2135" t="str">
        <f>"2206200051"</f>
        <v>2206200051</v>
      </c>
      <c r="G2135" s="1">
        <v>44734</v>
      </c>
      <c r="H2135" t="str">
        <f>"93121"</f>
        <v>93121</v>
      </c>
      <c r="I2135">
        <v>1</v>
      </c>
      <c r="J2135">
        <v>125</v>
      </c>
      <c r="K2135">
        <v>0</v>
      </c>
      <c r="L2135">
        <v>153.75</v>
      </c>
    </row>
    <row r="2136" spans="1:12" x14ac:dyDescent="0.25">
      <c r="A2136" t="str">
        <f t="shared" si="403"/>
        <v>89301000</v>
      </c>
      <c r="B2136" t="str">
        <f t="shared" si="400"/>
        <v>72100000</v>
      </c>
      <c r="C2136" t="str">
        <f t="shared" si="401"/>
        <v>72100659</v>
      </c>
      <c r="D2136" t="str">
        <f t="shared" si="402"/>
        <v>801</v>
      </c>
      <c r="E2136" t="str">
        <f t="shared" si="404"/>
        <v>89301091</v>
      </c>
      <c r="F2136" t="str">
        <f>"2206200051"</f>
        <v>2206200051</v>
      </c>
      <c r="G2136" s="1">
        <v>44734</v>
      </c>
      <c r="H2136" t="str">
        <f>"93124"</f>
        <v>93124</v>
      </c>
      <c r="I2136">
        <v>1</v>
      </c>
      <c r="J2136">
        <v>173</v>
      </c>
      <c r="K2136">
        <v>0</v>
      </c>
      <c r="L2136">
        <v>212.79</v>
      </c>
    </row>
    <row r="2137" spans="1:12" x14ac:dyDescent="0.25">
      <c r="A2137" t="str">
        <f t="shared" si="403"/>
        <v>89301000</v>
      </c>
      <c r="B2137" t="str">
        <f t="shared" si="400"/>
        <v>72100000</v>
      </c>
      <c r="C2137" t="str">
        <f t="shared" si="401"/>
        <v>72100659</v>
      </c>
      <c r="D2137" t="str">
        <f t="shared" si="402"/>
        <v>801</v>
      </c>
      <c r="E2137" t="str">
        <f t="shared" si="404"/>
        <v>89301091</v>
      </c>
      <c r="F2137" t="str">
        <f>"2206200051"</f>
        <v>2206200051</v>
      </c>
      <c r="G2137" s="1">
        <v>44734</v>
      </c>
      <c r="H2137" t="str">
        <f>"93281"</f>
        <v>93281</v>
      </c>
      <c r="I2137">
        <v>1</v>
      </c>
      <c r="J2137">
        <v>134</v>
      </c>
      <c r="K2137">
        <v>0</v>
      </c>
      <c r="L2137">
        <v>164.82</v>
      </c>
    </row>
    <row r="2138" spans="1:12" x14ac:dyDescent="0.25">
      <c r="A2138" t="str">
        <f t="shared" si="403"/>
        <v>89301000</v>
      </c>
      <c r="B2138" t="str">
        <f t="shared" si="400"/>
        <v>72100000</v>
      </c>
      <c r="C2138" t="str">
        <f t="shared" si="401"/>
        <v>72100659</v>
      </c>
      <c r="D2138" t="str">
        <f t="shared" si="402"/>
        <v>801</v>
      </c>
      <c r="E2138" t="str">
        <f t="shared" si="404"/>
        <v>89301091</v>
      </c>
      <c r="F2138" t="str">
        <f>"2256200386"</f>
        <v>2256200386</v>
      </c>
      <c r="G2138" s="1">
        <v>44734</v>
      </c>
      <c r="H2138" t="str">
        <f>"93121"</f>
        <v>93121</v>
      </c>
      <c r="I2138">
        <v>1</v>
      </c>
      <c r="J2138">
        <v>125</v>
      </c>
      <c r="K2138">
        <v>0</v>
      </c>
      <c r="L2138">
        <v>153.75</v>
      </c>
    </row>
    <row r="2139" spans="1:12" x14ac:dyDescent="0.25">
      <c r="A2139" t="str">
        <f t="shared" si="403"/>
        <v>89301000</v>
      </c>
      <c r="B2139" t="str">
        <f t="shared" si="400"/>
        <v>72100000</v>
      </c>
      <c r="C2139" t="str">
        <f t="shared" si="401"/>
        <v>72100659</v>
      </c>
      <c r="D2139" t="str">
        <f t="shared" si="402"/>
        <v>801</v>
      </c>
      <c r="E2139" t="str">
        <f t="shared" si="404"/>
        <v>89301091</v>
      </c>
      <c r="F2139" t="str">
        <f>"2256200386"</f>
        <v>2256200386</v>
      </c>
      <c r="G2139" s="1">
        <v>44734</v>
      </c>
      <c r="H2139" t="str">
        <f>"93124"</f>
        <v>93124</v>
      </c>
      <c r="I2139">
        <v>1</v>
      </c>
      <c r="J2139">
        <v>173</v>
      </c>
      <c r="K2139">
        <v>0</v>
      </c>
      <c r="L2139">
        <v>212.79</v>
      </c>
    </row>
    <row r="2140" spans="1:12" x14ac:dyDescent="0.25">
      <c r="A2140" t="str">
        <f t="shared" si="403"/>
        <v>89301000</v>
      </c>
      <c r="B2140" t="str">
        <f t="shared" si="400"/>
        <v>72100000</v>
      </c>
      <c r="C2140" t="str">
        <f t="shared" si="401"/>
        <v>72100659</v>
      </c>
      <c r="D2140" t="str">
        <f t="shared" si="402"/>
        <v>801</v>
      </c>
      <c r="E2140" t="str">
        <f t="shared" si="404"/>
        <v>89301091</v>
      </c>
      <c r="F2140" t="str">
        <f>"2256200386"</f>
        <v>2256200386</v>
      </c>
      <c r="G2140" s="1">
        <v>44734</v>
      </c>
      <c r="H2140" t="str">
        <f>"93281"</f>
        <v>93281</v>
      </c>
      <c r="I2140">
        <v>1</v>
      </c>
      <c r="J2140">
        <v>134</v>
      </c>
      <c r="K2140">
        <v>0</v>
      </c>
      <c r="L2140">
        <v>164.82</v>
      </c>
    </row>
    <row r="2141" spans="1:12" x14ac:dyDescent="0.25">
      <c r="A2141" t="str">
        <f t="shared" si="403"/>
        <v>89301000</v>
      </c>
      <c r="B2141" t="str">
        <f t="shared" si="400"/>
        <v>72100000</v>
      </c>
      <c r="C2141" t="str">
        <f t="shared" si="401"/>
        <v>72100659</v>
      </c>
      <c r="D2141" t="str">
        <f t="shared" si="402"/>
        <v>801</v>
      </c>
      <c r="E2141" t="str">
        <f>"89301093"</f>
        <v>89301093</v>
      </c>
      <c r="F2141" t="str">
        <f>"8861225791"</f>
        <v>8861225791</v>
      </c>
      <c r="G2141" s="1">
        <v>44733</v>
      </c>
      <c r="H2141" t="str">
        <f>"93121"</f>
        <v>93121</v>
      </c>
      <c r="I2141">
        <v>1</v>
      </c>
      <c r="J2141">
        <v>125</v>
      </c>
      <c r="K2141">
        <v>0</v>
      </c>
      <c r="L2141">
        <v>153.75</v>
      </c>
    </row>
    <row r="2142" spans="1:12" x14ac:dyDescent="0.25">
      <c r="A2142" t="str">
        <f t="shared" si="403"/>
        <v>89301000</v>
      </c>
      <c r="B2142" t="str">
        <f t="shared" si="400"/>
        <v>72100000</v>
      </c>
      <c r="C2142" t="str">
        <f t="shared" si="401"/>
        <v>72100659</v>
      </c>
      <c r="D2142" t="str">
        <f t="shared" si="402"/>
        <v>801</v>
      </c>
      <c r="E2142" t="str">
        <f>"89301093"</f>
        <v>89301093</v>
      </c>
      <c r="F2142" t="str">
        <f>"8861225791"</f>
        <v>8861225791</v>
      </c>
      <c r="G2142" s="1">
        <v>44733</v>
      </c>
      <c r="H2142" t="str">
        <f>"93124"</f>
        <v>93124</v>
      </c>
      <c r="I2142">
        <v>1</v>
      </c>
      <c r="J2142">
        <v>173</v>
      </c>
      <c r="K2142">
        <v>0</v>
      </c>
      <c r="L2142">
        <v>212.79</v>
      </c>
    </row>
    <row r="2143" spans="1:12" x14ac:dyDescent="0.25">
      <c r="A2143" t="str">
        <f t="shared" si="403"/>
        <v>89301000</v>
      </c>
      <c r="B2143" t="str">
        <f t="shared" si="400"/>
        <v>72100000</v>
      </c>
      <c r="C2143" t="str">
        <f t="shared" si="401"/>
        <v>72100659</v>
      </c>
      <c r="D2143" t="str">
        <f t="shared" si="402"/>
        <v>801</v>
      </c>
      <c r="E2143" t="str">
        <f>"89301093"</f>
        <v>89301093</v>
      </c>
      <c r="F2143" t="str">
        <f>"8861225791"</f>
        <v>8861225791</v>
      </c>
      <c r="G2143" s="1">
        <v>44733</v>
      </c>
      <c r="H2143" t="str">
        <f>"93281"</f>
        <v>93281</v>
      </c>
      <c r="I2143">
        <v>1</v>
      </c>
      <c r="J2143">
        <v>134</v>
      </c>
      <c r="K2143">
        <v>0</v>
      </c>
      <c r="L2143">
        <v>164.82</v>
      </c>
    </row>
    <row r="2144" spans="1:12" x14ac:dyDescent="0.25">
      <c r="A2144" t="str">
        <f t="shared" si="403"/>
        <v>89301000</v>
      </c>
      <c r="B2144" t="str">
        <f t="shared" si="400"/>
        <v>72100000</v>
      </c>
      <c r="C2144" t="str">
        <f t="shared" si="401"/>
        <v>72100659</v>
      </c>
      <c r="D2144" t="str">
        <f t="shared" si="402"/>
        <v>801</v>
      </c>
      <c r="E2144" t="str">
        <f t="shared" ref="E2144:E2149" si="405">"89301091"</f>
        <v>89301091</v>
      </c>
      <c r="F2144" t="str">
        <f>"2256210583"</f>
        <v>2256210583</v>
      </c>
      <c r="G2144" s="1">
        <v>44735</v>
      </c>
      <c r="H2144" t="str">
        <f>"93121"</f>
        <v>93121</v>
      </c>
      <c r="I2144">
        <v>1</v>
      </c>
      <c r="J2144">
        <v>125</v>
      </c>
      <c r="K2144">
        <v>0</v>
      </c>
      <c r="L2144">
        <v>153.75</v>
      </c>
    </row>
    <row r="2145" spans="1:12" x14ac:dyDescent="0.25">
      <c r="A2145" t="str">
        <f t="shared" si="403"/>
        <v>89301000</v>
      </c>
      <c r="B2145" t="str">
        <f t="shared" si="400"/>
        <v>72100000</v>
      </c>
      <c r="C2145" t="str">
        <f t="shared" si="401"/>
        <v>72100659</v>
      </c>
      <c r="D2145" t="str">
        <f t="shared" si="402"/>
        <v>801</v>
      </c>
      <c r="E2145" t="str">
        <f t="shared" si="405"/>
        <v>89301091</v>
      </c>
      <c r="F2145" t="str">
        <f>"2256210583"</f>
        <v>2256210583</v>
      </c>
      <c r="G2145" s="1">
        <v>44735</v>
      </c>
      <c r="H2145" t="str">
        <f>"93124"</f>
        <v>93124</v>
      </c>
      <c r="I2145">
        <v>1</v>
      </c>
      <c r="J2145">
        <v>173</v>
      </c>
      <c r="K2145">
        <v>0</v>
      </c>
      <c r="L2145">
        <v>212.79</v>
      </c>
    </row>
    <row r="2146" spans="1:12" x14ac:dyDescent="0.25">
      <c r="A2146" t="str">
        <f t="shared" si="403"/>
        <v>89301000</v>
      </c>
      <c r="B2146" t="str">
        <f t="shared" si="400"/>
        <v>72100000</v>
      </c>
      <c r="C2146" t="str">
        <f t="shared" si="401"/>
        <v>72100659</v>
      </c>
      <c r="D2146" t="str">
        <f t="shared" si="402"/>
        <v>801</v>
      </c>
      <c r="E2146" t="str">
        <f t="shared" si="405"/>
        <v>89301091</v>
      </c>
      <c r="F2146" t="str">
        <f>"2256210583"</f>
        <v>2256210583</v>
      </c>
      <c r="G2146" s="1">
        <v>44735</v>
      </c>
      <c r="H2146" t="str">
        <f>"93281"</f>
        <v>93281</v>
      </c>
      <c r="I2146">
        <v>1</v>
      </c>
      <c r="J2146">
        <v>134</v>
      </c>
      <c r="K2146">
        <v>0</v>
      </c>
      <c r="L2146">
        <v>164.82</v>
      </c>
    </row>
    <row r="2147" spans="1:12" x14ac:dyDescent="0.25">
      <c r="A2147" t="str">
        <f t="shared" si="403"/>
        <v>89301000</v>
      </c>
      <c r="B2147" t="str">
        <f t="shared" si="400"/>
        <v>72100000</v>
      </c>
      <c r="C2147" t="str">
        <f t="shared" si="401"/>
        <v>72100659</v>
      </c>
      <c r="D2147" t="str">
        <f t="shared" si="402"/>
        <v>801</v>
      </c>
      <c r="E2147" t="str">
        <f t="shared" si="405"/>
        <v>89301091</v>
      </c>
      <c r="F2147" t="str">
        <f>"2256220637"</f>
        <v>2256220637</v>
      </c>
      <c r="G2147" s="1">
        <v>44734</v>
      </c>
      <c r="H2147" t="str">
        <f>"93121"</f>
        <v>93121</v>
      </c>
      <c r="I2147">
        <v>1</v>
      </c>
      <c r="J2147">
        <v>125</v>
      </c>
      <c r="K2147">
        <v>0</v>
      </c>
      <c r="L2147">
        <v>153.75</v>
      </c>
    </row>
    <row r="2148" spans="1:12" x14ac:dyDescent="0.25">
      <c r="A2148" t="str">
        <f t="shared" si="403"/>
        <v>89301000</v>
      </c>
      <c r="B2148" t="str">
        <f t="shared" si="400"/>
        <v>72100000</v>
      </c>
      <c r="C2148" t="str">
        <f t="shared" si="401"/>
        <v>72100659</v>
      </c>
      <c r="D2148" t="str">
        <f t="shared" si="402"/>
        <v>801</v>
      </c>
      <c r="E2148" t="str">
        <f t="shared" si="405"/>
        <v>89301091</v>
      </c>
      <c r="F2148" t="str">
        <f>"2256220637"</f>
        <v>2256220637</v>
      </c>
      <c r="G2148" s="1">
        <v>44734</v>
      </c>
      <c r="H2148" t="str">
        <f>"93124"</f>
        <v>93124</v>
      </c>
      <c r="I2148">
        <v>1</v>
      </c>
      <c r="J2148">
        <v>173</v>
      </c>
      <c r="K2148">
        <v>0</v>
      </c>
      <c r="L2148">
        <v>212.79</v>
      </c>
    </row>
    <row r="2149" spans="1:12" x14ac:dyDescent="0.25">
      <c r="A2149" t="str">
        <f t="shared" si="403"/>
        <v>89301000</v>
      </c>
      <c r="B2149" t="str">
        <f t="shared" si="400"/>
        <v>72100000</v>
      </c>
      <c r="C2149" t="str">
        <f t="shared" si="401"/>
        <v>72100659</v>
      </c>
      <c r="D2149" t="str">
        <f t="shared" si="402"/>
        <v>801</v>
      </c>
      <c r="E2149" t="str">
        <f t="shared" si="405"/>
        <v>89301091</v>
      </c>
      <c r="F2149" t="str">
        <f>"2256220637"</f>
        <v>2256220637</v>
      </c>
      <c r="G2149" s="1">
        <v>44734</v>
      </c>
      <c r="H2149" t="str">
        <f>"93281"</f>
        <v>93281</v>
      </c>
      <c r="I2149">
        <v>1</v>
      </c>
      <c r="J2149">
        <v>134</v>
      </c>
      <c r="K2149">
        <v>0</v>
      </c>
      <c r="L2149">
        <v>164.82</v>
      </c>
    </row>
    <row r="2150" spans="1:12" x14ac:dyDescent="0.25">
      <c r="A2150" t="str">
        <f t="shared" si="403"/>
        <v>89301000</v>
      </c>
      <c r="B2150" t="str">
        <f t="shared" si="400"/>
        <v>72100000</v>
      </c>
      <c r="C2150" t="str">
        <f t="shared" si="401"/>
        <v>72100659</v>
      </c>
      <c r="D2150" t="str">
        <f t="shared" si="402"/>
        <v>801</v>
      </c>
      <c r="E2150" t="str">
        <f>"89301093"</f>
        <v>89301093</v>
      </c>
      <c r="F2150" t="str">
        <f>"2206130553"</f>
        <v>2206130553</v>
      </c>
      <c r="G2150" s="1">
        <v>44738</v>
      </c>
      <c r="H2150" t="str">
        <f>"93121"</f>
        <v>93121</v>
      </c>
      <c r="I2150">
        <v>1</v>
      </c>
      <c r="J2150">
        <v>125</v>
      </c>
      <c r="K2150">
        <v>0</v>
      </c>
      <c r="L2150">
        <v>153.75</v>
      </c>
    </row>
    <row r="2151" spans="1:12" x14ac:dyDescent="0.25">
      <c r="A2151" t="str">
        <f t="shared" si="403"/>
        <v>89301000</v>
      </c>
      <c r="B2151" t="str">
        <f t="shared" si="400"/>
        <v>72100000</v>
      </c>
      <c r="C2151" t="str">
        <f t="shared" si="401"/>
        <v>72100659</v>
      </c>
      <c r="D2151" t="str">
        <f t="shared" si="402"/>
        <v>801</v>
      </c>
      <c r="E2151" t="str">
        <f>"89301093"</f>
        <v>89301093</v>
      </c>
      <c r="F2151" t="str">
        <f>"2206130553"</f>
        <v>2206130553</v>
      </c>
      <c r="G2151" s="1">
        <v>44738</v>
      </c>
      <c r="H2151" t="str">
        <f>"93124"</f>
        <v>93124</v>
      </c>
      <c r="I2151">
        <v>1</v>
      </c>
      <c r="J2151">
        <v>173</v>
      </c>
      <c r="K2151">
        <v>0</v>
      </c>
      <c r="L2151">
        <v>212.79</v>
      </c>
    </row>
    <row r="2152" spans="1:12" x14ac:dyDescent="0.25">
      <c r="A2152" t="str">
        <f t="shared" si="403"/>
        <v>89301000</v>
      </c>
      <c r="B2152" t="str">
        <f t="shared" si="400"/>
        <v>72100000</v>
      </c>
      <c r="C2152" t="str">
        <f t="shared" si="401"/>
        <v>72100659</v>
      </c>
      <c r="D2152" t="str">
        <f t="shared" si="402"/>
        <v>801</v>
      </c>
      <c r="E2152" t="str">
        <f>"89301093"</f>
        <v>89301093</v>
      </c>
      <c r="F2152" t="str">
        <f>"2206130553"</f>
        <v>2206130553</v>
      </c>
      <c r="G2152" s="1">
        <v>44738</v>
      </c>
      <c r="H2152" t="str">
        <f>"93281"</f>
        <v>93281</v>
      </c>
      <c r="I2152">
        <v>1</v>
      </c>
      <c r="J2152">
        <v>134</v>
      </c>
      <c r="K2152">
        <v>0</v>
      </c>
      <c r="L2152">
        <v>164.82</v>
      </c>
    </row>
    <row r="2153" spans="1:12" x14ac:dyDescent="0.25">
      <c r="A2153" t="str">
        <f t="shared" si="403"/>
        <v>89301000</v>
      </c>
      <c r="B2153" t="str">
        <f t="shared" si="400"/>
        <v>72100000</v>
      </c>
      <c r="C2153" t="str">
        <f t="shared" si="401"/>
        <v>72100659</v>
      </c>
      <c r="D2153" t="str">
        <f t="shared" si="402"/>
        <v>801</v>
      </c>
      <c r="E2153" t="str">
        <f t="shared" ref="E2153:E2161" si="406">"89301091"</f>
        <v>89301091</v>
      </c>
      <c r="F2153" t="str">
        <f>"2206220753"</f>
        <v>2206220753</v>
      </c>
      <c r="G2153" s="1">
        <v>44736</v>
      </c>
      <c r="H2153" t="str">
        <f>"93121"</f>
        <v>93121</v>
      </c>
      <c r="I2153">
        <v>1</v>
      </c>
      <c r="J2153">
        <v>125</v>
      </c>
      <c r="K2153">
        <v>0</v>
      </c>
      <c r="L2153">
        <v>153.75</v>
      </c>
    </row>
    <row r="2154" spans="1:12" x14ac:dyDescent="0.25">
      <c r="A2154" t="str">
        <f t="shared" si="403"/>
        <v>89301000</v>
      </c>
      <c r="B2154" t="str">
        <f t="shared" si="400"/>
        <v>72100000</v>
      </c>
      <c r="C2154" t="str">
        <f t="shared" si="401"/>
        <v>72100659</v>
      </c>
      <c r="D2154" t="str">
        <f t="shared" si="402"/>
        <v>801</v>
      </c>
      <c r="E2154" t="str">
        <f t="shared" si="406"/>
        <v>89301091</v>
      </c>
      <c r="F2154" t="str">
        <f>"2206220753"</f>
        <v>2206220753</v>
      </c>
      <c r="G2154" s="1">
        <v>44736</v>
      </c>
      <c r="H2154" t="str">
        <f>"93124"</f>
        <v>93124</v>
      </c>
      <c r="I2154">
        <v>1</v>
      </c>
      <c r="J2154">
        <v>173</v>
      </c>
      <c r="K2154">
        <v>0</v>
      </c>
      <c r="L2154">
        <v>212.79</v>
      </c>
    </row>
    <row r="2155" spans="1:12" x14ac:dyDescent="0.25">
      <c r="A2155" t="str">
        <f t="shared" si="403"/>
        <v>89301000</v>
      </c>
      <c r="B2155" t="str">
        <f t="shared" si="400"/>
        <v>72100000</v>
      </c>
      <c r="C2155" t="str">
        <f t="shared" si="401"/>
        <v>72100659</v>
      </c>
      <c r="D2155" t="str">
        <f t="shared" si="402"/>
        <v>801</v>
      </c>
      <c r="E2155" t="str">
        <f t="shared" si="406"/>
        <v>89301091</v>
      </c>
      <c r="F2155" t="str">
        <f>"2206220753"</f>
        <v>2206220753</v>
      </c>
      <c r="G2155" s="1">
        <v>44736</v>
      </c>
      <c r="H2155" t="str">
        <f>"93281"</f>
        <v>93281</v>
      </c>
      <c r="I2155">
        <v>1</v>
      </c>
      <c r="J2155">
        <v>134</v>
      </c>
      <c r="K2155">
        <v>0</v>
      </c>
      <c r="L2155">
        <v>164.82</v>
      </c>
    </row>
    <row r="2156" spans="1:12" x14ac:dyDescent="0.25">
      <c r="A2156" t="str">
        <f t="shared" si="403"/>
        <v>89301000</v>
      </c>
      <c r="B2156" t="str">
        <f t="shared" ref="B2156:B2218" si="407">"72100000"</f>
        <v>72100000</v>
      </c>
      <c r="C2156" t="str">
        <f t="shared" ref="C2156:C2218" si="408">"72100659"</f>
        <v>72100659</v>
      </c>
      <c r="D2156" t="str">
        <f t="shared" ref="D2156:D2218" si="409">"801"</f>
        <v>801</v>
      </c>
      <c r="E2156" t="str">
        <f t="shared" si="406"/>
        <v>89301091</v>
      </c>
      <c r="F2156" t="str">
        <f>"2256220626"</f>
        <v>2256220626</v>
      </c>
      <c r="G2156" s="1">
        <v>44736</v>
      </c>
      <c r="H2156" t="str">
        <f>"93121"</f>
        <v>93121</v>
      </c>
      <c r="I2156">
        <v>1</v>
      </c>
      <c r="J2156">
        <v>125</v>
      </c>
      <c r="K2156">
        <v>0</v>
      </c>
      <c r="L2156">
        <v>153.75</v>
      </c>
    </row>
    <row r="2157" spans="1:12" x14ac:dyDescent="0.25">
      <c r="A2157" t="str">
        <f t="shared" si="403"/>
        <v>89301000</v>
      </c>
      <c r="B2157" t="str">
        <f t="shared" si="407"/>
        <v>72100000</v>
      </c>
      <c r="C2157" t="str">
        <f t="shared" si="408"/>
        <v>72100659</v>
      </c>
      <c r="D2157" t="str">
        <f t="shared" si="409"/>
        <v>801</v>
      </c>
      <c r="E2157" t="str">
        <f t="shared" si="406"/>
        <v>89301091</v>
      </c>
      <c r="F2157" t="str">
        <f>"2256220626"</f>
        <v>2256220626</v>
      </c>
      <c r="G2157" s="1">
        <v>44736</v>
      </c>
      <c r="H2157" t="str">
        <f>"93124"</f>
        <v>93124</v>
      </c>
      <c r="I2157">
        <v>1</v>
      </c>
      <c r="J2157">
        <v>173</v>
      </c>
      <c r="K2157">
        <v>0</v>
      </c>
      <c r="L2157">
        <v>212.79</v>
      </c>
    </row>
    <row r="2158" spans="1:12" x14ac:dyDescent="0.25">
      <c r="A2158" t="str">
        <f t="shared" si="403"/>
        <v>89301000</v>
      </c>
      <c r="B2158" t="str">
        <f t="shared" si="407"/>
        <v>72100000</v>
      </c>
      <c r="C2158" t="str">
        <f t="shared" si="408"/>
        <v>72100659</v>
      </c>
      <c r="D2158" t="str">
        <f t="shared" si="409"/>
        <v>801</v>
      </c>
      <c r="E2158" t="str">
        <f t="shared" si="406"/>
        <v>89301091</v>
      </c>
      <c r="F2158" t="str">
        <f>"2256220626"</f>
        <v>2256220626</v>
      </c>
      <c r="G2158" s="1">
        <v>44736</v>
      </c>
      <c r="H2158" t="str">
        <f>"93281"</f>
        <v>93281</v>
      </c>
      <c r="I2158">
        <v>1</v>
      </c>
      <c r="J2158">
        <v>134</v>
      </c>
      <c r="K2158">
        <v>0</v>
      </c>
      <c r="L2158">
        <v>164.82</v>
      </c>
    </row>
    <row r="2159" spans="1:12" x14ac:dyDescent="0.25">
      <c r="A2159" t="str">
        <f t="shared" si="403"/>
        <v>89301000</v>
      </c>
      <c r="B2159" t="str">
        <f t="shared" si="407"/>
        <v>72100000</v>
      </c>
      <c r="C2159" t="str">
        <f t="shared" si="408"/>
        <v>72100659</v>
      </c>
      <c r="D2159" t="str">
        <f t="shared" si="409"/>
        <v>801</v>
      </c>
      <c r="E2159" t="str">
        <f t="shared" si="406"/>
        <v>89301091</v>
      </c>
      <c r="F2159" t="str">
        <f>"2256230086"</f>
        <v>2256230086</v>
      </c>
      <c r="G2159" s="1">
        <v>44737</v>
      </c>
      <c r="H2159" t="str">
        <f>"93121"</f>
        <v>93121</v>
      </c>
      <c r="I2159">
        <v>1</v>
      </c>
      <c r="J2159">
        <v>125</v>
      </c>
      <c r="K2159">
        <v>0</v>
      </c>
      <c r="L2159">
        <v>153.75</v>
      </c>
    </row>
    <row r="2160" spans="1:12" x14ac:dyDescent="0.25">
      <c r="A2160" t="str">
        <f t="shared" si="403"/>
        <v>89301000</v>
      </c>
      <c r="B2160" t="str">
        <f t="shared" si="407"/>
        <v>72100000</v>
      </c>
      <c r="C2160" t="str">
        <f t="shared" si="408"/>
        <v>72100659</v>
      </c>
      <c r="D2160" t="str">
        <f t="shared" si="409"/>
        <v>801</v>
      </c>
      <c r="E2160" t="str">
        <f t="shared" si="406"/>
        <v>89301091</v>
      </c>
      <c r="F2160" t="str">
        <f>"2256230086"</f>
        <v>2256230086</v>
      </c>
      <c r="G2160" s="1">
        <v>44737</v>
      </c>
      <c r="H2160" t="str">
        <f>"93124"</f>
        <v>93124</v>
      </c>
      <c r="I2160">
        <v>1</v>
      </c>
      <c r="J2160">
        <v>173</v>
      </c>
      <c r="K2160">
        <v>0</v>
      </c>
      <c r="L2160">
        <v>212.79</v>
      </c>
    </row>
    <row r="2161" spans="1:12" x14ac:dyDescent="0.25">
      <c r="A2161" t="str">
        <f t="shared" si="403"/>
        <v>89301000</v>
      </c>
      <c r="B2161" t="str">
        <f t="shared" si="407"/>
        <v>72100000</v>
      </c>
      <c r="C2161" t="str">
        <f t="shared" si="408"/>
        <v>72100659</v>
      </c>
      <c r="D2161" t="str">
        <f t="shared" si="409"/>
        <v>801</v>
      </c>
      <c r="E2161" t="str">
        <f t="shared" si="406"/>
        <v>89301091</v>
      </c>
      <c r="F2161" t="str">
        <f>"2256230086"</f>
        <v>2256230086</v>
      </c>
      <c r="G2161" s="1">
        <v>44737</v>
      </c>
      <c r="H2161" t="str">
        <f>"93281"</f>
        <v>93281</v>
      </c>
      <c r="I2161">
        <v>1</v>
      </c>
      <c r="J2161">
        <v>134</v>
      </c>
      <c r="K2161">
        <v>0</v>
      </c>
      <c r="L2161">
        <v>164.82</v>
      </c>
    </row>
    <row r="2162" spans="1:12" x14ac:dyDescent="0.25">
      <c r="A2162" t="str">
        <f t="shared" si="403"/>
        <v>89301000</v>
      </c>
      <c r="B2162" t="str">
        <f t="shared" si="407"/>
        <v>72100000</v>
      </c>
      <c r="C2162" t="str">
        <f t="shared" si="408"/>
        <v>72100659</v>
      </c>
      <c r="D2162" t="str">
        <f t="shared" si="409"/>
        <v>801</v>
      </c>
      <c r="E2162" t="str">
        <f>"89301093"</f>
        <v>89301093</v>
      </c>
      <c r="F2162" t="str">
        <f>"2256030722"</f>
        <v>2256030722</v>
      </c>
      <c r="G2162" s="1">
        <v>44741</v>
      </c>
      <c r="H2162" t="str">
        <f>"93121"</f>
        <v>93121</v>
      </c>
      <c r="I2162">
        <v>1</v>
      </c>
      <c r="J2162">
        <v>125</v>
      </c>
      <c r="K2162">
        <v>0</v>
      </c>
      <c r="L2162">
        <v>153.75</v>
      </c>
    </row>
    <row r="2163" spans="1:12" x14ac:dyDescent="0.25">
      <c r="A2163" t="str">
        <f t="shared" si="403"/>
        <v>89301000</v>
      </c>
      <c r="B2163" t="str">
        <f t="shared" si="407"/>
        <v>72100000</v>
      </c>
      <c r="C2163" t="str">
        <f t="shared" si="408"/>
        <v>72100659</v>
      </c>
      <c r="D2163" t="str">
        <f t="shared" si="409"/>
        <v>801</v>
      </c>
      <c r="E2163" t="str">
        <f>"89301093"</f>
        <v>89301093</v>
      </c>
      <c r="F2163" t="str">
        <f>"2256030722"</f>
        <v>2256030722</v>
      </c>
      <c r="G2163" s="1">
        <v>44741</v>
      </c>
      <c r="H2163" t="str">
        <f>"93124"</f>
        <v>93124</v>
      </c>
      <c r="I2163">
        <v>1</v>
      </c>
      <c r="J2163">
        <v>173</v>
      </c>
      <c r="K2163">
        <v>0</v>
      </c>
      <c r="L2163">
        <v>212.79</v>
      </c>
    </row>
    <row r="2164" spans="1:12" x14ac:dyDescent="0.25">
      <c r="A2164" t="str">
        <f t="shared" si="403"/>
        <v>89301000</v>
      </c>
      <c r="B2164" t="str">
        <f t="shared" si="407"/>
        <v>72100000</v>
      </c>
      <c r="C2164" t="str">
        <f t="shared" si="408"/>
        <v>72100659</v>
      </c>
      <c r="D2164" t="str">
        <f t="shared" si="409"/>
        <v>801</v>
      </c>
      <c r="E2164" t="str">
        <f>"89301093"</f>
        <v>89301093</v>
      </c>
      <c r="F2164" t="str">
        <f>"2256030722"</f>
        <v>2256030722</v>
      </c>
      <c r="G2164" s="1">
        <v>44741</v>
      </c>
      <c r="H2164" t="str">
        <f>"93281"</f>
        <v>93281</v>
      </c>
      <c r="I2164">
        <v>1</v>
      </c>
      <c r="J2164">
        <v>134</v>
      </c>
      <c r="K2164">
        <v>0</v>
      </c>
      <c r="L2164">
        <v>164.82</v>
      </c>
    </row>
    <row r="2165" spans="1:12" x14ac:dyDescent="0.25">
      <c r="A2165" t="str">
        <f t="shared" si="403"/>
        <v>89301000</v>
      </c>
      <c r="B2165" t="str">
        <f t="shared" si="407"/>
        <v>72100000</v>
      </c>
      <c r="C2165" t="str">
        <f t="shared" si="408"/>
        <v>72100659</v>
      </c>
      <c r="D2165" t="str">
        <f t="shared" si="409"/>
        <v>801</v>
      </c>
      <c r="E2165" t="str">
        <f t="shared" ref="E2165:E2194" si="410">"89301091"</f>
        <v>89301091</v>
      </c>
      <c r="F2165" t="str">
        <f>"2255240064"</f>
        <v>2255240064</v>
      </c>
      <c r="G2165" s="1">
        <v>44707</v>
      </c>
      <c r="H2165" t="str">
        <f>"93121"</f>
        <v>93121</v>
      </c>
      <c r="I2165">
        <v>1</v>
      </c>
      <c r="J2165">
        <v>125</v>
      </c>
      <c r="K2165">
        <v>0</v>
      </c>
      <c r="L2165">
        <v>153.75</v>
      </c>
    </row>
    <row r="2166" spans="1:12" x14ac:dyDescent="0.25">
      <c r="A2166" t="str">
        <f t="shared" si="403"/>
        <v>89301000</v>
      </c>
      <c r="B2166" t="str">
        <f t="shared" si="407"/>
        <v>72100000</v>
      </c>
      <c r="C2166" t="str">
        <f t="shared" si="408"/>
        <v>72100659</v>
      </c>
      <c r="D2166" t="str">
        <f t="shared" si="409"/>
        <v>801</v>
      </c>
      <c r="E2166" t="str">
        <f t="shared" si="410"/>
        <v>89301091</v>
      </c>
      <c r="F2166" t="str">
        <f>"2255240064"</f>
        <v>2255240064</v>
      </c>
      <c r="G2166" s="1">
        <v>44707</v>
      </c>
      <c r="H2166" t="str">
        <f>"93124"</f>
        <v>93124</v>
      </c>
      <c r="I2166">
        <v>1</v>
      </c>
      <c r="J2166">
        <v>173</v>
      </c>
      <c r="K2166">
        <v>0</v>
      </c>
      <c r="L2166">
        <v>212.79</v>
      </c>
    </row>
    <row r="2167" spans="1:12" x14ac:dyDescent="0.25">
      <c r="A2167" t="str">
        <f t="shared" si="403"/>
        <v>89301000</v>
      </c>
      <c r="B2167" t="str">
        <f t="shared" si="407"/>
        <v>72100000</v>
      </c>
      <c r="C2167" t="str">
        <f t="shared" si="408"/>
        <v>72100659</v>
      </c>
      <c r="D2167" t="str">
        <f t="shared" si="409"/>
        <v>801</v>
      </c>
      <c r="E2167" t="str">
        <f t="shared" si="410"/>
        <v>89301091</v>
      </c>
      <c r="F2167" t="str">
        <f>"2255240064"</f>
        <v>2255240064</v>
      </c>
      <c r="G2167" s="1">
        <v>44707</v>
      </c>
      <c r="H2167" t="str">
        <f>"93281"</f>
        <v>93281</v>
      </c>
      <c r="I2167">
        <v>1</v>
      </c>
      <c r="J2167">
        <v>134</v>
      </c>
      <c r="K2167">
        <v>0</v>
      </c>
      <c r="L2167">
        <v>164.82</v>
      </c>
    </row>
    <row r="2168" spans="1:12" x14ac:dyDescent="0.25">
      <c r="A2168" t="str">
        <f t="shared" si="403"/>
        <v>89301000</v>
      </c>
      <c r="B2168" t="str">
        <f t="shared" si="407"/>
        <v>72100000</v>
      </c>
      <c r="C2168" t="str">
        <f t="shared" si="408"/>
        <v>72100659</v>
      </c>
      <c r="D2168" t="str">
        <f t="shared" si="409"/>
        <v>801</v>
      </c>
      <c r="E2168" t="str">
        <f t="shared" si="410"/>
        <v>89301091</v>
      </c>
      <c r="F2168" t="str">
        <f>"2255240537"</f>
        <v>2255240537</v>
      </c>
      <c r="G2168" s="1">
        <v>44707</v>
      </c>
      <c r="H2168" t="str">
        <f>"93121"</f>
        <v>93121</v>
      </c>
      <c r="I2168">
        <v>1</v>
      </c>
      <c r="J2168">
        <v>125</v>
      </c>
      <c r="K2168">
        <v>0</v>
      </c>
      <c r="L2168">
        <v>153.75</v>
      </c>
    </row>
    <row r="2169" spans="1:12" x14ac:dyDescent="0.25">
      <c r="A2169" t="str">
        <f t="shared" si="403"/>
        <v>89301000</v>
      </c>
      <c r="B2169" t="str">
        <f t="shared" si="407"/>
        <v>72100000</v>
      </c>
      <c r="C2169" t="str">
        <f t="shared" si="408"/>
        <v>72100659</v>
      </c>
      <c r="D2169" t="str">
        <f t="shared" si="409"/>
        <v>801</v>
      </c>
      <c r="E2169" t="str">
        <f t="shared" si="410"/>
        <v>89301091</v>
      </c>
      <c r="F2169" t="str">
        <f>"2255240537"</f>
        <v>2255240537</v>
      </c>
      <c r="G2169" s="1">
        <v>44707</v>
      </c>
      <c r="H2169" t="str">
        <f>"93124"</f>
        <v>93124</v>
      </c>
      <c r="I2169">
        <v>1</v>
      </c>
      <c r="J2169">
        <v>173</v>
      </c>
      <c r="K2169">
        <v>0</v>
      </c>
      <c r="L2169">
        <v>212.79</v>
      </c>
    </row>
    <row r="2170" spans="1:12" x14ac:dyDescent="0.25">
      <c r="A2170" t="str">
        <f t="shared" si="403"/>
        <v>89301000</v>
      </c>
      <c r="B2170" t="str">
        <f t="shared" si="407"/>
        <v>72100000</v>
      </c>
      <c r="C2170" t="str">
        <f t="shared" si="408"/>
        <v>72100659</v>
      </c>
      <c r="D2170" t="str">
        <f t="shared" si="409"/>
        <v>801</v>
      </c>
      <c r="E2170" t="str">
        <f t="shared" si="410"/>
        <v>89301091</v>
      </c>
      <c r="F2170" t="str">
        <f>"2255240537"</f>
        <v>2255240537</v>
      </c>
      <c r="G2170" s="1">
        <v>44707</v>
      </c>
      <c r="H2170" t="str">
        <f>"93281"</f>
        <v>93281</v>
      </c>
      <c r="I2170">
        <v>1</v>
      </c>
      <c r="J2170">
        <v>134</v>
      </c>
      <c r="K2170">
        <v>0</v>
      </c>
      <c r="L2170">
        <v>164.82</v>
      </c>
    </row>
    <row r="2171" spans="1:12" x14ac:dyDescent="0.25">
      <c r="A2171" t="str">
        <f t="shared" si="403"/>
        <v>89301000</v>
      </c>
      <c r="B2171" t="str">
        <f t="shared" si="407"/>
        <v>72100000</v>
      </c>
      <c r="C2171" t="str">
        <f t="shared" si="408"/>
        <v>72100659</v>
      </c>
      <c r="D2171" t="str">
        <f t="shared" si="409"/>
        <v>801</v>
      </c>
      <c r="E2171" t="str">
        <f t="shared" si="410"/>
        <v>89301091</v>
      </c>
      <c r="F2171" t="str">
        <f>"2255240559"</f>
        <v>2255240559</v>
      </c>
      <c r="G2171" s="1">
        <v>44707</v>
      </c>
      <c r="H2171" t="str">
        <f>"93121"</f>
        <v>93121</v>
      </c>
      <c r="I2171">
        <v>1</v>
      </c>
      <c r="J2171">
        <v>125</v>
      </c>
      <c r="K2171">
        <v>0</v>
      </c>
      <c r="L2171">
        <v>153.75</v>
      </c>
    </row>
    <row r="2172" spans="1:12" x14ac:dyDescent="0.25">
      <c r="A2172" t="str">
        <f t="shared" si="403"/>
        <v>89301000</v>
      </c>
      <c r="B2172" t="str">
        <f t="shared" si="407"/>
        <v>72100000</v>
      </c>
      <c r="C2172" t="str">
        <f t="shared" si="408"/>
        <v>72100659</v>
      </c>
      <c r="D2172" t="str">
        <f t="shared" si="409"/>
        <v>801</v>
      </c>
      <c r="E2172" t="str">
        <f t="shared" si="410"/>
        <v>89301091</v>
      </c>
      <c r="F2172" t="str">
        <f>"2255240559"</f>
        <v>2255240559</v>
      </c>
      <c r="G2172" s="1">
        <v>44707</v>
      </c>
      <c r="H2172" t="str">
        <f>"93124"</f>
        <v>93124</v>
      </c>
      <c r="I2172">
        <v>1</v>
      </c>
      <c r="J2172">
        <v>173</v>
      </c>
      <c r="K2172">
        <v>0</v>
      </c>
      <c r="L2172">
        <v>212.79</v>
      </c>
    </row>
    <row r="2173" spans="1:12" x14ac:dyDescent="0.25">
      <c r="A2173" t="str">
        <f t="shared" si="403"/>
        <v>89301000</v>
      </c>
      <c r="B2173" t="str">
        <f t="shared" si="407"/>
        <v>72100000</v>
      </c>
      <c r="C2173" t="str">
        <f t="shared" si="408"/>
        <v>72100659</v>
      </c>
      <c r="D2173" t="str">
        <f t="shared" si="409"/>
        <v>801</v>
      </c>
      <c r="E2173" t="str">
        <f t="shared" si="410"/>
        <v>89301091</v>
      </c>
      <c r="F2173" t="str">
        <f>"2255240559"</f>
        <v>2255240559</v>
      </c>
      <c r="G2173" s="1">
        <v>44707</v>
      </c>
      <c r="H2173" t="str">
        <f>"93281"</f>
        <v>93281</v>
      </c>
      <c r="I2173">
        <v>1</v>
      </c>
      <c r="J2173">
        <v>134</v>
      </c>
      <c r="K2173">
        <v>0</v>
      </c>
      <c r="L2173">
        <v>164.82</v>
      </c>
    </row>
    <row r="2174" spans="1:12" x14ac:dyDescent="0.25">
      <c r="A2174" t="str">
        <f t="shared" si="403"/>
        <v>89301000</v>
      </c>
      <c r="B2174" t="str">
        <f t="shared" si="407"/>
        <v>72100000</v>
      </c>
      <c r="C2174" t="str">
        <f t="shared" si="408"/>
        <v>72100659</v>
      </c>
      <c r="D2174" t="str">
        <f t="shared" si="409"/>
        <v>801</v>
      </c>
      <c r="E2174" t="str">
        <f t="shared" si="410"/>
        <v>89301091</v>
      </c>
      <c r="F2174" t="str">
        <f>"2255240570"</f>
        <v>2255240570</v>
      </c>
      <c r="G2174" s="1">
        <v>44707</v>
      </c>
      <c r="H2174" t="str">
        <f>"93121"</f>
        <v>93121</v>
      </c>
      <c r="I2174">
        <v>1</v>
      </c>
      <c r="J2174">
        <v>125</v>
      </c>
      <c r="K2174">
        <v>0</v>
      </c>
      <c r="L2174">
        <v>153.75</v>
      </c>
    </row>
    <row r="2175" spans="1:12" x14ac:dyDescent="0.25">
      <c r="A2175" t="str">
        <f t="shared" si="403"/>
        <v>89301000</v>
      </c>
      <c r="B2175" t="str">
        <f t="shared" si="407"/>
        <v>72100000</v>
      </c>
      <c r="C2175" t="str">
        <f t="shared" si="408"/>
        <v>72100659</v>
      </c>
      <c r="D2175" t="str">
        <f t="shared" si="409"/>
        <v>801</v>
      </c>
      <c r="E2175" t="str">
        <f t="shared" si="410"/>
        <v>89301091</v>
      </c>
      <c r="F2175" t="str">
        <f>"2255240570"</f>
        <v>2255240570</v>
      </c>
      <c r="G2175" s="1">
        <v>44707</v>
      </c>
      <c r="H2175" t="str">
        <f>"93124"</f>
        <v>93124</v>
      </c>
      <c r="I2175">
        <v>1</v>
      </c>
      <c r="J2175">
        <v>173</v>
      </c>
      <c r="K2175">
        <v>0</v>
      </c>
      <c r="L2175">
        <v>212.79</v>
      </c>
    </row>
    <row r="2176" spans="1:12" x14ac:dyDescent="0.25">
      <c r="A2176" t="str">
        <f t="shared" si="403"/>
        <v>89301000</v>
      </c>
      <c r="B2176" t="str">
        <f t="shared" si="407"/>
        <v>72100000</v>
      </c>
      <c r="C2176" t="str">
        <f t="shared" si="408"/>
        <v>72100659</v>
      </c>
      <c r="D2176" t="str">
        <f t="shared" si="409"/>
        <v>801</v>
      </c>
      <c r="E2176" t="str">
        <f t="shared" si="410"/>
        <v>89301091</v>
      </c>
      <c r="F2176" t="str">
        <f>"2255240570"</f>
        <v>2255240570</v>
      </c>
      <c r="G2176" s="1">
        <v>44707</v>
      </c>
      <c r="H2176" t="str">
        <f>"93281"</f>
        <v>93281</v>
      </c>
      <c r="I2176">
        <v>1</v>
      </c>
      <c r="J2176">
        <v>134</v>
      </c>
      <c r="K2176">
        <v>0</v>
      </c>
      <c r="L2176">
        <v>164.82</v>
      </c>
    </row>
    <row r="2177" spans="1:12" x14ac:dyDescent="0.25">
      <c r="A2177" t="str">
        <f t="shared" si="403"/>
        <v>89301000</v>
      </c>
      <c r="B2177" t="str">
        <f t="shared" si="407"/>
        <v>72100000</v>
      </c>
      <c r="C2177" t="str">
        <f t="shared" si="408"/>
        <v>72100659</v>
      </c>
      <c r="D2177" t="str">
        <f t="shared" si="409"/>
        <v>801</v>
      </c>
      <c r="E2177" t="str">
        <f t="shared" si="410"/>
        <v>89301091</v>
      </c>
      <c r="F2177" t="str">
        <f>"2205250839"</f>
        <v>2205250839</v>
      </c>
      <c r="G2177" s="1">
        <v>44708</v>
      </c>
      <c r="H2177" t="str">
        <f>"93121"</f>
        <v>93121</v>
      </c>
      <c r="I2177">
        <v>1</v>
      </c>
      <c r="J2177">
        <v>125</v>
      </c>
      <c r="K2177">
        <v>0</v>
      </c>
      <c r="L2177">
        <v>153.75</v>
      </c>
    </row>
    <row r="2178" spans="1:12" x14ac:dyDescent="0.25">
      <c r="A2178" t="str">
        <f t="shared" ref="A2178:A2241" si="411">"89301000"</f>
        <v>89301000</v>
      </c>
      <c r="B2178" t="str">
        <f t="shared" si="407"/>
        <v>72100000</v>
      </c>
      <c r="C2178" t="str">
        <f t="shared" si="408"/>
        <v>72100659</v>
      </c>
      <c r="D2178" t="str">
        <f t="shared" si="409"/>
        <v>801</v>
      </c>
      <c r="E2178" t="str">
        <f t="shared" si="410"/>
        <v>89301091</v>
      </c>
      <c r="F2178" t="str">
        <f>"2205250839"</f>
        <v>2205250839</v>
      </c>
      <c r="G2178" s="1">
        <v>44708</v>
      </c>
      <c r="H2178" t="str">
        <f>"93124"</f>
        <v>93124</v>
      </c>
      <c r="I2178">
        <v>1</v>
      </c>
      <c r="J2178">
        <v>173</v>
      </c>
      <c r="K2178">
        <v>0</v>
      </c>
      <c r="L2178">
        <v>212.79</v>
      </c>
    </row>
    <row r="2179" spans="1:12" x14ac:dyDescent="0.25">
      <c r="A2179" t="str">
        <f t="shared" si="411"/>
        <v>89301000</v>
      </c>
      <c r="B2179" t="str">
        <f t="shared" si="407"/>
        <v>72100000</v>
      </c>
      <c r="C2179" t="str">
        <f t="shared" si="408"/>
        <v>72100659</v>
      </c>
      <c r="D2179" t="str">
        <f t="shared" si="409"/>
        <v>801</v>
      </c>
      <c r="E2179" t="str">
        <f t="shared" si="410"/>
        <v>89301091</v>
      </c>
      <c r="F2179" t="str">
        <f>"2205250839"</f>
        <v>2205250839</v>
      </c>
      <c r="G2179" s="1">
        <v>44708</v>
      </c>
      <c r="H2179" t="str">
        <f>"93281"</f>
        <v>93281</v>
      </c>
      <c r="I2179">
        <v>1</v>
      </c>
      <c r="J2179">
        <v>134</v>
      </c>
      <c r="K2179">
        <v>0</v>
      </c>
      <c r="L2179">
        <v>164.82</v>
      </c>
    </row>
    <row r="2180" spans="1:12" x14ac:dyDescent="0.25">
      <c r="A2180" t="str">
        <f t="shared" si="411"/>
        <v>89301000</v>
      </c>
      <c r="B2180" t="str">
        <f t="shared" si="407"/>
        <v>72100000</v>
      </c>
      <c r="C2180" t="str">
        <f t="shared" si="408"/>
        <v>72100659</v>
      </c>
      <c r="D2180" t="str">
        <f t="shared" si="409"/>
        <v>801</v>
      </c>
      <c r="E2180" t="str">
        <f t="shared" si="410"/>
        <v>89301091</v>
      </c>
      <c r="F2180" t="str">
        <f>"2205260684"</f>
        <v>2205260684</v>
      </c>
      <c r="G2180" s="1">
        <v>44709</v>
      </c>
      <c r="H2180" t="str">
        <f>"93121"</f>
        <v>93121</v>
      </c>
      <c r="I2180">
        <v>1</v>
      </c>
      <c r="J2180">
        <v>125</v>
      </c>
      <c r="K2180">
        <v>0</v>
      </c>
      <c r="L2180">
        <v>153.75</v>
      </c>
    </row>
    <row r="2181" spans="1:12" x14ac:dyDescent="0.25">
      <c r="A2181" t="str">
        <f t="shared" si="411"/>
        <v>89301000</v>
      </c>
      <c r="B2181" t="str">
        <f t="shared" si="407"/>
        <v>72100000</v>
      </c>
      <c r="C2181" t="str">
        <f t="shared" si="408"/>
        <v>72100659</v>
      </c>
      <c r="D2181" t="str">
        <f t="shared" si="409"/>
        <v>801</v>
      </c>
      <c r="E2181" t="str">
        <f t="shared" si="410"/>
        <v>89301091</v>
      </c>
      <c r="F2181" t="str">
        <f>"2205260684"</f>
        <v>2205260684</v>
      </c>
      <c r="G2181" s="1">
        <v>44709</v>
      </c>
      <c r="H2181" t="str">
        <f>"93124"</f>
        <v>93124</v>
      </c>
      <c r="I2181">
        <v>1</v>
      </c>
      <c r="J2181">
        <v>173</v>
      </c>
      <c r="K2181">
        <v>0</v>
      </c>
      <c r="L2181">
        <v>212.79</v>
      </c>
    </row>
    <row r="2182" spans="1:12" x14ac:dyDescent="0.25">
      <c r="A2182" t="str">
        <f t="shared" si="411"/>
        <v>89301000</v>
      </c>
      <c r="B2182" t="str">
        <f t="shared" si="407"/>
        <v>72100000</v>
      </c>
      <c r="C2182" t="str">
        <f t="shared" si="408"/>
        <v>72100659</v>
      </c>
      <c r="D2182" t="str">
        <f t="shared" si="409"/>
        <v>801</v>
      </c>
      <c r="E2182" t="str">
        <f t="shared" si="410"/>
        <v>89301091</v>
      </c>
      <c r="F2182" t="str">
        <f>"2205260684"</f>
        <v>2205260684</v>
      </c>
      <c r="G2182" s="1">
        <v>44709</v>
      </c>
      <c r="H2182" t="str">
        <f>"93281"</f>
        <v>93281</v>
      </c>
      <c r="I2182">
        <v>1</v>
      </c>
      <c r="J2182">
        <v>134</v>
      </c>
      <c r="K2182">
        <v>0</v>
      </c>
      <c r="L2182">
        <v>164.82</v>
      </c>
    </row>
    <row r="2183" spans="1:12" x14ac:dyDescent="0.25">
      <c r="A2183" t="str">
        <f t="shared" si="411"/>
        <v>89301000</v>
      </c>
      <c r="B2183" t="str">
        <f t="shared" si="407"/>
        <v>72100000</v>
      </c>
      <c r="C2183" t="str">
        <f t="shared" si="408"/>
        <v>72100659</v>
      </c>
      <c r="D2183" t="str">
        <f t="shared" si="409"/>
        <v>801</v>
      </c>
      <c r="E2183" t="str">
        <f t="shared" si="410"/>
        <v>89301091</v>
      </c>
      <c r="F2183" t="str">
        <f>"2255250525"</f>
        <v>2255250525</v>
      </c>
      <c r="G2183" s="1">
        <v>44708</v>
      </c>
      <c r="H2183" t="str">
        <f>"93121"</f>
        <v>93121</v>
      </c>
      <c r="I2183">
        <v>1</v>
      </c>
      <c r="J2183">
        <v>125</v>
      </c>
      <c r="K2183">
        <v>0</v>
      </c>
      <c r="L2183">
        <v>153.75</v>
      </c>
    </row>
    <row r="2184" spans="1:12" x14ac:dyDescent="0.25">
      <c r="A2184" t="str">
        <f t="shared" si="411"/>
        <v>89301000</v>
      </c>
      <c r="B2184" t="str">
        <f t="shared" si="407"/>
        <v>72100000</v>
      </c>
      <c r="C2184" t="str">
        <f t="shared" si="408"/>
        <v>72100659</v>
      </c>
      <c r="D2184" t="str">
        <f t="shared" si="409"/>
        <v>801</v>
      </c>
      <c r="E2184" t="str">
        <f t="shared" si="410"/>
        <v>89301091</v>
      </c>
      <c r="F2184" t="str">
        <f>"2255250525"</f>
        <v>2255250525</v>
      </c>
      <c r="G2184" s="1">
        <v>44708</v>
      </c>
      <c r="H2184" t="str">
        <f>"93124"</f>
        <v>93124</v>
      </c>
      <c r="I2184">
        <v>1</v>
      </c>
      <c r="J2184">
        <v>173</v>
      </c>
      <c r="K2184">
        <v>0</v>
      </c>
      <c r="L2184">
        <v>212.79</v>
      </c>
    </row>
    <row r="2185" spans="1:12" x14ac:dyDescent="0.25">
      <c r="A2185" t="str">
        <f t="shared" si="411"/>
        <v>89301000</v>
      </c>
      <c r="B2185" t="str">
        <f t="shared" si="407"/>
        <v>72100000</v>
      </c>
      <c r="C2185" t="str">
        <f t="shared" si="408"/>
        <v>72100659</v>
      </c>
      <c r="D2185" t="str">
        <f t="shared" si="409"/>
        <v>801</v>
      </c>
      <c r="E2185" t="str">
        <f t="shared" si="410"/>
        <v>89301091</v>
      </c>
      <c r="F2185" t="str">
        <f>"2255250525"</f>
        <v>2255250525</v>
      </c>
      <c r="G2185" s="1">
        <v>44708</v>
      </c>
      <c r="H2185" t="str">
        <f>"93281"</f>
        <v>93281</v>
      </c>
      <c r="I2185">
        <v>1</v>
      </c>
      <c r="J2185">
        <v>134</v>
      </c>
      <c r="K2185">
        <v>0</v>
      </c>
      <c r="L2185">
        <v>164.82</v>
      </c>
    </row>
    <row r="2186" spans="1:12" x14ac:dyDescent="0.25">
      <c r="A2186" t="str">
        <f t="shared" si="411"/>
        <v>89301000</v>
      </c>
      <c r="B2186" t="str">
        <f t="shared" si="407"/>
        <v>72100000</v>
      </c>
      <c r="C2186" t="str">
        <f t="shared" si="408"/>
        <v>72100659</v>
      </c>
      <c r="D2186" t="str">
        <f t="shared" si="409"/>
        <v>801</v>
      </c>
      <c r="E2186" t="str">
        <f t="shared" si="410"/>
        <v>89301091</v>
      </c>
      <c r="F2186" t="str">
        <f>"2255260634"</f>
        <v>2255260634</v>
      </c>
      <c r="G2186" s="1">
        <v>44709</v>
      </c>
      <c r="H2186" t="str">
        <f>"93121"</f>
        <v>93121</v>
      </c>
      <c r="I2186">
        <v>1</v>
      </c>
      <c r="J2186">
        <v>125</v>
      </c>
      <c r="K2186">
        <v>0</v>
      </c>
      <c r="L2186">
        <v>153.75</v>
      </c>
    </row>
    <row r="2187" spans="1:12" x14ac:dyDescent="0.25">
      <c r="A2187" t="str">
        <f t="shared" si="411"/>
        <v>89301000</v>
      </c>
      <c r="B2187" t="str">
        <f t="shared" si="407"/>
        <v>72100000</v>
      </c>
      <c r="C2187" t="str">
        <f t="shared" si="408"/>
        <v>72100659</v>
      </c>
      <c r="D2187" t="str">
        <f t="shared" si="409"/>
        <v>801</v>
      </c>
      <c r="E2187" t="str">
        <f t="shared" si="410"/>
        <v>89301091</v>
      </c>
      <c r="F2187" t="str">
        <f>"2255260634"</f>
        <v>2255260634</v>
      </c>
      <c r="G2187" s="1">
        <v>44709</v>
      </c>
      <c r="H2187" t="str">
        <f>"93124"</f>
        <v>93124</v>
      </c>
      <c r="I2187">
        <v>1</v>
      </c>
      <c r="J2187">
        <v>173</v>
      </c>
      <c r="K2187">
        <v>0</v>
      </c>
      <c r="L2187">
        <v>212.79</v>
      </c>
    </row>
    <row r="2188" spans="1:12" x14ac:dyDescent="0.25">
      <c r="A2188" t="str">
        <f t="shared" si="411"/>
        <v>89301000</v>
      </c>
      <c r="B2188" t="str">
        <f t="shared" si="407"/>
        <v>72100000</v>
      </c>
      <c r="C2188" t="str">
        <f t="shared" si="408"/>
        <v>72100659</v>
      </c>
      <c r="D2188" t="str">
        <f t="shared" si="409"/>
        <v>801</v>
      </c>
      <c r="E2188" t="str">
        <f t="shared" si="410"/>
        <v>89301091</v>
      </c>
      <c r="F2188" t="str">
        <f>"2255260634"</f>
        <v>2255260634</v>
      </c>
      <c r="G2188" s="1">
        <v>44709</v>
      </c>
      <c r="H2188" t="str">
        <f>"93281"</f>
        <v>93281</v>
      </c>
      <c r="I2188">
        <v>1</v>
      </c>
      <c r="J2188">
        <v>134</v>
      </c>
      <c r="K2188">
        <v>0</v>
      </c>
      <c r="L2188">
        <v>164.82</v>
      </c>
    </row>
    <row r="2189" spans="1:12" x14ac:dyDescent="0.25">
      <c r="A2189" t="str">
        <f t="shared" si="411"/>
        <v>89301000</v>
      </c>
      <c r="B2189" t="str">
        <f t="shared" si="407"/>
        <v>72100000</v>
      </c>
      <c r="C2189" t="str">
        <f t="shared" si="408"/>
        <v>72100659</v>
      </c>
      <c r="D2189" t="str">
        <f t="shared" si="409"/>
        <v>801</v>
      </c>
      <c r="E2189" t="str">
        <f t="shared" si="410"/>
        <v>89301091</v>
      </c>
      <c r="F2189" t="str">
        <f>"8555225789"</f>
        <v>8555225789</v>
      </c>
      <c r="G2189" s="1">
        <v>44709</v>
      </c>
      <c r="H2189" t="str">
        <f>"93121"</f>
        <v>93121</v>
      </c>
      <c r="I2189">
        <v>1</v>
      </c>
      <c r="J2189">
        <v>125</v>
      </c>
      <c r="K2189">
        <v>0</v>
      </c>
      <c r="L2189">
        <v>153.75</v>
      </c>
    </row>
    <row r="2190" spans="1:12" x14ac:dyDescent="0.25">
      <c r="A2190" t="str">
        <f t="shared" si="411"/>
        <v>89301000</v>
      </c>
      <c r="B2190" t="str">
        <f t="shared" si="407"/>
        <v>72100000</v>
      </c>
      <c r="C2190" t="str">
        <f t="shared" si="408"/>
        <v>72100659</v>
      </c>
      <c r="D2190" t="str">
        <f t="shared" si="409"/>
        <v>801</v>
      </c>
      <c r="E2190" t="str">
        <f t="shared" si="410"/>
        <v>89301091</v>
      </c>
      <c r="F2190" t="str">
        <f>"8555225789"</f>
        <v>8555225789</v>
      </c>
      <c r="G2190" s="1">
        <v>44709</v>
      </c>
      <c r="H2190" t="str">
        <f>"93124"</f>
        <v>93124</v>
      </c>
      <c r="I2190">
        <v>1</v>
      </c>
      <c r="J2190">
        <v>173</v>
      </c>
      <c r="K2190">
        <v>0</v>
      </c>
      <c r="L2190">
        <v>212.79</v>
      </c>
    </row>
    <row r="2191" spans="1:12" x14ac:dyDescent="0.25">
      <c r="A2191" t="str">
        <f t="shared" si="411"/>
        <v>89301000</v>
      </c>
      <c r="B2191" t="str">
        <f t="shared" si="407"/>
        <v>72100000</v>
      </c>
      <c r="C2191" t="str">
        <f t="shared" si="408"/>
        <v>72100659</v>
      </c>
      <c r="D2191" t="str">
        <f t="shared" si="409"/>
        <v>801</v>
      </c>
      <c r="E2191" t="str">
        <f t="shared" si="410"/>
        <v>89301091</v>
      </c>
      <c r="F2191" t="str">
        <f>"8555225789"</f>
        <v>8555225789</v>
      </c>
      <c r="G2191" s="1">
        <v>44709</v>
      </c>
      <c r="H2191" t="str">
        <f>"93281"</f>
        <v>93281</v>
      </c>
      <c r="I2191">
        <v>1</v>
      </c>
      <c r="J2191">
        <v>134</v>
      </c>
      <c r="K2191">
        <v>0</v>
      </c>
      <c r="L2191">
        <v>164.82</v>
      </c>
    </row>
    <row r="2192" spans="1:12" x14ac:dyDescent="0.25">
      <c r="A2192" t="str">
        <f t="shared" si="411"/>
        <v>89301000</v>
      </c>
      <c r="B2192" t="str">
        <f t="shared" si="407"/>
        <v>72100000</v>
      </c>
      <c r="C2192" t="str">
        <f t="shared" si="408"/>
        <v>72100659</v>
      </c>
      <c r="D2192" t="str">
        <f t="shared" si="409"/>
        <v>801</v>
      </c>
      <c r="E2192" t="str">
        <f t="shared" si="410"/>
        <v>89301091</v>
      </c>
      <c r="F2192" t="str">
        <f>"9657075637"</f>
        <v>9657075637</v>
      </c>
      <c r="G2192" s="1">
        <v>44711</v>
      </c>
      <c r="H2192" t="str">
        <f>"93121"</f>
        <v>93121</v>
      </c>
      <c r="I2192">
        <v>1</v>
      </c>
      <c r="J2192">
        <v>125</v>
      </c>
      <c r="K2192">
        <v>0</v>
      </c>
      <c r="L2192">
        <v>153.75</v>
      </c>
    </row>
    <row r="2193" spans="1:12" x14ac:dyDescent="0.25">
      <c r="A2193" t="str">
        <f t="shared" si="411"/>
        <v>89301000</v>
      </c>
      <c r="B2193" t="str">
        <f t="shared" si="407"/>
        <v>72100000</v>
      </c>
      <c r="C2193" t="str">
        <f t="shared" si="408"/>
        <v>72100659</v>
      </c>
      <c r="D2193" t="str">
        <f t="shared" si="409"/>
        <v>801</v>
      </c>
      <c r="E2193" t="str">
        <f t="shared" si="410"/>
        <v>89301091</v>
      </c>
      <c r="F2193" t="str">
        <f>"9657075637"</f>
        <v>9657075637</v>
      </c>
      <c r="G2193" s="1">
        <v>44711</v>
      </c>
      <c r="H2193" t="str">
        <f>"93124"</f>
        <v>93124</v>
      </c>
      <c r="I2193">
        <v>1</v>
      </c>
      <c r="J2193">
        <v>173</v>
      </c>
      <c r="K2193">
        <v>0</v>
      </c>
      <c r="L2193">
        <v>212.79</v>
      </c>
    </row>
    <row r="2194" spans="1:12" x14ac:dyDescent="0.25">
      <c r="A2194" t="str">
        <f t="shared" si="411"/>
        <v>89301000</v>
      </c>
      <c r="B2194" t="str">
        <f t="shared" si="407"/>
        <v>72100000</v>
      </c>
      <c r="C2194" t="str">
        <f t="shared" si="408"/>
        <v>72100659</v>
      </c>
      <c r="D2194" t="str">
        <f t="shared" si="409"/>
        <v>801</v>
      </c>
      <c r="E2194" t="str">
        <f t="shared" si="410"/>
        <v>89301091</v>
      </c>
      <c r="F2194" t="str">
        <f>"9657075637"</f>
        <v>9657075637</v>
      </c>
      <c r="G2194" s="1">
        <v>44711</v>
      </c>
      <c r="H2194" t="str">
        <f>"93281"</f>
        <v>93281</v>
      </c>
      <c r="I2194">
        <v>1</v>
      </c>
      <c r="J2194">
        <v>134</v>
      </c>
      <c r="K2194">
        <v>0</v>
      </c>
      <c r="L2194">
        <v>164.82</v>
      </c>
    </row>
    <row r="2195" spans="1:12" x14ac:dyDescent="0.25">
      <c r="A2195" t="str">
        <f t="shared" si="411"/>
        <v>89301000</v>
      </c>
      <c r="B2195" t="str">
        <f t="shared" si="407"/>
        <v>72100000</v>
      </c>
      <c r="C2195" t="str">
        <f t="shared" si="408"/>
        <v>72100659</v>
      </c>
      <c r="D2195" t="str">
        <f t="shared" si="409"/>
        <v>801</v>
      </c>
      <c r="E2195" t="str">
        <f t="shared" ref="E2195:E2200" si="412">"89301093"</f>
        <v>89301093</v>
      </c>
      <c r="F2195" t="str">
        <f>"2205280451"</f>
        <v>2205280451</v>
      </c>
      <c r="G2195" s="1">
        <v>44711</v>
      </c>
      <c r="H2195" t="str">
        <f>"93121"</f>
        <v>93121</v>
      </c>
      <c r="I2195">
        <v>1</v>
      </c>
      <c r="J2195">
        <v>125</v>
      </c>
      <c r="K2195">
        <v>0</v>
      </c>
      <c r="L2195">
        <v>153.75</v>
      </c>
    </row>
    <row r="2196" spans="1:12" x14ac:dyDescent="0.25">
      <c r="A2196" t="str">
        <f t="shared" si="411"/>
        <v>89301000</v>
      </c>
      <c r="B2196" t="str">
        <f t="shared" si="407"/>
        <v>72100000</v>
      </c>
      <c r="C2196" t="str">
        <f t="shared" si="408"/>
        <v>72100659</v>
      </c>
      <c r="D2196" t="str">
        <f t="shared" si="409"/>
        <v>801</v>
      </c>
      <c r="E2196" t="str">
        <f t="shared" si="412"/>
        <v>89301093</v>
      </c>
      <c r="F2196" t="str">
        <f>"2205280451"</f>
        <v>2205280451</v>
      </c>
      <c r="G2196" s="1">
        <v>44711</v>
      </c>
      <c r="H2196" t="str">
        <f>"93124"</f>
        <v>93124</v>
      </c>
      <c r="I2196">
        <v>1</v>
      </c>
      <c r="J2196">
        <v>173</v>
      </c>
      <c r="K2196">
        <v>0</v>
      </c>
      <c r="L2196">
        <v>212.79</v>
      </c>
    </row>
    <row r="2197" spans="1:12" x14ac:dyDescent="0.25">
      <c r="A2197" t="str">
        <f t="shared" si="411"/>
        <v>89301000</v>
      </c>
      <c r="B2197" t="str">
        <f t="shared" si="407"/>
        <v>72100000</v>
      </c>
      <c r="C2197" t="str">
        <f t="shared" si="408"/>
        <v>72100659</v>
      </c>
      <c r="D2197" t="str">
        <f t="shared" si="409"/>
        <v>801</v>
      </c>
      <c r="E2197" t="str">
        <f t="shared" si="412"/>
        <v>89301093</v>
      </c>
      <c r="F2197" t="str">
        <f>"2205280451"</f>
        <v>2205280451</v>
      </c>
      <c r="G2197" s="1">
        <v>44711</v>
      </c>
      <c r="H2197" t="str">
        <f>"93281"</f>
        <v>93281</v>
      </c>
      <c r="I2197">
        <v>1</v>
      </c>
      <c r="J2197">
        <v>134</v>
      </c>
      <c r="K2197">
        <v>0</v>
      </c>
      <c r="L2197">
        <v>164.82</v>
      </c>
    </row>
    <row r="2198" spans="1:12" x14ac:dyDescent="0.25">
      <c r="A2198" t="str">
        <f t="shared" si="411"/>
        <v>89301000</v>
      </c>
      <c r="B2198" t="str">
        <f t="shared" si="407"/>
        <v>72100000</v>
      </c>
      <c r="C2198" t="str">
        <f t="shared" si="408"/>
        <v>72100659</v>
      </c>
      <c r="D2198" t="str">
        <f t="shared" si="409"/>
        <v>801</v>
      </c>
      <c r="E2198" t="str">
        <f t="shared" si="412"/>
        <v>89301093</v>
      </c>
      <c r="F2198" t="str">
        <f>"2255220231"</f>
        <v>2255220231</v>
      </c>
      <c r="G2198" s="1">
        <v>44711</v>
      </c>
      <c r="H2198" t="str">
        <f>"93121"</f>
        <v>93121</v>
      </c>
      <c r="I2198">
        <v>1</v>
      </c>
      <c r="J2198">
        <v>125</v>
      </c>
      <c r="K2198">
        <v>0</v>
      </c>
      <c r="L2198">
        <v>153.75</v>
      </c>
    </row>
    <row r="2199" spans="1:12" x14ac:dyDescent="0.25">
      <c r="A2199" t="str">
        <f t="shared" si="411"/>
        <v>89301000</v>
      </c>
      <c r="B2199" t="str">
        <f t="shared" si="407"/>
        <v>72100000</v>
      </c>
      <c r="C2199" t="str">
        <f t="shared" si="408"/>
        <v>72100659</v>
      </c>
      <c r="D2199" t="str">
        <f t="shared" si="409"/>
        <v>801</v>
      </c>
      <c r="E2199" t="str">
        <f t="shared" si="412"/>
        <v>89301093</v>
      </c>
      <c r="F2199" t="str">
        <f>"2255220231"</f>
        <v>2255220231</v>
      </c>
      <c r="G2199" s="1">
        <v>44711</v>
      </c>
      <c r="H2199" t="str">
        <f>"93124"</f>
        <v>93124</v>
      </c>
      <c r="I2199">
        <v>1</v>
      </c>
      <c r="J2199">
        <v>173</v>
      </c>
      <c r="K2199">
        <v>0</v>
      </c>
      <c r="L2199">
        <v>212.79</v>
      </c>
    </row>
    <row r="2200" spans="1:12" x14ac:dyDescent="0.25">
      <c r="A2200" t="str">
        <f t="shared" si="411"/>
        <v>89301000</v>
      </c>
      <c r="B2200" t="str">
        <f t="shared" si="407"/>
        <v>72100000</v>
      </c>
      <c r="C2200" t="str">
        <f t="shared" si="408"/>
        <v>72100659</v>
      </c>
      <c r="D2200" t="str">
        <f t="shared" si="409"/>
        <v>801</v>
      </c>
      <c r="E2200" t="str">
        <f t="shared" si="412"/>
        <v>89301093</v>
      </c>
      <c r="F2200" t="str">
        <f>"2255220231"</f>
        <v>2255220231</v>
      </c>
      <c r="G2200" s="1">
        <v>44711</v>
      </c>
      <c r="H2200" t="str">
        <f>"93281"</f>
        <v>93281</v>
      </c>
      <c r="I2200">
        <v>1</v>
      </c>
      <c r="J2200">
        <v>134</v>
      </c>
      <c r="K2200">
        <v>0</v>
      </c>
      <c r="L2200">
        <v>164.82</v>
      </c>
    </row>
    <row r="2201" spans="1:12" x14ac:dyDescent="0.25">
      <c r="A2201" t="str">
        <f t="shared" si="411"/>
        <v>89301000</v>
      </c>
      <c r="B2201" t="str">
        <f t="shared" si="407"/>
        <v>72100000</v>
      </c>
      <c r="C2201" t="str">
        <f t="shared" si="408"/>
        <v>72100659</v>
      </c>
      <c r="D2201" t="str">
        <f t="shared" si="409"/>
        <v>801</v>
      </c>
      <c r="E2201" t="str">
        <f t="shared" ref="E2201:E2215" si="413">"89301091"</f>
        <v>89301091</v>
      </c>
      <c r="F2201" t="str">
        <f>"2255270710"</f>
        <v>2255270710</v>
      </c>
      <c r="G2201" s="1">
        <v>44711</v>
      </c>
      <c r="H2201" t="str">
        <f>"93121"</f>
        <v>93121</v>
      </c>
      <c r="I2201">
        <v>1</v>
      </c>
      <c r="J2201">
        <v>125</v>
      </c>
      <c r="K2201">
        <v>0</v>
      </c>
      <c r="L2201">
        <v>153.75</v>
      </c>
    </row>
    <row r="2202" spans="1:12" x14ac:dyDescent="0.25">
      <c r="A2202" t="str">
        <f t="shared" si="411"/>
        <v>89301000</v>
      </c>
      <c r="B2202" t="str">
        <f t="shared" si="407"/>
        <v>72100000</v>
      </c>
      <c r="C2202" t="str">
        <f t="shared" si="408"/>
        <v>72100659</v>
      </c>
      <c r="D2202" t="str">
        <f t="shared" si="409"/>
        <v>801</v>
      </c>
      <c r="E2202" t="str">
        <f t="shared" si="413"/>
        <v>89301091</v>
      </c>
      <c r="F2202" t="str">
        <f>"2255270710"</f>
        <v>2255270710</v>
      </c>
      <c r="G2202" s="1">
        <v>44711</v>
      </c>
      <c r="H2202" t="str">
        <f>"93124"</f>
        <v>93124</v>
      </c>
      <c r="I2202">
        <v>1</v>
      </c>
      <c r="J2202">
        <v>173</v>
      </c>
      <c r="K2202">
        <v>0</v>
      </c>
      <c r="L2202">
        <v>212.79</v>
      </c>
    </row>
    <row r="2203" spans="1:12" x14ac:dyDescent="0.25">
      <c r="A2203" t="str">
        <f t="shared" si="411"/>
        <v>89301000</v>
      </c>
      <c r="B2203" t="str">
        <f t="shared" si="407"/>
        <v>72100000</v>
      </c>
      <c r="C2203" t="str">
        <f t="shared" si="408"/>
        <v>72100659</v>
      </c>
      <c r="D2203" t="str">
        <f t="shared" si="409"/>
        <v>801</v>
      </c>
      <c r="E2203" t="str">
        <f t="shared" si="413"/>
        <v>89301091</v>
      </c>
      <c r="F2203" t="str">
        <f>"2255270710"</f>
        <v>2255270710</v>
      </c>
      <c r="G2203" s="1">
        <v>44711</v>
      </c>
      <c r="H2203" t="str">
        <f>"93281"</f>
        <v>93281</v>
      </c>
      <c r="I2203">
        <v>1</v>
      </c>
      <c r="J2203">
        <v>134</v>
      </c>
      <c r="K2203">
        <v>0</v>
      </c>
      <c r="L2203">
        <v>164.82</v>
      </c>
    </row>
    <row r="2204" spans="1:12" x14ac:dyDescent="0.25">
      <c r="A2204" t="str">
        <f t="shared" si="411"/>
        <v>89301000</v>
      </c>
      <c r="B2204" t="str">
        <f t="shared" si="407"/>
        <v>72100000</v>
      </c>
      <c r="C2204" t="str">
        <f t="shared" si="408"/>
        <v>72100659</v>
      </c>
      <c r="D2204" t="str">
        <f t="shared" si="409"/>
        <v>801</v>
      </c>
      <c r="E2204" t="str">
        <f t="shared" si="413"/>
        <v>89301091</v>
      </c>
      <c r="F2204" t="str">
        <f>"2255280357"</f>
        <v>2255280357</v>
      </c>
      <c r="G2204" s="1">
        <v>44711</v>
      </c>
      <c r="H2204" t="str">
        <f>"93121"</f>
        <v>93121</v>
      </c>
      <c r="I2204">
        <v>1</v>
      </c>
      <c r="J2204">
        <v>125</v>
      </c>
      <c r="K2204">
        <v>0</v>
      </c>
      <c r="L2204">
        <v>153.75</v>
      </c>
    </row>
    <row r="2205" spans="1:12" x14ac:dyDescent="0.25">
      <c r="A2205" t="str">
        <f t="shared" si="411"/>
        <v>89301000</v>
      </c>
      <c r="B2205" t="str">
        <f t="shared" si="407"/>
        <v>72100000</v>
      </c>
      <c r="C2205" t="str">
        <f t="shared" si="408"/>
        <v>72100659</v>
      </c>
      <c r="D2205" t="str">
        <f t="shared" si="409"/>
        <v>801</v>
      </c>
      <c r="E2205" t="str">
        <f t="shared" si="413"/>
        <v>89301091</v>
      </c>
      <c r="F2205" t="str">
        <f>"2255280357"</f>
        <v>2255280357</v>
      </c>
      <c r="G2205" s="1">
        <v>44711</v>
      </c>
      <c r="H2205" t="str">
        <f>"93124"</f>
        <v>93124</v>
      </c>
      <c r="I2205">
        <v>1</v>
      </c>
      <c r="J2205">
        <v>173</v>
      </c>
      <c r="K2205">
        <v>0</v>
      </c>
      <c r="L2205">
        <v>212.79</v>
      </c>
    </row>
    <row r="2206" spans="1:12" x14ac:dyDescent="0.25">
      <c r="A2206" t="str">
        <f t="shared" si="411"/>
        <v>89301000</v>
      </c>
      <c r="B2206" t="str">
        <f t="shared" si="407"/>
        <v>72100000</v>
      </c>
      <c r="C2206" t="str">
        <f t="shared" si="408"/>
        <v>72100659</v>
      </c>
      <c r="D2206" t="str">
        <f t="shared" si="409"/>
        <v>801</v>
      </c>
      <c r="E2206" t="str">
        <f t="shared" si="413"/>
        <v>89301091</v>
      </c>
      <c r="F2206" t="str">
        <f>"2255280357"</f>
        <v>2255280357</v>
      </c>
      <c r="G2206" s="1">
        <v>44711</v>
      </c>
      <c r="H2206" t="str">
        <f>"93281"</f>
        <v>93281</v>
      </c>
      <c r="I2206">
        <v>1</v>
      </c>
      <c r="J2206">
        <v>134</v>
      </c>
      <c r="K2206">
        <v>0</v>
      </c>
      <c r="L2206">
        <v>164.82</v>
      </c>
    </row>
    <row r="2207" spans="1:12" x14ac:dyDescent="0.25">
      <c r="A2207" t="str">
        <f t="shared" si="411"/>
        <v>89301000</v>
      </c>
      <c r="B2207" t="str">
        <f t="shared" si="407"/>
        <v>72100000</v>
      </c>
      <c r="C2207" t="str">
        <f t="shared" si="408"/>
        <v>72100659</v>
      </c>
      <c r="D2207" t="str">
        <f t="shared" si="409"/>
        <v>801</v>
      </c>
      <c r="E2207" t="str">
        <f t="shared" si="413"/>
        <v>89301091</v>
      </c>
      <c r="F2207" t="str">
        <f>"2255280368"</f>
        <v>2255280368</v>
      </c>
      <c r="G2207" s="1">
        <v>44711</v>
      </c>
      <c r="H2207" t="str">
        <f>"93121"</f>
        <v>93121</v>
      </c>
      <c r="I2207">
        <v>1</v>
      </c>
      <c r="J2207">
        <v>125</v>
      </c>
      <c r="K2207">
        <v>0</v>
      </c>
      <c r="L2207">
        <v>153.75</v>
      </c>
    </row>
    <row r="2208" spans="1:12" x14ac:dyDescent="0.25">
      <c r="A2208" t="str">
        <f t="shared" si="411"/>
        <v>89301000</v>
      </c>
      <c r="B2208" t="str">
        <f t="shared" si="407"/>
        <v>72100000</v>
      </c>
      <c r="C2208" t="str">
        <f t="shared" si="408"/>
        <v>72100659</v>
      </c>
      <c r="D2208" t="str">
        <f t="shared" si="409"/>
        <v>801</v>
      </c>
      <c r="E2208" t="str">
        <f t="shared" si="413"/>
        <v>89301091</v>
      </c>
      <c r="F2208" t="str">
        <f>"2255280368"</f>
        <v>2255280368</v>
      </c>
      <c r="G2208" s="1">
        <v>44711</v>
      </c>
      <c r="H2208" t="str">
        <f>"93124"</f>
        <v>93124</v>
      </c>
      <c r="I2208">
        <v>1</v>
      </c>
      <c r="J2208">
        <v>173</v>
      </c>
      <c r="K2208">
        <v>0</v>
      </c>
      <c r="L2208">
        <v>212.79</v>
      </c>
    </row>
    <row r="2209" spans="1:12" x14ac:dyDescent="0.25">
      <c r="A2209" t="str">
        <f t="shared" si="411"/>
        <v>89301000</v>
      </c>
      <c r="B2209" t="str">
        <f t="shared" si="407"/>
        <v>72100000</v>
      </c>
      <c r="C2209" t="str">
        <f t="shared" si="408"/>
        <v>72100659</v>
      </c>
      <c r="D2209" t="str">
        <f t="shared" si="409"/>
        <v>801</v>
      </c>
      <c r="E2209" t="str">
        <f t="shared" si="413"/>
        <v>89301091</v>
      </c>
      <c r="F2209" t="str">
        <f>"2255280368"</f>
        <v>2255280368</v>
      </c>
      <c r="G2209" s="1">
        <v>44711</v>
      </c>
      <c r="H2209" t="str">
        <f>"93281"</f>
        <v>93281</v>
      </c>
      <c r="I2209">
        <v>1</v>
      </c>
      <c r="J2209">
        <v>134</v>
      </c>
      <c r="K2209">
        <v>0</v>
      </c>
      <c r="L2209">
        <v>164.82</v>
      </c>
    </row>
    <row r="2210" spans="1:12" x14ac:dyDescent="0.25">
      <c r="A2210" t="str">
        <f t="shared" si="411"/>
        <v>89301000</v>
      </c>
      <c r="B2210" t="str">
        <f t="shared" si="407"/>
        <v>72100000</v>
      </c>
      <c r="C2210" t="str">
        <f t="shared" si="408"/>
        <v>72100659</v>
      </c>
      <c r="D2210" t="str">
        <f t="shared" si="409"/>
        <v>801</v>
      </c>
      <c r="E2210" t="str">
        <f t="shared" si="413"/>
        <v>89301091</v>
      </c>
      <c r="F2210" t="str">
        <f>"2205290428"</f>
        <v>2205290428</v>
      </c>
      <c r="G2210" s="1">
        <v>44712</v>
      </c>
      <c r="H2210" t="str">
        <f>"93121"</f>
        <v>93121</v>
      </c>
      <c r="I2210">
        <v>1</v>
      </c>
      <c r="J2210">
        <v>125</v>
      </c>
      <c r="K2210">
        <v>0</v>
      </c>
      <c r="L2210">
        <v>153.75</v>
      </c>
    </row>
    <row r="2211" spans="1:12" x14ac:dyDescent="0.25">
      <c r="A2211" t="str">
        <f t="shared" si="411"/>
        <v>89301000</v>
      </c>
      <c r="B2211" t="str">
        <f t="shared" si="407"/>
        <v>72100000</v>
      </c>
      <c r="C2211" t="str">
        <f t="shared" si="408"/>
        <v>72100659</v>
      </c>
      <c r="D2211" t="str">
        <f t="shared" si="409"/>
        <v>801</v>
      </c>
      <c r="E2211" t="str">
        <f t="shared" si="413"/>
        <v>89301091</v>
      </c>
      <c r="F2211" t="str">
        <f>"2205290428"</f>
        <v>2205290428</v>
      </c>
      <c r="G2211" s="1">
        <v>44712</v>
      </c>
      <c r="H2211" t="str">
        <f>"93124"</f>
        <v>93124</v>
      </c>
      <c r="I2211">
        <v>1</v>
      </c>
      <c r="J2211">
        <v>173</v>
      </c>
      <c r="K2211">
        <v>0</v>
      </c>
      <c r="L2211">
        <v>212.79</v>
      </c>
    </row>
    <row r="2212" spans="1:12" x14ac:dyDescent="0.25">
      <c r="A2212" t="str">
        <f t="shared" si="411"/>
        <v>89301000</v>
      </c>
      <c r="B2212" t="str">
        <f t="shared" si="407"/>
        <v>72100000</v>
      </c>
      <c r="C2212" t="str">
        <f t="shared" si="408"/>
        <v>72100659</v>
      </c>
      <c r="D2212" t="str">
        <f t="shared" si="409"/>
        <v>801</v>
      </c>
      <c r="E2212" t="str">
        <f t="shared" si="413"/>
        <v>89301091</v>
      </c>
      <c r="F2212" t="str">
        <f>"2205290428"</f>
        <v>2205290428</v>
      </c>
      <c r="G2212" s="1">
        <v>44712</v>
      </c>
      <c r="H2212" t="str">
        <f>"93281"</f>
        <v>93281</v>
      </c>
      <c r="I2212">
        <v>1</v>
      </c>
      <c r="J2212">
        <v>134</v>
      </c>
      <c r="K2212">
        <v>0</v>
      </c>
      <c r="L2212">
        <v>164.82</v>
      </c>
    </row>
    <row r="2213" spans="1:12" x14ac:dyDescent="0.25">
      <c r="A2213" t="str">
        <f t="shared" si="411"/>
        <v>89301000</v>
      </c>
      <c r="B2213" t="str">
        <f t="shared" si="407"/>
        <v>72100000</v>
      </c>
      <c r="C2213" t="str">
        <f t="shared" si="408"/>
        <v>72100659</v>
      </c>
      <c r="D2213" t="str">
        <f t="shared" si="409"/>
        <v>801</v>
      </c>
      <c r="E2213" t="str">
        <f t="shared" si="413"/>
        <v>89301091</v>
      </c>
      <c r="F2213" t="str">
        <f>"2255290345"</f>
        <v>2255290345</v>
      </c>
      <c r="G2213" s="1">
        <v>44712</v>
      </c>
      <c r="H2213" t="str">
        <f>"93121"</f>
        <v>93121</v>
      </c>
      <c r="I2213">
        <v>1</v>
      </c>
      <c r="J2213">
        <v>125</v>
      </c>
      <c r="K2213">
        <v>0</v>
      </c>
      <c r="L2213">
        <v>153.75</v>
      </c>
    </row>
    <row r="2214" spans="1:12" x14ac:dyDescent="0.25">
      <c r="A2214" t="str">
        <f t="shared" si="411"/>
        <v>89301000</v>
      </c>
      <c r="B2214" t="str">
        <f t="shared" si="407"/>
        <v>72100000</v>
      </c>
      <c r="C2214" t="str">
        <f t="shared" si="408"/>
        <v>72100659</v>
      </c>
      <c r="D2214" t="str">
        <f t="shared" si="409"/>
        <v>801</v>
      </c>
      <c r="E2214" t="str">
        <f t="shared" si="413"/>
        <v>89301091</v>
      </c>
      <c r="F2214" t="str">
        <f>"2255290345"</f>
        <v>2255290345</v>
      </c>
      <c r="G2214" s="1">
        <v>44712</v>
      </c>
      <c r="H2214" t="str">
        <f>"93124"</f>
        <v>93124</v>
      </c>
      <c r="I2214">
        <v>1</v>
      </c>
      <c r="J2214">
        <v>173</v>
      </c>
      <c r="K2214">
        <v>0</v>
      </c>
      <c r="L2214">
        <v>212.79</v>
      </c>
    </row>
    <row r="2215" spans="1:12" x14ac:dyDescent="0.25">
      <c r="A2215" t="str">
        <f t="shared" si="411"/>
        <v>89301000</v>
      </c>
      <c r="B2215" t="str">
        <f t="shared" si="407"/>
        <v>72100000</v>
      </c>
      <c r="C2215" t="str">
        <f t="shared" si="408"/>
        <v>72100659</v>
      </c>
      <c r="D2215" t="str">
        <f t="shared" si="409"/>
        <v>801</v>
      </c>
      <c r="E2215" t="str">
        <f t="shared" si="413"/>
        <v>89301091</v>
      </c>
      <c r="F2215" t="str">
        <f>"2255290345"</f>
        <v>2255290345</v>
      </c>
      <c r="G2215" s="1">
        <v>44712</v>
      </c>
      <c r="H2215" t="str">
        <f>"93281"</f>
        <v>93281</v>
      </c>
      <c r="I2215">
        <v>1</v>
      </c>
      <c r="J2215">
        <v>134</v>
      </c>
      <c r="K2215">
        <v>0</v>
      </c>
      <c r="L2215">
        <v>164.82</v>
      </c>
    </row>
    <row r="2216" spans="1:12" x14ac:dyDescent="0.25">
      <c r="A2216" t="str">
        <f t="shared" si="411"/>
        <v>89301000</v>
      </c>
      <c r="B2216" t="str">
        <f t="shared" si="407"/>
        <v>72100000</v>
      </c>
      <c r="C2216" t="str">
        <f t="shared" si="408"/>
        <v>72100659</v>
      </c>
      <c r="D2216" t="str">
        <f t="shared" si="409"/>
        <v>801</v>
      </c>
      <c r="E2216" t="str">
        <f>"89301093"</f>
        <v>89301093</v>
      </c>
      <c r="F2216" t="str">
        <f>"2255220231"</f>
        <v>2255220231</v>
      </c>
      <c r="G2216" s="1">
        <v>44711</v>
      </c>
      <c r="H2216" t="str">
        <f>"93121"</f>
        <v>93121</v>
      </c>
      <c r="I2216">
        <v>1</v>
      </c>
      <c r="J2216">
        <v>125</v>
      </c>
      <c r="K2216">
        <v>0</v>
      </c>
      <c r="L2216">
        <v>153.75</v>
      </c>
    </row>
    <row r="2217" spans="1:12" x14ac:dyDescent="0.25">
      <c r="A2217" t="str">
        <f t="shared" si="411"/>
        <v>89301000</v>
      </c>
      <c r="B2217" t="str">
        <f t="shared" si="407"/>
        <v>72100000</v>
      </c>
      <c r="C2217" t="str">
        <f t="shared" si="408"/>
        <v>72100659</v>
      </c>
      <c r="D2217" t="str">
        <f t="shared" si="409"/>
        <v>801</v>
      </c>
      <c r="E2217" t="str">
        <f>"89301093"</f>
        <v>89301093</v>
      </c>
      <c r="F2217" t="str">
        <f>"2255220231"</f>
        <v>2255220231</v>
      </c>
      <c r="G2217" s="1">
        <v>44711</v>
      </c>
      <c r="H2217" t="str">
        <f>"93124"</f>
        <v>93124</v>
      </c>
      <c r="I2217">
        <v>1</v>
      </c>
      <c r="J2217">
        <v>173</v>
      </c>
      <c r="K2217">
        <v>0</v>
      </c>
      <c r="L2217">
        <v>212.79</v>
      </c>
    </row>
    <row r="2218" spans="1:12" x14ac:dyDescent="0.25">
      <c r="A2218" t="str">
        <f t="shared" si="411"/>
        <v>89301000</v>
      </c>
      <c r="B2218" t="str">
        <f t="shared" si="407"/>
        <v>72100000</v>
      </c>
      <c r="C2218" t="str">
        <f t="shared" si="408"/>
        <v>72100659</v>
      </c>
      <c r="D2218" t="str">
        <f t="shared" si="409"/>
        <v>801</v>
      </c>
      <c r="E2218" t="str">
        <f>"89301093"</f>
        <v>89301093</v>
      </c>
      <c r="F2218" t="str">
        <f>"2255220231"</f>
        <v>2255220231</v>
      </c>
      <c r="G2218" s="1">
        <v>44711</v>
      </c>
      <c r="H2218" t="str">
        <f>"93281"</f>
        <v>93281</v>
      </c>
      <c r="I2218">
        <v>1</v>
      </c>
      <c r="J2218">
        <v>134</v>
      </c>
      <c r="K2218">
        <v>0</v>
      </c>
      <c r="L2218">
        <v>164.82</v>
      </c>
    </row>
    <row r="2219" spans="1:12" x14ac:dyDescent="0.25">
      <c r="A2219" t="str">
        <f t="shared" si="411"/>
        <v>89301000</v>
      </c>
      <c r="B2219" t="str">
        <f t="shared" ref="B2219:B2224" si="414">"10510000"</f>
        <v>10510000</v>
      </c>
      <c r="C2219" t="str">
        <f t="shared" ref="C2219:C2224" si="415">"10510001"</f>
        <v>10510001</v>
      </c>
      <c r="D2219" t="str">
        <f t="shared" ref="D2219:D2224" si="416">"802"</f>
        <v>802</v>
      </c>
      <c r="E2219" t="str">
        <f>"89301171"</f>
        <v>89301171</v>
      </c>
      <c r="F2219" t="str">
        <f>"7204195328"</f>
        <v>7204195328</v>
      </c>
      <c r="G2219" s="1">
        <v>44756</v>
      </c>
      <c r="H2219" t="str">
        <f>"82041"</f>
        <v>82041</v>
      </c>
      <c r="I2219">
        <v>1</v>
      </c>
      <c r="J2219">
        <v>1090</v>
      </c>
      <c r="K2219">
        <v>0</v>
      </c>
      <c r="L2219">
        <v>991.9</v>
      </c>
    </row>
    <row r="2220" spans="1:12" x14ac:dyDescent="0.25">
      <c r="A2220" t="str">
        <f t="shared" si="411"/>
        <v>89301000</v>
      </c>
      <c r="B2220" t="str">
        <f t="shared" si="414"/>
        <v>10510000</v>
      </c>
      <c r="C2220" t="str">
        <f t="shared" si="415"/>
        <v>10510001</v>
      </c>
      <c r="D2220" t="str">
        <f t="shared" si="416"/>
        <v>802</v>
      </c>
      <c r="E2220" t="str">
        <f>"89301171"</f>
        <v>89301171</v>
      </c>
      <c r="F2220" t="str">
        <f>"7204195328"</f>
        <v>7204195328</v>
      </c>
      <c r="G2220" s="1">
        <v>44756</v>
      </c>
      <c r="H2220" t="str">
        <f>"82041"</f>
        <v>82041</v>
      </c>
      <c r="I2220">
        <v>1</v>
      </c>
      <c r="J2220">
        <v>1090</v>
      </c>
      <c r="K2220">
        <v>0</v>
      </c>
      <c r="L2220">
        <v>991.9</v>
      </c>
    </row>
    <row r="2221" spans="1:12" x14ac:dyDescent="0.25">
      <c r="A2221" t="str">
        <f t="shared" si="411"/>
        <v>89301000</v>
      </c>
      <c r="B2221" t="str">
        <f t="shared" si="414"/>
        <v>10510000</v>
      </c>
      <c r="C2221" t="str">
        <f t="shared" si="415"/>
        <v>10510001</v>
      </c>
      <c r="D2221" t="str">
        <f t="shared" si="416"/>
        <v>802</v>
      </c>
      <c r="E2221" t="str">
        <f>"89301171"</f>
        <v>89301171</v>
      </c>
      <c r="F2221" t="str">
        <f>"7204195328"</f>
        <v>7204195328</v>
      </c>
      <c r="G2221" s="1">
        <v>44756</v>
      </c>
      <c r="H2221" t="str">
        <f>"82034"</f>
        <v>82034</v>
      </c>
      <c r="I2221">
        <v>1</v>
      </c>
      <c r="J2221">
        <v>348</v>
      </c>
      <c r="K2221">
        <v>0</v>
      </c>
      <c r="L2221">
        <v>316.68</v>
      </c>
    </row>
    <row r="2222" spans="1:12" x14ac:dyDescent="0.25">
      <c r="A2222" t="str">
        <f t="shared" si="411"/>
        <v>89301000</v>
      </c>
      <c r="B2222" t="str">
        <f t="shared" si="414"/>
        <v>10510000</v>
      </c>
      <c r="C2222" t="str">
        <f t="shared" si="415"/>
        <v>10510001</v>
      </c>
      <c r="D2222" t="str">
        <f t="shared" si="416"/>
        <v>802</v>
      </c>
      <c r="E2222" t="str">
        <f>"89301101"</f>
        <v>89301101</v>
      </c>
      <c r="F2222" t="str">
        <f>"1458110181"</f>
        <v>1458110181</v>
      </c>
      <c r="G2222" s="1">
        <v>44744</v>
      </c>
      <c r="H2222" t="str">
        <f>"82083"</f>
        <v>82083</v>
      </c>
      <c r="I2222">
        <v>5</v>
      </c>
      <c r="J2222">
        <v>3180</v>
      </c>
      <c r="K2222">
        <v>0</v>
      </c>
      <c r="L2222">
        <v>2893.8</v>
      </c>
    </row>
    <row r="2223" spans="1:12" x14ac:dyDescent="0.25">
      <c r="A2223" t="str">
        <f t="shared" si="411"/>
        <v>89301000</v>
      </c>
      <c r="B2223" t="str">
        <f t="shared" si="414"/>
        <v>10510000</v>
      </c>
      <c r="C2223" t="str">
        <f t="shared" si="415"/>
        <v>10510001</v>
      </c>
      <c r="D2223" t="str">
        <f t="shared" si="416"/>
        <v>802</v>
      </c>
      <c r="E2223" t="str">
        <f>"89301101"</f>
        <v>89301101</v>
      </c>
      <c r="F2223" t="str">
        <f>"1458110181"</f>
        <v>1458110181</v>
      </c>
      <c r="G2223" s="1">
        <v>44745</v>
      </c>
      <c r="H2223" t="str">
        <f>"82036"</f>
        <v>82036</v>
      </c>
      <c r="I2223">
        <v>3</v>
      </c>
      <c r="J2223">
        <v>4533</v>
      </c>
      <c r="K2223">
        <v>0</v>
      </c>
      <c r="L2223">
        <v>4125.03</v>
      </c>
    </row>
    <row r="2224" spans="1:12" x14ac:dyDescent="0.25">
      <c r="A2224" t="str">
        <f t="shared" si="411"/>
        <v>89301000</v>
      </c>
      <c r="B2224" t="str">
        <f t="shared" si="414"/>
        <v>10510000</v>
      </c>
      <c r="C2224" t="str">
        <f t="shared" si="415"/>
        <v>10510001</v>
      </c>
      <c r="D2224" t="str">
        <f t="shared" si="416"/>
        <v>802</v>
      </c>
      <c r="E2224" t="str">
        <f>"89301101"</f>
        <v>89301101</v>
      </c>
      <c r="F2224" t="str">
        <f>"1458110181"</f>
        <v>1458110181</v>
      </c>
      <c r="G2224" s="1">
        <v>44745</v>
      </c>
      <c r="H2224" t="str">
        <f>"82036"</f>
        <v>82036</v>
      </c>
      <c r="I2224">
        <v>3</v>
      </c>
      <c r="J2224">
        <v>4533</v>
      </c>
      <c r="K2224">
        <v>0</v>
      </c>
      <c r="L2224">
        <v>4125.03</v>
      </c>
    </row>
    <row r="2225" spans="1:12" x14ac:dyDescent="0.25">
      <c r="A2225" t="str">
        <f t="shared" si="411"/>
        <v>89301000</v>
      </c>
      <c r="B2225" t="str">
        <f t="shared" ref="B2225:B2256" si="417">"06539000"</f>
        <v>06539000</v>
      </c>
      <c r="C2225" t="str">
        <f t="shared" ref="C2225:C2256" si="418">"06539003"</f>
        <v>06539003</v>
      </c>
      <c r="D2225" t="str">
        <f t="shared" ref="D2225:D2256" si="419">"813"</f>
        <v>813</v>
      </c>
      <c r="E2225" t="str">
        <f t="shared" ref="E2225:E2256" si="420">"89301171"</f>
        <v>89301171</v>
      </c>
      <c r="F2225" t="str">
        <f>"6853012221"</f>
        <v>6853012221</v>
      </c>
      <c r="G2225" s="1">
        <v>44743</v>
      </c>
      <c r="H2225" t="str">
        <f>"91475"</f>
        <v>91475</v>
      </c>
      <c r="I2225">
        <v>1</v>
      </c>
      <c r="J2225">
        <v>206</v>
      </c>
      <c r="K2225">
        <v>0</v>
      </c>
      <c r="L2225">
        <v>160.68</v>
      </c>
    </row>
    <row r="2226" spans="1:12" x14ac:dyDescent="0.25">
      <c r="A2226" t="str">
        <f t="shared" si="411"/>
        <v>89301000</v>
      </c>
      <c r="B2226" t="str">
        <f t="shared" si="417"/>
        <v>06539000</v>
      </c>
      <c r="C2226" t="str">
        <f t="shared" si="418"/>
        <v>06539003</v>
      </c>
      <c r="D2226" t="str">
        <f t="shared" si="419"/>
        <v>813</v>
      </c>
      <c r="E2226" t="str">
        <f t="shared" si="420"/>
        <v>89301171</v>
      </c>
      <c r="F2226" t="str">
        <f t="shared" ref="F2226:F2257" si="421">"7204195328"</f>
        <v>7204195328</v>
      </c>
      <c r="G2226" s="1">
        <v>44750</v>
      </c>
      <c r="H2226" t="str">
        <f t="shared" ref="H2226:H2239" si="422">"91411"</f>
        <v>91411</v>
      </c>
      <c r="I2226">
        <v>1</v>
      </c>
      <c r="J2226">
        <v>1600</v>
      </c>
      <c r="K2226">
        <v>0</v>
      </c>
      <c r="L2226">
        <v>1248</v>
      </c>
    </row>
    <row r="2227" spans="1:12" x14ac:dyDescent="0.25">
      <c r="A2227" t="str">
        <f t="shared" si="411"/>
        <v>89301000</v>
      </c>
      <c r="B2227" t="str">
        <f t="shared" si="417"/>
        <v>06539000</v>
      </c>
      <c r="C2227" t="str">
        <f t="shared" si="418"/>
        <v>06539003</v>
      </c>
      <c r="D2227" t="str">
        <f t="shared" si="419"/>
        <v>813</v>
      </c>
      <c r="E2227" t="str">
        <f t="shared" si="420"/>
        <v>89301171</v>
      </c>
      <c r="F2227" t="str">
        <f t="shared" si="421"/>
        <v>7204195328</v>
      </c>
      <c r="G2227" s="1">
        <v>44750</v>
      </c>
      <c r="H2227" t="str">
        <f t="shared" si="422"/>
        <v>91411</v>
      </c>
      <c r="I2227">
        <v>1</v>
      </c>
      <c r="J2227">
        <v>1600</v>
      </c>
      <c r="K2227">
        <v>0</v>
      </c>
      <c r="L2227">
        <v>1248</v>
      </c>
    </row>
    <row r="2228" spans="1:12" x14ac:dyDescent="0.25">
      <c r="A2228" t="str">
        <f t="shared" si="411"/>
        <v>89301000</v>
      </c>
      <c r="B2228" t="str">
        <f t="shared" si="417"/>
        <v>06539000</v>
      </c>
      <c r="C2228" t="str">
        <f t="shared" si="418"/>
        <v>06539003</v>
      </c>
      <c r="D2228" t="str">
        <f t="shared" si="419"/>
        <v>813</v>
      </c>
      <c r="E2228" t="str">
        <f t="shared" si="420"/>
        <v>89301171</v>
      </c>
      <c r="F2228" t="str">
        <f t="shared" si="421"/>
        <v>7204195328</v>
      </c>
      <c r="G2228" s="1">
        <v>44750</v>
      </c>
      <c r="H2228" t="str">
        <f t="shared" si="422"/>
        <v>91411</v>
      </c>
      <c r="I2228">
        <v>1</v>
      </c>
      <c r="J2228">
        <v>1600</v>
      </c>
      <c r="K2228">
        <v>0</v>
      </c>
      <c r="L2228">
        <v>1248</v>
      </c>
    </row>
    <row r="2229" spans="1:12" x14ac:dyDescent="0.25">
      <c r="A2229" t="str">
        <f t="shared" si="411"/>
        <v>89301000</v>
      </c>
      <c r="B2229" t="str">
        <f t="shared" si="417"/>
        <v>06539000</v>
      </c>
      <c r="C2229" t="str">
        <f t="shared" si="418"/>
        <v>06539003</v>
      </c>
      <c r="D2229" t="str">
        <f t="shared" si="419"/>
        <v>813</v>
      </c>
      <c r="E2229" t="str">
        <f t="shared" si="420"/>
        <v>89301171</v>
      </c>
      <c r="F2229" t="str">
        <f t="shared" si="421"/>
        <v>7204195328</v>
      </c>
      <c r="G2229" s="1">
        <v>44750</v>
      </c>
      <c r="H2229" t="str">
        <f t="shared" si="422"/>
        <v>91411</v>
      </c>
      <c r="I2229">
        <v>1</v>
      </c>
      <c r="J2229">
        <v>1600</v>
      </c>
      <c r="K2229">
        <v>0</v>
      </c>
      <c r="L2229">
        <v>1248</v>
      </c>
    </row>
    <row r="2230" spans="1:12" x14ac:dyDescent="0.25">
      <c r="A2230" t="str">
        <f t="shared" si="411"/>
        <v>89301000</v>
      </c>
      <c r="B2230" t="str">
        <f t="shared" si="417"/>
        <v>06539000</v>
      </c>
      <c r="C2230" t="str">
        <f t="shared" si="418"/>
        <v>06539003</v>
      </c>
      <c r="D2230" t="str">
        <f t="shared" si="419"/>
        <v>813</v>
      </c>
      <c r="E2230" t="str">
        <f t="shared" si="420"/>
        <v>89301171</v>
      </c>
      <c r="F2230" t="str">
        <f t="shared" si="421"/>
        <v>7204195328</v>
      </c>
      <c r="G2230" s="1">
        <v>44750</v>
      </c>
      <c r="H2230" t="str">
        <f t="shared" si="422"/>
        <v>91411</v>
      </c>
      <c r="I2230">
        <v>1</v>
      </c>
      <c r="J2230">
        <v>1600</v>
      </c>
      <c r="K2230">
        <v>0</v>
      </c>
      <c r="L2230">
        <v>1248</v>
      </c>
    </row>
    <row r="2231" spans="1:12" x14ac:dyDescent="0.25">
      <c r="A2231" t="str">
        <f t="shared" si="411"/>
        <v>89301000</v>
      </c>
      <c r="B2231" t="str">
        <f t="shared" si="417"/>
        <v>06539000</v>
      </c>
      <c r="C2231" t="str">
        <f t="shared" si="418"/>
        <v>06539003</v>
      </c>
      <c r="D2231" t="str">
        <f t="shared" si="419"/>
        <v>813</v>
      </c>
      <c r="E2231" t="str">
        <f t="shared" si="420"/>
        <v>89301171</v>
      </c>
      <c r="F2231" t="str">
        <f t="shared" si="421"/>
        <v>7204195328</v>
      </c>
      <c r="G2231" s="1">
        <v>44750</v>
      </c>
      <c r="H2231" t="str">
        <f t="shared" si="422"/>
        <v>91411</v>
      </c>
      <c r="I2231">
        <v>1</v>
      </c>
      <c r="J2231">
        <v>1600</v>
      </c>
      <c r="K2231">
        <v>0</v>
      </c>
      <c r="L2231">
        <v>1248</v>
      </c>
    </row>
    <row r="2232" spans="1:12" x14ac:dyDescent="0.25">
      <c r="A2232" t="str">
        <f t="shared" si="411"/>
        <v>89301000</v>
      </c>
      <c r="B2232" t="str">
        <f t="shared" si="417"/>
        <v>06539000</v>
      </c>
      <c r="C2232" t="str">
        <f t="shared" si="418"/>
        <v>06539003</v>
      </c>
      <c r="D2232" t="str">
        <f t="shared" si="419"/>
        <v>813</v>
      </c>
      <c r="E2232" t="str">
        <f t="shared" si="420"/>
        <v>89301171</v>
      </c>
      <c r="F2232" t="str">
        <f t="shared" si="421"/>
        <v>7204195328</v>
      </c>
      <c r="G2232" s="1">
        <v>44750</v>
      </c>
      <c r="H2232" t="str">
        <f t="shared" si="422"/>
        <v>91411</v>
      </c>
      <c r="I2232">
        <v>1</v>
      </c>
      <c r="J2232">
        <v>1600</v>
      </c>
      <c r="K2232">
        <v>0</v>
      </c>
      <c r="L2232">
        <v>1248</v>
      </c>
    </row>
    <row r="2233" spans="1:12" x14ac:dyDescent="0.25">
      <c r="A2233" t="str">
        <f t="shared" si="411"/>
        <v>89301000</v>
      </c>
      <c r="B2233" t="str">
        <f t="shared" si="417"/>
        <v>06539000</v>
      </c>
      <c r="C2233" t="str">
        <f t="shared" si="418"/>
        <v>06539003</v>
      </c>
      <c r="D2233" t="str">
        <f t="shared" si="419"/>
        <v>813</v>
      </c>
      <c r="E2233" t="str">
        <f t="shared" si="420"/>
        <v>89301171</v>
      </c>
      <c r="F2233" t="str">
        <f t="shared" si="421"/>
        <v>7204195328</v>
      </c>
      <c r="G2233" s="1">
        <v>44750</v>
      </c>
      <c r="H2233" t="str">
        <f t="shared" si="422"/>
        <v>91411</v>
      </c>
      <c r="I2233">
        <v>1</v>
      </c>
      <c r="J2233">
        <v>1600</v>
      </c>
      <c r="K2233">
        <v>0</v>
      </c>
      <c r="L2233">
        <v>1248</v>
      </c>
    </row>
    <row r="2234" spans="1:12" x14ac:dyDescent="0.25">
      <c r="A2234" t="str">
        <f t="shared" si="411"/>
        <v>89301000</v>
      </c>
      <c r="B2234" t="str">
        <f t="shared" si="417"/>
        <v>06539000</v>
      </c>
      <c r="C2234" t="str">
        <f t="shared" si="418"/>
        <v>06539003</v>
      </c>
      <c r="D2234" t="str">
        <f t="shared" si="419"/>
        <v>813</v>
      </c>
      <c r="E2234" t="str">
        <f t="shared" si="420"/>
        <v>89301171</v>
      </c>
      <c r="F2234" t="str">
        <f t="shared" si="421"/>
        <v>7204195328</v>
      </c>
      <c r="G2234" s="1">
        <v>44750</v>
      </c>
      <c r="H2234" t="str">
        <f t="shared" si="422"/>
        <v>91411</v>
      </c>
      <c r="I2234">
        <v>1</v>
      </c>
      <c r="J2234">
        <v>1600</v>
      </c>
      <c r="K2234">
        <v>0</v>
      </c>
      <c r="L2234">
        <v>1248</v>
      </c>
    </row>
    <row r="2235" spans="1:12" x14ac:dyDescent="0.25">
      <c r="A2235" t="str">
        <f t="shared" si="411"/>
        <v>89301000</v>
      </c>
      <c r="B2235" t="str">
        <f t="shared" si="417"/>
        <v>06539000</v>
      </c>
      <c r="C2235" t="str">
        <f t="shared" si="418"/>
        <v>06539003</v>
      </c>
      <c r="D2235" t="str">
        <f t="shared" si="419"/>
        <v>813</v>
      </c>
      <c r="E2235" t="str">
        <f t="shared" si="420"/>
        <v>89301171</v>
      </c>
      <c r="F2235" t="str">
        <f t="shared" si="421"/>
        <v>7204195328</v>
      </c>
      <c r="G2235" s="1">
        <v>44750</v>
      </c>
      <c r="H2235" t="str">
        <f t="shared" si="422"/>
        <v>91411</v>
      </c>
      <c r="I2235">
        <v>1</v>
      </c>
      <c r="J2235">
        <v>1600</v>
      </c>
      <c r="K2235">
        <v>0</v>
      </c>
      <c r="L2235">
        <v>1248</v>
      </c>
    </row>
    <row r="2236" spans="1:12" x14ac:dyDescent="0.25">
      <c r="A2236" t="str">
        <f t="shared" si="411"/>
        <v>89301000</v>
      </c>
      <c r="B2236" t="str">
        <f t="shared" si="417"/>
        <v>06539000</v>
      </c>
      <c r="C2236" t="str">
        <f t="shared" si="418"/>
        <v>06539003</v>
      </c>
      <c r="D2236" t="str">
        <f t="shared" si="419"/>
        <v>813</v>
      </c>
      <c r="E2236" t="str">
        <f t="shared" si="420"/>
        <v>89301171</v>
      </c>
      <c r="F2236" t="str">
        <f t="shared" si="421"/>
        <v>7204195328</v>
      </c>
      <c r="G2236" s="1">
        <v>44750</v>
      </c>
      <c r="H2236" t="str">
        <f t="shared" si="422"/>
        <v>91411</v>
      </c>
      <c r="I2236">
        <v>1</v>
      </c>
      <c r="J2236">
        <v>1600</v>
      </c>
      <c r="K2236">
        <v>0</v>
      </c>
      <c r="L2236">
        <v>1248</v>
      </c>
    </row>
    <row r="2237" spans="1:12" x14ac:dyDescent="0.25">
      <c r="A2237" t="str">
        <f t="shared" si="411"/>
        <v>89301000</v>
      </c>
      <c r="B2237" t="str">
        <f t="shared" si="417"/>
        <v>06539000</v>
      </c>
      <c r="C2237" t="str">
        <f t="shared" si="418"/>
        <v>06539003</v>
      </c>
      <c r="D2237" t="str">
        <f t="shared" si="419"/>
        <v>813</v>
      </c>
      <c r="E2237" t="str">
        <f t="shared" si="420"/>
        <v>89301171</v>
      </c>
      <c r="F2237" t="str">
        <f t="shared" si="421"/>
        <v>7204195328</v>
      </c>
      <c r="G2237" s="1">
        <v>44750</v>
      </c>
      <c r="H2237" t="str">
        <f t="shared" si="422"/>
        <v>91411</v>
      </c>
      <c r="I2237">
        <v>1</v>
      </c>
      <c r="J2237">
        <v>1600</v>
      </c>
      <c r="K2237">
        <v>0</v>
      </c>
      <c r="L2237">
        <v>1248</v>
      </c>
    </row>
    <row r="2238" spans="1:12" x14ac:dyDescent="0.25">
      <c r="A2238" t="str">
        <f t="shared" si="411"/>
        <v>89301000</v>
      </c>
      <c r="B2238" t="str">
        <f t="shared" si="417"/>
        <v>06539000</v>
      </c>
      <c r="C2238" t="str">
        <f t="shared" si="418"/>
        <v>06539003</v>
      </c>
      <c r="D2238" t="str">
        <f t="shared" si="419"/>
        <v>813</v>
      </c>
      <c r="E2238" t="str">
        <f t="shared" si="420"/>
        <v>89301171</v>
      </c>
      <c r="F2238" t="str">
        <f t="shared" si="421"/>
        <v>7204195328</v>
      </c>
      <c r="G2238" s="1">
        <v>44750</v>
      </c>
      <c r="H2238" t="str">
        <f t="shared" si="422"/>
        <v>91411</v>
      </c>
      <c r="I2238">
        <v>1</v>
      </c>
      <c r="J2238">
        <v>1600</v>
      </c>
      <c r="K2238">
        <v>0</v>
      </c>
      <c r="L2238">
        <v>1248</v>
      </c>
    </row>
    <row r="2239" spans="1:12" x14ac:dyDescent="0.25">
      <c r="A2239" t="str">
        <f t="shared" si="411"/>
        <v>89301000</v>
      </c>
      <c r="B2239" t="str">
        <f t="shared" si="417"/>
        <v>06539000</v>
      </c>
      <c r="C2239" t="str">
        <f t="shared" si="418"/>
        <v>06539003</v>
      </c>
      <c r="D2239" t="str">
        <f t="shared" si="419"/>
        <v>813</v>
      </c>
      <c r="E2239" t="str">
        <f t="shared" si="420"/>
        <v>89301171</v>
      </c>
      <c r="F2239" t="str">
        <f t="shared" si="421"/>
        <v>7204195328</v>
      </c>
      <c r="G2239" s="1">
        <v>44750</v>
      </c>
      <c r="H2239" t="str">
        <f t="shared" si="422"/>
        <v>91411</v>
      </c>
      <c r="I2239">
        <v>1</v>
      </c>
      <c r="J2239">
        <v>1600</v>
      </c>
      <c r="K2239">
        <v>0</v>
      </c>
      <c r="L2239">
        <v>1248</v>
      </c>
    </row>
    <row r="2240" spans="1:12" x14ac:dyDescent="0.25">
      <c r="A2240" t="str">
        <f t="shared" si="411"/>
        <v>89301000</v>
      </c>
      <c r="B2240" t="str">
        <f t="shared" si="417"/>
        <v>06539000</v>
      </c>
      <c r="C2240" t="str">
        <f t="shared" si="418"/>
        <v>06539003</v>
      </c>
      <c r="D2240" t="str">
        <f t="shared" si="419"/>
        <v>813</v>
      </c>
      <c r="E2240" t="str">
        <f t="shared" si="420"/>
        <v>89301171</v>
      </c>
      <c r="F2240" t="str">
        <f t="shared" si="421"/>
        <v>7204195328</v>
      </c>
      <c r="G2240" s="1">
        <v>44753</v>
      </c>
      <c r="H2240" t="str">
        <f>"91495"</f>
        <v>91495</v>
      </c>
      <c r="I2240">
        <v>1</v>
      </c>
      <c r="J2240">
        <v>592</v>
      </c>
      <c r="K2240">
        <v>0</v>
      </c>
      <c r="L2240">
        <v>461.76</v>
      </c>
    </row>
    <row r="2241" spans="1:12" x14ac:dyDescent="0.25">
      <c r="A2241" t="str">
        <f t="shared" si="411"/>
        <v>89301000</v>
      </c>
      <c r="B2241" t="str">
        <f t="shared" si="417"/>
        <v>06539000</v>
      </c>
      <c r="C2241" t="str">
        <f t="shared" si="418"/>
        <v>06539003</v>
      </c>
      <c r="D2241" t="str">
        <f t="shared" si="419"/>
        <v>813</v>
      </c>
      <c r="E2241" t="str">
        <f t="shared" si="420"/>
        <v>89301171</v>
      </c>
      <c r="F2241" t="str">
        <f t="shared" si="421"/>
        <v>7204195328</v>
      </c>
      <c r="G2241" s="1">
        <v>44753</v>
      </c>
      <c r="H2241" t="str">
        <f>"91329"</f>
        <v>91329</v>
      </c>
      <c r="I2241">
        <v>2</v>
      </c>
      <c r="J2241">
        <v>428</v>
      </c>
      <c r="K2241">
        <v>0</v>
      </c>
      <c r="L2241">
        <v>333.84</v>
      </c>
    </row>
    <row r="2242" spans="1:12" x14ac:dyDescent="0.25">
      <c r="A2242" t="str">
        <f t="shared" ref="A2242:A2305" si="423">"89301000"</f>
        <v>89301000</v>
      </c>
      <c r="B2242" t="str">
        <f t="shared" si="417"/>
        <v>06539000</v>
      </c>
      <c r="C2242" t="str">
        <f t="shared" si="418"/>
        <v>06539003</v>
      </c>
      <c r="D2242" t="str">
        <f t="shared" si="419"/>
        <v>813</v>
      </c>
      <c r="E2242" t="str">
        <f t="shared" si="420"/>
        <v>89301171</v>
      </c>
      <c r="F2242" t="str">
        <f t="shared" si="421"/>
        <v>7204195328</v>
      </c>
      <c r="G2242" s="1">
        <v>44753</v>
      </c>
      <c r="H2242" t="str">
        <f>"91329"</f>
        <v>91329</v>
      </c>
      <c r="I2242">
        <v>2</v>
      </c>
      <c r="J2242">
        <v>428</v>
      </c>
      <c r="K2242">
        <v>0</v>
      </c>
      <c r="L2242">
        <v>333.84</v>
      </c>
    </row>
    <row r="2243" spans="1:12" x14ac:dyDescent="0.25">
      <c r="A2243" t="str">
        <f t="shared" si="423"/>
        <v>89301000</v>
      </c>
      <c r="B2243" t="str">
        <f t="shared" si="417"/>
        <v>06539000</v>
      </c>
      <c r="C2243" t="str">
        <f t="shared" si="418"/>
        <v>06539003</v>
      </c>
      <c r="D2243" t="str">
        <f t="shared" si="419"/>
        <v>813</v>
      </c>
      <c r="E2243" t="str">
        <f t="shared" si="420"/>
        <v>89301171</v>
      </c>
      <c r="F2243" t="str">
        <f t="shared" si="421"/>
        <v>7204195328</v>
      </c>
      <c r="G2243" s="1">
        <v>44753</v>
      </c>
      <c r="H2243" t="str">
        <f>"91329"</f>
        <v>91329</v>
      </c>
      <c r="I2243">
        <v>2</v>
      </c>
      <c r="J2243">
        <v>428</v>
      </c>
      <c r="K2243">
        <v>0</v>
      </c>
      <c r="L2243">
        <v>333.84</v>
      </c>
    </row>
    <row r="2244" spans="1:12" x14ac:dyDescent="0.25">
      <c r="A2244" t="str">
        <f t="shared" si="423"/>
        <v>89301000</v>
      </c>
      <c r="B2244" t="str">
        <f t="shared" si="417"/>
        <v>06539000</v>
      </c>
      <c r="C2244" t="str">
        <f t="shared" si="418"/>
        <v>06539003</v>
      </c>
      <c r="D2244" t="str">
        <f t="shared" si="419"/>
        <v>813</v>
      </c>
      <c r="E2244" t="str">
        <f t="shared" si="420"/>
        <v>89301171</v>
      </c>
      <c r="F2244" t="str">
        <f t="shared" si="421"/>
        <v>7204195328</v>
      </c>
      <c r="G2244" s="1">
        <v>44753</v>
      </c>
      <c r="H2244" t="str">
        <f>"91329"</f>
        <v>91329</v>
      </c>
      <c r="I2244">
        <v>2</v>
      </c>
      <c r="J2244">
        <v>428</v>
      </c>
      <c r="K2244">
        <v>0</v>
      </c>
      <c r="L2244">
        <v>333.84</v>
      </c>
    </row>
    <row r="2245" spans="1:12" x14ac:dyDescent="0.25">
      <c r="A2245" t="str">
        <f t="shared" si="423"/>
        <v>89301000</v>
      </c>
      <c r="B2245" t="str">
        <f t="shared" si="417"/>
        <v>06539000</v>
      </c>
      <c r="C2245" t="str">
        <f t="shared" si="418"/>
        <v>06539003</v>
      </c>
      <c r="D2245" t="str">
        <f t="shared" si="419"/>
        <v>813</v>
      </c>
      <c r="E2245" t="str">
        <f t="shared" si="420"/>
        <v>89301171</v>
      </c>
      <c r="F2245" t="str">
        <f t="shared" si="421"/>
        <v>7204195328</v>
      </c>
      <c r="G2245" s="1">
        <v>44750</v>
      </c>
      <c r="H2245" t="str">
        <f t="shared" ref="H2245:H2266" si="424">"91411"</f>
        <v>91411</v>
      </c>
      <c r="I2245">
        <v>1</v>
      </c>
      <c r="J2245">
        <v>1600</v>
      </c>
      <c r="K2245">
        <v>0</v>
      </c>
      <c r="L2245">
        <v>1248</v>
      </c>
    </row>
    <row r="2246" spans="1:12" x14ac:dyDescent="0.25">
      <c r="A2246" t="str">
        <f t="shared" si="423"/>
        <v>89301000</v>
      </c>
      <c r="B2246" t="str">
        <f t="shared" si="417"/>
        <v>06539000</v>
      </c>
      <c r="C2246" t="str">
        <f t="shared" si="418"/>
        <v>06539003</v>
      </c>
      <c r="D2246" t="str">
        <f t="shared" si="419"/>
        <v>813</v>
      </c>
      <c r="E2246" t="str">
        <f t="shared" si="420"/>
        <v>89301171</v>
      </c>
      <c r="F2246" t="str">
        <f t="shared" si="421"/>
        <v>7204195328</v>
      </c>
      <c r="G2246" s="1">
        <v>44750</v>
      </c>
      <c r="H2246" t="str">
        <f t="shared" si="424"/>
        <v>91411</v>
      </c>
      <c r="I2246">
        <v>1</v>
      </c>
      <c r="J2246">
        <v>1600</v>
      </c>
      <c r="K2246">
        <v>0</v>
      </c>
      <c r="L2246">
        <v>1248</v>
      </c>
    </row>
    <row r="2247" spans="1:12" x14ac:dyDescent="0.25">
      <c r="A2247" t="str">
        <f t="shared" si="423"/>
        <v>89301000</v>
      </c>
      <c r="B2247" t="str">
        <f t="shared" si="417"/>
        <v>06539000</v>
      </c>
      <c r="C2247" t="str">
        <f t="shared" si="418"/>
        <v>06539003</v>
      </c>
      <c r="D2247" t="str">
        <f t="shared" si="419"/>
        <v>813</v>
      </c>
      <c r="E2247" t="str">
        <f t="shared" si="420"/>
        <v>89301171</v>
      </c>
      <c r="F2247" t="str">
        <f t="shared" si="421"/>
        <v>7204195328</v>
      </c>
      <c r="G2247" s="1">
        <v>44750</v>
      </c>
      <c r="H2247" t="str">
        <f t="shared" si="424"/>
        <v>91411</v>
      </c>
      <c r="I2247">
        <v>1</v>
      </c>
      <c r="J2247">
        <v>1600</v>
      </c>
      <c r="K2247">
        <v>0</v>
      </c>
      <c r="L2247">
        <v>1248</v>
      </c>
    </row>
    <row r="2248" spans="1:12" x14ac:dyDescent="0.25">
      <c r="A2248" t="str">
        <f t="shared" si="423"/>
        <v>89301000</v>
      </c>
      <c r="B2248" t="str">
        <f t="shared" si="417"/>
        <v>06539000</v>
      </c>
      <c r="C2248" t="str">
        <f t="shared" si="418"/>
        <v>06539003</v>
      </c>
      <c r="D2248" t="str">
        <f t="shared" si="419"/>
        <v>813</v>
      </c>
      <c r="E2248" t="str">
        <f t="shared" si="420"/>
        <v>89301171</v>
      </c>
      <c r="F2248" t="str">
        <f t="shared" si="421"/>
        <v>7204195328</v>
      </c>
      <c r="G2248" s="1">
        <v>44750</v>
      </c>
      <c r="H2248" t="str">
        <f t="shared" si="424"/>
        <v>91411</v>
      </c>
      <c r="I2248">
        <v>1</v>
      </c>
      <c r="J2248">
        <v>1600</v>
      </c>
      <c r="K2248">
        <v>0</v>
      </c>
      <c r="L2248">
        <v>1248</v>
      </c>
    </row>
    <row r="2249" spans="1:12" x14ac:dyDescent="0.25">
      <c r="A2249" t="str">
        <f t="shared" si="423"/>
        <v>89301000</v>
      </c>
      <c r="B2249" t="str">
        <f t="shared" si="417"/>
        <v>06539000</v>
      </c>
      <c r="C2249" t="str">
        <f t="shared" si="418"/>
        <v>06539003</v>
      </c>
      <c r="D2249" t="str">
        <f t="shared" si="419"/>
        <v>813</v>
      </c>
      <c r="E2249" t="str">
        <f t="shared" si="420"/>
        <v>89301171</v>
      </c>
      <c r="F2249" t="str">
        <f t="shared" si="421"/>
        <v>7204195328</v>
      </c>
      <c r="G2249" s="1">
        <v>44750</v>
      </c>
      <c r="H2249" t="str">
        <f t="shared" si="424"/>
        <v>91411</v>
      </c>
      <c r="I2249">
        <v>1</v>
      </c>
      <c r="J2249">
        <v>1600</v>
      </c>
      <c r="K2249">
        <v>0</v>
      </c>
      <c r="L2249">
        <v>1248</v>
      </c>
    </row>
    <row r="2250" spans="1:12" x14ac:dyDescent="0.25">
      <c r="A2250" t="str">
        <f t="shared" si="423"/>
        <v>89301000</v>
      </c>
      <c r="B2250" t="str">
        <f t="shared" si="417"/>
        <v>06539000</v>
      </c>
      <c r="C2250" t="str">
        <f t="shared" si="418"/>
        <v>06539003</v>
      </c>
      <c r="D2250" t="str">
        <f t="shared" si="419"/>
        <v>813</v>
      </c>
      <c r="E2250" t="str">
        <f t="shared" si="420"/>
        <v>89301171</v>
      </c>
      <c r="F2250" t="str">
        <f t="shared" si="421"/>
        <v>7204195328</v>
      </c>
      <c r="G2250" s="1">
        <v>44751</v>
      </c>
      <c r="H2250" t="str">
        <f t="shared" si="424"/>
        <v>91411</v>
      </c>
      <c r="I2250">
        <v>1</v>
      </c>
      <c r="J2250">
        <v>1600</v>
      </c>
      <c r="K2250">
        <v>0</v>
      </c>
      <c r="L2250">
        <v>1248</v>
      </c>
    </row>
    <row r="2251" spans="1:12" x14ac:dyDescent="0.25">
      <c r="A2251" t="str">
        <f t="shared" si="423"/>
        <v>89301000</v>
      </c>
      <c r="B2251" t="str">
        <f t="shared" si="417"/>
        <v>06539000</v>
      </c>
      <c r="C2251" t="str">
        <f t="shared" si="418"/>
        <v>06539003</v>
      </c>
      <c r="D2251" t="str">
        <f t="shared" si="419"/>
        <v>813</v>
      </c>
      <c r="E2251" t="str">
        <f t="shared" si="420"/>
        <v>89301171</v>
      </c>
      <c r="F2251" t="str">
        <f t="shared" si="421"/>
        <v>7204195328</v>
      </c>
      <c r="G2251" s="1">
        <v>44751</v>
      </c>
      <c r="H2251" t="str">
        <f t="shared" si="424"/>
        <v>91411</v>
      </c>
      <c r="I2251">
        <v>1</v>
      </c>
      <c r="J2251">
        <v>1600</v>
      </c>
      <c r="K2251">
        <v>0</v>
      </c>
      <c r="L2251">
        <v>1248</v>
      </c>
    </row>
    <row r="2252" spans="1:12" x14ac:dyDescent="0.25">
      <c r="A2252" t="str">
        <f t="shared" si="423"/>
        <v>89301000</v>
      </c>
      <c r="B2252" t="str">
        <f t="shared" si="417"/>
        <v>06539000</v>
      </c>
      <c r="C2252" t="str">
        <f t="shared" si="418"/>
        <v>06539003</v>
      </c>
      <c r="D2252" t="str">
        <f t="shared" si="419"/>
        <v>813</v>
      </c>
      <c r="E2252" t="str">
        <f t="shared" si="420"/>
        <v>89301171</v>
      </c>
      <c r="F2252" t="str">
        <f t="shared" si="421"/>
        <v>7204195328</v>
      </c>
      <c r="G2252" s="1">
        <v>44751</v>
      </c>
      <c r="H2252" t="str">
        <f t="shared" si="424"/>
        <v>91411</v>
      </c>
      <c r="I2252">
        <v>1</v>
      </c>
      <c r="J2252">
        <v>1600</v>
      </c>
      <c r="K2252">
        <v>0</v>
      </c>
      <c r="L2252">
        <v>1248</v>
      </c>
    </row>
    <row r="2253" spans="1:12" x14ac:dyDescent="0.25">
      <c r="A2253" t="str">
        <f t="shared" si="423"/>
        <v>89301000</v>
      </c>
      <c r="B2253" t="str">
        <f t="shared" si="417"/>
        <v>06539000</v>
      </c>
      <c r="C2253" t="str">
        <f t="shared" si="418"/>
        <v>06539003</v>
      </c>
      <c r="D2253" t="str">
        <f t="shared" si="419"/>
        <v>813</v>
      </c>
      <c r="E2253" t="str">
        <f t="shared" si="420"/>
        <v>89301171</v>
      </c>
      <c r="F2253" t="str">
        <f t="shared" si="421"/>
        <v>7204195328</v>
      </c>
      <c r="G2253" s="1">
        <v>44751</v>
      </c>
      <c r="H2253" t="str">
        <f t="shared" si="424"/>
        <v>91411</v>
      </c>
      <c r="I2253">
        <v>1</v>
      </c>
      <c r="J2253">
        <v>1600</v>
      </c>
      <c r="K2253">
        <v>0</v>
      </c>
      <c r="L2253">
        <v>1248</v>
      </c>
    </row>
    <row r="2254" spans="1:12" x14ac:dyDescent="0.25">
      <c r="A2254" t="str">
        <f t="shared" si="423"/>
        <v>89301000</v>
      </c>
      <c r="B2254" t="str">
        <f t="shared" si="417"/>
        <v>06539000</v>
      </c>
      <c r="C2254" t="str">
        <f t="shared" si="418"/>
        <v>06539003</v>
      </c>
      <c r="D2254" t="str">
        <f t="shared" si="419"/>
        <v>813</v>
      </c>
      <c r="E2254" t="str">
        <f t="shared" si="420"/>
        <v>89301171</v>
      </c>
      <c r="F2254" t="str">
        <f t="shared" si="421"/>
        <v>7204195328</v>
      </c>
      <c r="G2254" s="1">
        <v>44751</v>
      </c>
      <c r="H2254" t="str">
        <f t="shared" si="424"/>
        <v>91411</v>
      </c>
      <c r="I2254">
        <v>1</v>
      </c>
      <c r="J2254">
        <v>1600</v>
      </c>
      <c r="K2254">
        <v>0</v>
      </c>
      <c r="L2254">
        <v>1248</v>
      </c>
    </row>
    <row r="2255" spans="1:12" x14ac:dyDescent="0.25">
      <c r="A2255" t="str">
        <f t="shared" si="423"/>
        <v>89301000</v>
      </c>
      <c r="B2255" t="str">
        <f t="shared" si="417"/>
        <v>06539000</v>
      </c>
      <c r="C2255" t="str">
        <f t="shared" si="418"/>
        <v>06539003</v>
      </c>
      <c r="D2255" t="str">
        <f t="shared" si="419"/>
        <v>813</v>
      </c>
      <c r="E2255" t="str">
        <f t="shared" si="420"/>
        <v>89301171</v>
      </c>
      <c r="F2255" t="str">
        <f t="shared" si="421"/>
        <v>7204195328</v>
      </c>
      <c r="G2255" s="1">
        <v>44751</v>
      </c>
      <c r="H2255" t="str">
        <f t="shared" si="424"/>
        <v>91411</v>
      </c>
      <c r="I2255">
        <v>1</v>
      </c>
      <c r="J2255">
        <v>1600</v>
      </c>
      <c r="K2255">
        <v>0</v>
      </c>
      <c r="L2255">
        <v>1248</v>
      </c>
    </row>
    <row r="2256" spans="1:12" x14ac:dyDescent="0.25">
      <c r="A2256" t="str">
        <f t="shared" si="423"/>
        <v>89301000</v>
      </c>
      <c r="B2256" t="str">
        <f t="shared" si="417"/>
        <v>06539000</v>
      </c>
      <c r="C2256" t="str">
        <f t="shared" si="418"/>
        <v>06539003</v>
      </c>
      <c r="D2256" t="str">
        <f t="shared" si="419"/>
        <v>813</v>
      </c>
      <c r="E2256" t="str">
        <f t="shared" si="420"/>
        <v>89301171</v>
      </c>
      <c r="F2256" t="str">
        <f t="shared" si="421"/>
        <v>7204195328</v>
      </c>
      <c r="G2256" s="1">
        <v>44751</v>
      </c>
      <c r="H2256" t="str">
        <f t="shared" si="424"/>
        <v>91411</v>
      </c>
      <c r="I2256">
        <v>1</v>
      </c>
      <c r="J2256">
        <v>1600</v>
      </c>
      <c r="K2256">
        <v>0</v>
      </c>
      <c r="L2256">
        <v>1248</v>
      </c>
    </row>
    <row r="2257" spans="1:12" x14ac:dyDescent="0.25">
      <c r="A2257" t="str">
        <f t="shared" si="423"/>
        <v>89301000</v>
      </c>
      <c r="B2257" t="str">
        <f t="shared" ref="B2257:B2288" si="425">"06539000"</f>
        <v>06539000</v>
      </c>
      <c r="C2257" t="str">
        <f t="shared" ref="C2257:C2281" si="426">"06539003"</f>
        <v>06539003</v>
      </c>
      <c r="D2257" t="str">
        <f t="shared" ref="D2257:D2281" si="427">"813"</f>
        <v>813</v>
      </c>
      <c r="E2257" t="str">
        <f t="shared" ref="E2257:E2281" si="428">"89301171"</f>
        <v>89301171</v>
      </c>
      <c r="F2257" t="str">
        <f t="shared" si="421"/>
        <v>7204195328</v>
      </c>
      <c r="G2257" s="1">
        <v>44751</v>
      </c>
      <c r="H2257" t="str">
        <f t="shared" si="424"/>
        <v>91411</v>
      </c>
      <c r="I2257">
        <v>1</v>
      </c>
      <c r="J2257">
        <v>1600</v>
      </c>
      <c r="K2257">
        <v>0</v>
      </c>
      <c r="L2257">
        <v>1248</v>
      </c>
    </row>
    <row r="2258" spans="1:12" x14ac:dyDescent="0.25">
      <c r="A2258" t="str">
        <f t="shared" si="423"/>
        <v>89301000</v>
      </c>
      <c r="B2258" t="str">
        <f t="shared" si="425"/>
        <v>06539000</v>
      </c>
      <c r="C2258" t="str">
        <f t="shared" si="426"/>
        <v>06539003</v>
      </c>
      <c r="D2258" t="str">
        <f t="shared" si="427"/>
        <v>813</v>
      </c>
      <c r="E2258" t="str">
        <f t="shared" si="428"/>
        <v>89301171</v>
      </c>
      <c r="F2258" t="str">
        <f t="shared" ref="F2258:F2281" si="429">"7204195328"</f>
        <v>7204195328</v>
      </c>
      <c r="G2258" s="1">
        <v>44751</v>
      </c>
      <c r="H2258" t="str">
        <f t="shared" si="424"/>
        <v>91411</v>
      </c>
      <c r="I2258">
        <v>1</v>
      </c>
      <c r="J2258">
        <v>1600</v>
      </c>
      <c r="K2258">
        <v>0</v>
      </c>
      <c r="L2258">
        <v>1248</v>
      </c>
    </row>
    <row r="2259" spans="1:12" x14ac:dyDescent="0.25">
      <c r="A2259" t="str">
        <f t="shared" si="423"/>
        <v>89301000</v>
      </c>
      <c r="B2259" t="str">
        <f t="shared" si="425"/>
        <v>06539000</v>
      </c>
      <c r="C2259" t="str">
        <f t="shared" si="426"/>
        <v>06539003</v>
      </c>
      <c r="D2259" t="str">
        <f t="shared" si="427"/>
        <v>813</v>
      </c>
      <c r="E2259" t="str">
        <f t="shared" si="428"/>
        <v>89301171</v>
      </c>
      <c r="F2259" t="str">
        <f t="shared" si="429"/>
        <v>7204195328</v>
      </c>
      <c r="G2259" s="1">
        <v>44751</v>
      </c>
      <c r="H2259" t="str">
        <f t="shared" si="424"/>
        <v>91411</v>
      </c>
      <c r="I2259">
        <v>1</v>
      </c>
      <c r="J2259">
        <v>1600</v>
      </c>
      <c r="K2259">
        <v>0</v>
      </c>
      <c r="L2259">
        <v>1248</v>
      </c>
    </row>
    <row r="2260" spans="1:12" x14ac:dyDescent="0.25">
      <c r="A2260" t="str">
        <f t="shared" si="423"/>
        <v>89301000</v>
      </c>
      <c r="B2260" t="str">
        <f t="shared" si="425"/>
        <v>06539000</v>
      </c>
      <c r="C2260" t="str">
        <f t="shared" si="426"/>
        <v>06539003</v>
      </c>
      <c r="D2260" t="str">
        <f t="shared" si="427"/>
        <v>813</v>
      </c>
      <c r="E2260" t="str">
        <f t="shared" si="428"/>
        <v>89301171</v>
      </c>
      <c r="F2260" t="str">
        <f t="shared" si="429"/>
        <v>7204195328</v>
      </c>
      <c r="G2260" s="1">
        <v>44751</v>
      </c>
      <c r="H2260" t="str">
        <f t="shared" si="424"/>
        <v>91411</v>
      </c>
      <c r="I2260">
        <v>1</v>
      </c>
      <c r="J2260">
        <v>1600</v>
      </c>
      <c r="K2260">
        <v>0</v>
      </c>
      <c r="L2260">
        <v>1248</v>
      </c>
    </row>
    <row r="2261" spans="1:12" x14ac:dyDescent="0.25">
      <c r="A2261" t="str">
        <f t="shared" si="423"/>
        <v>89301000</v>
      </c>
      <c r="B2261" t="str">
        <f t="shared" si="425"/>
        <v>06539000</v>
      </c>
      <c r="C2261" t="str">
        <f t="shared" si="426"/>
        <v>06539003</v>
      </c>
      <c r="D2261" t="str">
        <f t="shared" si="427"/>
        <v>813</v>
      </c>
      <c r="E2261" t="str">
        <f t="shared" si="428"/>
        <v>89301171</v>
      </c>
      <c r="F2261" t="str">
        <f t="shared" si="429"/>
        <v>7204195328</v>
      </c>
      <c r="G2261" s="1">
        <v>44751</v>
      </c>
      <c r="H2261" t="str">
        <f t="shared" si="424"/>
        <v>91411</v>
      </c>
      <c r="I2261">
        <v>1</v>
      </c>
      <c r="J2261">
        <v>1600</v>
      </c>
      <c r="K2261">
        <v>0</v>
      </c>
      <c r="L2261">
        <v>1248</v>
      </c>
    </row>
    <row r="2262" spans="1:12" x14ac:dyDescent="0.25">
      <c r="A2262" t="str">
        <f t="shared" si="423"/>
        <v>89301000</v>
      </c>
      <c r="B2262" t="str">
        <f t="shared" si="425"/>
        <v>06539000</v>
      </c>
      <c r="C2262" t="str">
        <f t="shared" si="426"/>
        <v>06539003</v>
      </c>
      <c r="D2262" t="str">
        <f t="shared" si="427"/>
        <v>813</v>
      </c>
      <c r="E2262" t="str">
        <f t="shared" si="428"/>
        <v>89301171</v>
      </c>
      <c r="F2262" t="str">
        <f t="shared" si="429"/>
        <v>7204195328</v>
      </c>
      <c r="G2262" s="1">
        <v>44751</v>
      </c>
      <c r="H2262" t="str">
        <f t="shared" si="424"/>
        <v>91411</v>
      </c>
      <c r="I2262">
        <v>1</v>
      </c>
      <c r="J2262">
        <v>1600</v>
      </c>
      <c r="K2262">
        <v>0</v>
      </c>
      <c r="L2262">
        <v>1248</v>
      </c>
    </row>
    <row r="2263" spans="1:12" x14ac:dyDescent="0.25">
      <c r="A2263" t="str">
        <f t="shared" si="423"/>
        <v>89301000</v>
      </c>
      <c r="B2263" t="str">
        <f t="shared" si="425"/>
        <v>06539000</v>
      </c>
      <c r="C2263" t="str">
        <f t="shared" si="426"/>
        <v>06539003</v>
      </c>
      <c r="D2263" t="str">
        <f t="shared" si="427"/>
        <v>813</v>
      </c>
      <c r="E2263" t="str">
        <f t="shared" si="428"/>
        <v>89301171</v>
      </c>
      <c r="F2263" t="str">
        <f t="shared" si="429"/>
        <v>7204195328</v>
      </c>
      <c r="G2263" s="1">
        <v>44751</v>
      </c>
      <c r="H2263" t="str">
        <f t="shared" si="424"/>
        <v>91411</v>
      </c>
      <c r="I2263">
        <v>1</v>
      </c>
      <c r="J2263">
        <v>1600</v>
      </c>
      <c r="K2263">
        <v>0</v>
      </c>
      <c r="L2263">
        <v>1248</v>
      </c>
    </row>
    <row r="2264" spans="1:12" x14ac:dyDescent="0.25">
      <c r="A2264" t="str">
        <f t="shared" si="423"/>
        <v>89301000</v>
      </c>
      <c r="B2264" t="str">
        <f t="shared" si="425"/>
        <v>06539000</v>
      </c>
      <c r="C2264" t="str">
        <f t="shared" si="426"/>
        <v>06539003</v>
      </c>
      <c r="D2264" t="str">
        <f t="shared" si="427"/>
        <v>813</v>
      </c>
      <c r="E2264" t="str">
        <f t="shared" si="428"/>
        <v>89301171</v>
      </c>
      <c r="F2264" t="str">
        <f t="shared" si="429"/>
        <v>7204195328</v>
      </c>
      <c r="G2264" s="1">
        <v>44751</v>
      </c>
      <c r="H2264" t="str">
        <f t="shared" si="424"/>
        <v>91411</v>
      </c>
      <c r="I2264">
        <v>1</v>
      </c>
      <c r="J2264">
        <v>1600</v>
      </c>
      <c r="K2264">
        <v>0</v>
      </c>
      <c r="L2264">
        <v>1248</v>
      </c>
    </row>
    <row r="2265" spans="1:12" x14ac:dyDescent="0.25">
      <c r="A2265" t="str">
        <f t="shared" si="423"/>
        <v>89301000</v>
      </c>
      <c r="B2265" t="str">
        <f t="shared" si="425"/>
        <v>06539000</v>
      </c>
      <c r="C2265" t="str">
        <f t="shared" si="426"/>
        <v>06539003</v>
      </c>
      <c r="D2265" t="str">
        <f t="shared" si="427"/>
        <v>813</v>
      </c>
      <c r="E2265" t="str">
        <f t="shared" si="428"/>
        <v>89301171</v>
      </c>
      <c r="F2265" t="str">
        <f t="shared" si="429"/>
        <v>7204195328</v>
      </c>
      <c r="G2265" s="1">
        <v>44751</v>
      </c>
      <c r="H2265" t="str">
        <f t="shared" si="424"/>
        <v>91411</v>
      </c>
      <c r="I2265">
        <v>1</v>
      </c>
      <c r="J2265">
        <v>1600</v>
      </c>
      <c r="K2265">
        <v>0</v>
      </c>
      <c r="L2265">
        <v>1248</v>
      </c>
    </row>
    <row r="2266" spans="1:12" x14ac:dyDescent="0.25">
      <c r="A2266" t="str">
        <f t="shared" si="423"/>
        <v>89301000</v>
      </c>
      <c r="B2266" t="str">
        <f t="shared" si="425"/>
        <v>06539000</v>
      </c>
      <c r="C2266" t="str">
        <f t="shared" si="426"/>
        <v>06539003</v>
      </c>
      <c r="D2266" t="str">
        <f t="shared" si="427"/>
        <v>813</v>
      </c>
      <c r="E2266" t="str">
        <f t="shared" si="428"/>
        <v>89301171</v>
      </c>
      <c r="F2266" t="str">
        <f t="shared" si="429"/>
        <v>7204195328</v>
      </c>
      <c r="G2266" s="1">
        <v>44751</v>
      </c>
      <c r="H2266" t="str">
        <f t="shared" si="424"/>
        <v>91411</v>
      </c>
      <c r="I2266">
        <v>1</v>
      </c>
      <c r="J2266">
        <v>1600</v>
      </c>
      <c r="K2266">
        <v>0</v>
      </c>
      <c r="L2266">
        <v>1248</v>
      </c>
    </row>
    <row r="2267" spans="1:12" x14ac:dyDescent="0.25">
      <c r="A2267" t="str">
        <f t="shared" si="423"/>
        <v>89301000</v>
      </c>
      <c r="B2267" t="str">
        <f t="shared" si="425"/>
        <v>06539000</v>
      </c>
      <c r="C2267" t="str">
        <f t="shared" si="426"/>
        <v>06539003</v>
      </c>
      <c r="D2267" t="str">
        <f t="shared" si="427"/>
        <v>813</v>
      </c>
      <c r="E2267" t="str">
        <f t="shared" si="428"/>
        <v>89301171</v>
      </c>
      <c r="F2267" t="str">
        <f t="shared" si="429"/>
        <v>7204195328</v>
      </c>
      <c r="G2267" s="1">
        <v>44753</v>
      </c>
      <c r="H2267" t="str">
        <f t="shared" ref="H2267:H2280" si="430">"91329"</f>
        <v>91329</v>
      </c>
      <c r="I2267">
        <v>2</v>
      </c>
      <c r="J2267">
        <v>428</v>
      </c>
      <c r="K2267">
        <v>0</v>
      </c>
      <c r="L2267">
        <v>333.84</v>
      </c>
    </row>
    <row r="2268" spans="1:12" x14ac:dyDescent="0.25">
      <c r="A2268" t="str">
        <f t="shared" si="423"/>
        <v>89301000</v>
      </c>
      <c r="B2268" t="str">
        <f t="shared" si="425"/>
        <v>06539000</v>
      </c>
      <c r="C2268" t="str">
        <f t="shared" si="426"/>
        <v>06539003</v>
      </c>
      <c r="D2268" t="str">
        <f t="shared" si="427"/>
        <v>813</v>
      </c>
      <c r="E2268" t="str">
        <f t="shared" si="428"/>
        <v>89301171</v>
      </c>
      <c r="F2268" t="str">
        <f t="shared" si="429"/>
        <v>7204195328</v>
      </c>
      <c r="G2268" s="1">
        <v>44753</v>
      </c>
      <c r="H2268" t="str">
        <f t="shared" si="430"/>
        <v>91329</v>
      </c>
      <c r="I2268">
        <v>2</v>
      </c>
      <c r="J2268">
        <v>428</v>
      </c>
      <c r="K2268">
        <v>0</v>
      </c>
      <c r="L2268">
        <v>333.84</v>
      </c>
    </row>
    <row r="2269" spans="1:12" x14ac:dyDescent="0.25">
      <c r="A2269" t="str">
        <f t="shared" si="423"/>
        <v>89301000</v>
      </c>
      <c r="B2269" t="str">
        <f t="shared" si="425"/>
        <v>06539000</v>
      </c>
      <c r="C2269" t="str">
        <f t="shared" si="426"/>
        <v>06539003</v>
      </c>
      <c r="D2269" t="str">
        <f t="shared" si="427"/>
        <v>813</v>
      </c>
      <c r="E2269" t="str">
        <f t="shared" si="428"/>
        <v>89301171</v>
      </c>
      <c r="F2269" t="str">
        <f t="shared" si="429"/>
        <v>7204195328</v>
      </c>
      <c r="G2269" s="1">
        <v>44753</v>
      </c>
      <c r="H2269" t="str">
        <f t="shared" si="430"/>
        <v>91329</v>
      </c>
      <c r="I2269">
        <v>2</v>
      </c>
      <c r="J2269">
        <v>428</v>
      </c>
      <c r="K2269">
        <v>0</v>
      </c>
      <c r="L2269">
        <v>333.84</v>
      </c>
    </row>
    <row r="2270" spans="1:12" x14ac:dyDescent="0.25">
      <c r="A2270" t="str">
        <f t="shared" si="423"/>
        <v>89301000</v>
      </c>
      <c r="B2270" t="str">
        <f t="shared" si="425"/>
        <v>06539000</v>
      </c>
      <c r="C2270" t="str">
        <f t="shared" si="426"/>
        <v>06539003</v>
      </c>
      <c r="D2270" t="str">
        <f t="shared" si="427"/>
        <v>813</v>
      </c>
      <c r="E2270" t="str">
        <f t="shared" si="428"/>
        <v>89301171</v>
      </c>
      <c r="F2270" t="str">
        <f t="shared" si="429"/>
        <v>7204195328</v>
      </c>
      <c r="G2270" s="1">
        <v>44753</v>
      </c>
      <c r="H2270" t="str">
        <f t="shared" si="430"/>
        <v>91329</v>
      </c>
      <c r="I2270">
        <v>2</v>
      </c>
      <c r="J2270">
        <v>428</v>
      </c>
      <c r="K2270">
        <v>0</v>
      </c>
      <c r="L2270">
        <v>333.84</v>
      </c>
    </row>
    <row r="2271" spans="1:12" x14ac:dyDescent="0.25">
      <c r="A2271" t="str">
        <f t="shared" si="423"/>
        <v>89301000</v>
      </c>
      <c r="B2271" t="str">
        <f t="shared" si="425"/>
        <v>06539000</v>
      </c>
      <c r="C2271" t="str">
        <f t="shared" si="426"/>
        <v>06539003</v>
      </c>
      <c r="D2271" t="str">
        <f t="shared" si="427"/>
        <v>813</v>
      </c>
      <c r="E2271" t="str">
        <f t="shared" si="428"/>
        <v>89301171</v>
      </c>
      <c r="F2271" t="str">
        <f t="shared" si="429"/>
        <v>7204195328</v>
      </c>
      <c r="G2271" s="1">
        <v>44753</v>
      </c>
      <c r="H2271" t="str">
        <f t="shared" si="430"/>
        <v>91329</v>
      </c>
      <c r="I2271">
        <v>2</v>
      </c>
      <c r="J2271">
        <v>428</v>
      </c>
      <c r="K2271">
        <v>0</v>
      </c>
      <c r="L2271">
        <v>333.84</v>
      </c>
    </row>
    <row r="2272" spans="1:12" x14ac:dyDescent="0.25">
      <c r="A2272" t="str">
        <f t="shared" si="423"/>
        <v>89301000</v>
      </c>
      <c r="B2272" t="str">
        <f t="shared" si="425"/>
        <v>06539000</v>
      </c>
      <c r="C2272" t="str">
        <f t="shared" si="426"/>
        <v>06539003</v>
      </c>
      <c r="D2272" t="str">
        <f t="shared" si="427"/>
        <v>813</v>
      </c>
      <c r="E2272" t="str">
        <f t="shared" si="428"/>
        <v>89301171</v>
      </c>
      <c r="F2272" t="str">
        <f t="shared" si="429"/>
        <v>7204195328</v>
      </c>
      <c r="G2272" s="1">
        <v>44753</v>
      </c>
      <c r="H2272" t="str">
        <f t="shared" si="430"/>
        <v>91329</v>
      </c>
      <c r="I2272">
        <v>2</v>
      </c>
      <c r="J2272">
        <v>428</v>
      </c>
      <c r="K2272">
        <v>0</v>
      </c>
      <c r="L2272">
        <v>333.84</v>
      </c>
    </row>
    <row r="2273" spans="1:12" x14ac:dyDescent="0.25">
      <c r="A2273" t="str">
        <f t="shared" si="423"/>
        <v>89301000</v>
      </c>
      <c r="B2273" t="str">
        <f t="shared" si="425"/>
        <v>06539000</v>
      </c>
      <c r="C2273" t="str">
        <f t="shared" si="426"/>
        <v>06539003</v>
      </c>
      <c r="D2273" t="str">
        <f t="shared" si="427"/>
        <v>813</v>
      </c>
      <c r="E2273" t="str">
        <f t="shared" si="428"/>
        <v>89301171</v>
      </c>
      <c r="F2273" t="str">
        <f t="shared" si="429"/>
        <v>7204195328</v>
      </c>
      <c r="G2273" s="1">
        <v>44753</v>
      </c>
      <c r="H2273" t="str">
        <f t="shared" si="430"/>
        <v>91329</v>
      </c>
      <c r="I2273">
        <v>2</v>
      </c>
      <c r="J2273">
        <v>428</v>
      </c>
      <c r="K2273">
        <v>0</v>
      </c>
      <c r="L2273">
        <v>333.84</v>
      </c>
    </row>
    <row r="2274" spans="1:12" x14ac:dyDescent="0.25">
      <c r="A2274" t="str">
        <f t="shared" si="423"/>
        <v>89301000</v>
      </c>
      <c r="B2274" t="str">
        <f t="shared" si="425"/>
        <v>06539000</v>
      </c>
      <c r="C2274" t="str">
        <f t="shared" si="426"/>
        <v>06539003</v>
      </c>
      <c r="D2274" t="str">
        <f t="shared" si="427"/>
        <v>813</v>
      </c>
      <c r="E2274" t="str">
        <f t="shared" si="428"/>
        <v>89301171</v>
      </c>
      <c r="F2274" t="str">
        <f t="shared" si="429"/>
        <v>7204195328</v>
      </c>
      <c r="G2274" s="1">
        <v>44753</v>
      </c>
      <c r="H2274" t="str">
        <f t="shared" si="430"/>
        <v>91329</v>
      </c>
      <c r="I2274">
        <v>2</v>
      </c>
      <c r="J2274">
        <v>428</v>
      </c>
      <c r="K2274">
        <v>0</v>
      </c>
      <c r="L2274">
        <v>333.84</v>
      </c>
    </row>
    <row r="2275" spans="1:12" x14ac:dyDescent="0.25">
      <c r="A2275" t="str">
        <f t="shared" si="423"/>
        <v>89301000</v>
      </c>
      <c r="B2275" t="str">
        <f t="shared" si="425"/>
        <v>06539000</v>
      </c>
      <c r="C2275" t="str">
        <f t="shared" si="426"/>
        <v>06539003</v>
      </c>
      <c r="D2275" t="str">
        <f t="shared" si="427"/>
        <v>813</v>
      </c>
      <c r="E2275" t="str">
        <f t="shared" si="428"/>
        <v>89301171</v>
      </c>
      <c r="F2275" t="str">
        <f t="shared" si="429"/>
        <v>7204195328</v>
      </c>
      <c r="G2275" s="1">
        <v>44753</v>
      </c>
      <c r="H2275" t="str">
        <f t="shared" si="430"/>
        <v>91329</v>
      </c>
      <c r="I2275">
        <v>2</v>
      </c>
      <c r="J2275">
        <v>428</v>
      </c>
      <c r="K2275">
        <v>0</v>
      </c>
      <c r="L2275">
        <v>333.84</v>
      </c>
    </row>
    <row r="2276" spans="1:12" x14ac:dyDescent="0.25">
      <c r="A2276" t="str">
        <f t="shared" si="423"/>
        <v>89301000</v>
      </c>
      <c r="B2276" t="str">
        <f t="shared" si="425"/>
        <v>06539000</v>
      </c>
      <c r="C2276" t="str">
        <f t="shared" si="426"/>
        <v>06539003</v>
      </c>
      <c r="D2276" t="str">
        <f t="shared" si="427"/>
        <v>813</v>
      </c>
      <c r="E2276" t="str">
        <f t="shared" si="428"/>
        <v>89301171</v>
      </c>
      <c r="F2276" t="str">
        <f t="shared" si="429"/>
        <v>7204195328</v>
      </c>
      <c r="G2276" s="1">
        <v>44753</v>
      </c>
      <c r="H2276" t="str">
        <f t="shared" si="430"/>
        <v>91329</v>
      </c>
      <c r="I2276">
        <v>2</v>
      </c>
      <c r="J2276">
        <v>428</v>
      </c>
      <c r="K2276">
        <v>0</v>
      </c>
      <c r="L2276">
        <v>333.84</v>
      </c>
    </row>
    <row r="2277" spans="1:12" x14ac:dyDescent="0.25">
      <c r="A2277" t="str">
        <f t="shared" si="423"/>
        <v>89301000</v>
      </c>
      <c r="B2277" t="str">
        <f t="shared" si="425"/>
        <v>06539000</v>
      </c>
      <c r="C2277" t="str">
        <f t="shared" si="426"/>
        <v>06539003</v>
      </c>
      <c r="D2277" t="str">
        <f t="shared" si="427"/>
        <v>813</v>
      </c>
      <c r="E2277" t="str">
        <f t="shared" si="428"/>
        <v>89301171</v>
      </c>
      <c r="F2277" t="str">
        <f t="shared" si="429"/>
        <v>7204195328</v>
      </c>
      <c r="G2277" s="1">
        <v>44753</v>
      </c>
      <c r="H2277" t="str">
        <f t="shared" si="430"/>
        <v>91329</v>
      </c>
      <c r="I2277">
        <v>2</v>
      </c>
      <c r="J2277">
        <v>428</v>
      </c>
      <c r="K2277">
        <v>0</v>
      </c>
      <c r="L2277">
        <v>333.84</v>
      </c>
    </row>
    <row r="2278" spans="1:12" x14ac:dyDescent="0.25">
      <c r="A2278" t="str">
        <f t="shared" si="423"/>
        <v>89301000</v>
      </c>
      <c r="B2278" t="str">
        <f t="shared" si="425"/>
        <v>06539000</v>
      </c>
      <c r="C2278" t="str">
        <f t="shared" si="426"/>
        <v>06539003</v>
      </c>
      <c r="D2278" t="str">
        <f t="shared" si="427"/>
        <v>813</v>
      </c>
      <c r="E2278" t="str">
        <f t="shared" si="428"/>
        <v>89301171</v>
      </c>
      <c r="F2278" t="str">
        <f t="shared" si="429"/>
        <v>7204195328</v>
      </c>
      <c r="G2278" s="1">
        <v>44753</v>
      </c>
      <c r="H2278" t="str">
        <f t="shared" si="430"/>
        <v>91329</v>
      </c>
      <c r="I2278">
        <v>2</v>
      </c>
      <c r="J2278">
        <v>428</v>
      </c>
      <c r="K2278">
        <v>0</v>
      </c>
      <c r="L2278">
        <v>333.84</v>
      </c>
    </row>
    <row r="2279" spans="1:12" x14ac:dyDescent="0.25">
      <c r="A2279" t="str">
        <f t="shared" si="423"/>
        <v>89301000</v>
      </c>
      <c r="B2279" t="str">
        <f t="shared" si="425"/>
        <v>06539000</v>
      </c>
      <c r="C2279" t="str">
        <f t="shared" si="426"/>
        <v>06539003</v>
      </c>
      <c r="D2279" t="str">
        <f t="shared" si="427"/>
        <v>813</v>
      </c>
      <c r="E2279" t="str">
        <f t="shared" si="428"/>
        <v>89301171</v>
      </c>
      <c r="F2279" t="str">
        <f t="shared" si="429"/>
        <v>7204195328</v>
      </c>
      <c r="G2279" s="1">
        <v>44753</v>
      </c>
      <c r="H2279" t="str">
        <f t="shared" si="430"/>
        <v>91329</v>
      </c>
      <c r="I2279">
        <v>2</v>
      </c>
      <c r="J2279">
        <v>428</v>
      </c>
      <c r="K2279">
        <v>0</v>
      </c>
      <c r="L2279">
        <v>333.84</v>
      </c>
    </row>
    <row r="2280" spans="1:12" x14ac:dyDescent="0.25">
      <c r="A2280" t="str">
        <f t="shared" si="423"/>
        <v>89301000</v>
      </c>
      <c r="B2280" t="str">
        <f t="shared" si="425"/>
        <v>06539000</v>
      </c>
      <c r="C2280" t="str">
        <f t="shared" si="426"/>
        <v>06539003</v>
      </c>
      <c r="D2280" t="str">
        <f t="shared" si="427"/>
        <v>813</v>
      </c>
      <c r="E2280" t="str">
        <f t="shared" si="428"/>
        <v>89301171</v>
      </c>
      <c r="F2280" t="str">
        <f t="shared" si="429"/>
        <v>7204195328</v>
      </c>
      <c r="G2280" s="1">
        <v>44753</v>
      </c>
      <c r="H2280" t="str">
        <f t="shared" si="430"/>
        <v>91329</v>
      </c>
      <c r="I2280">
        <v>2</v>
      </c>
      <c r="J2280">
        <v>428</v>
      </c>
      <c r="K2280">
        <v>0</v>
      </c>
      <c r="L2280">
        <v>333.84</v>
      </c>
    </row>
    <row r="2281" spans="1:12" x14ac:dyDescent="0.25">
      <c r="A2281" t="str">
        <f t="shared" si="423"/>
        <v>89301000</v>
      </c>
      <c r="B2281" t="str">
        <f t="shared" si="425"/>
        <v>06539000</v>
      </c>
      <c r="C2281" t="str">
        <f t="shared" si="426"/>
        <v>06539003</v>
      </c>
      <c r="D2281" t="str">
        <f t="shared" si="427"/>
        <v>813</v>
      </c>
      <c r="E2281" t="str">
        <f t="shared" si="428"/>
        <v>89301171</v>
      </c>
      <c r="F2281" t="str">
        <f t="shared" si="429"/>
        <v>7204195328</v>
      </c>
      <c r="G2281" s="1">
        <v>44750</v>
      </c>
      <c r="H2281" t="str">
        <f>"91475"</f>
        <v>91475</v>
      </c>
      <c r="I2281">
        <v>1</v>
      </c>
      <c r="J2281">
        <v>206</v>
      </c>
      <c r="K2281">
        <v>0</v>
      </c>
      <c r="L2281">
        <v>160.68</v>
      </c>
    </row>
    <row r="2282" spans="1:12" x14ac:dyDescent="0.25">
      <c r="A2282" t="str">
        <f t="shared" si="423"/>
        <v>89301000</v>
      </c>
      <c r="B2282" t="str">
        <f t="shared" si="425"/>
        <v>06539000</v>
      </c>
      <c r="C2282" t="str">
        <f>"06539001"</f>
        <v>06539001</v>
      </c>
      <c r="D2282" t="str">
        <f>"801"</f>
        <v>801</v>
      </c>
      <c r="E2282" t="str">
        <f t="shared" ref="E2282:E2313" si="431">"89301101"</f>
        <v>89301101</v>
      </c>
      <c r="F2282" t="str">
        <f t="shared" ref="F2282:F2313" si="432">"1704041757"</f>
        <v>1704041757</v>
      </c>
      <c r="G2282" s="1">
        <v>44750</v>
      </c>
      <c r="H2282" t="str">
        <f>"81313"</f>
        <v>81313</v>
      </c>
      <c r="I2282">
        <v>1</v>
      </c>
      <c r="J2282">
        <v>164</v>
      </c>
      <c r="K2282">
        <v>0</v>
      </c>
      <c r="L2282">
        <v>127.92</v>
      </c>
    </row>
    <row r="2283" spans="1:12" x14ac:dyDescent="0.25">
      <c r="A2283" t="str">
        <f t="shared" si="423"/>
        <v>89301000</v>
      </c>
      <c r="B2283" t="str">
        <f t="shared" si="425"/>
        <v>06539000</v>
      </c>
      <c r="C2283" t="str">
        <f>"06539001"</f>
        <v>06539001</v>
      </c>
      <c r="D2283" t="str">
        <f>"801"</f>
        <v>801</v>
      </c>
      <c r="E2283" t="str">
        <f t="shared" si="431"/>
        <v>89301101</v>
      </c>
      <c r="F2283" t="str">
        <f t="shared" si="432"/>
        <v>1704041757</v>
      </c>
      <c r="G2283" s="1">
        <v>44750</v>
      </c>
      <c r="H2283" t="str">
        <f>"81521"</f>
        <v>81521</v>
      </c>
      <c r="I2283">
        <v>1</v>
      </c>
      <c r="J2283">
        <v>54</v>
      </c>
      <c r="K2283">
        <v>0</v>
      </c>
      <c r="L2283">
        <v>42.12</v>
      </c>
    </row>
    <row r="2284" spans="1:12" x14ac:dyDescent="0.25">
      <c r="A2284" t="str">
        <f t="shared" si="423"/>
        <v>89301000</v>
      </c>
      <c r="B2284" t="str">
        <f t="shared" si="425"/>
        <v>06539000</v>
      </c>
      <c r="C2284" t="str">
        <f>"06539001"</f>
        <v>06539001</v>
      </c>
      <c r="D2284" t="str">
        <f>"801"</f>
        <v>801</v>
      </c>
      <c r="E2284" t="str">
        <f t="shared" si="431"/>
        <v>89301101</v>
      </c>
      <c r="F2284" t="str">
        <f t="shared" si="432"/>
        <v>1704041757</v>
      </c>
      <c r="G2284" s="1">
        <v>44750</v>
      </c>
      <c r="H2284" t="str">
        <f>"81329"</f>
        <v>81329</v>
      </c>
      <c r="I2284">
        <v>1</v>
      </c>
      <c r="J2284">
        <v>16</v>
      </c>
      <c r="K2284">
        <v>0</v>
      </c>
      <c r="L2284">
        <v>12.48</v>
      </c>
    </row>
    <row r="2285" spans="1:12" x14ac:dyDescent="0.25">
      <c r="A2285" t="str">
        <f t="shared" si="423"/>
        <v>89301000</v>
      </c>
      <c r="B2285" t="str">
        <f t="shared" si="425"/>
        <v>06539000</v>
      </c>
      <c r="C2285" t="str">
        <f>"06539001"</f>
        <v>06539001</v>
      </c>
      <c r="D2285" t="str">
        <f>"801"</f>
        <v>801</v>
      </c>
      <c r="E2285" t="str">
        <f t="shared" si="431"/>
        <v>89301101</v>
      </c>
      <c r="F2285" t="str">
        <f t="shared" si="432"/>
        <v>1704041757</v>
      </c>
      <c r="G2285" s="1">
        <v>44750</v>
      </c>
      <c r="H2285" t="str">
        <f>"81331"</f>
        <v>81331</v>
      </c>
      <c r="I2285">
        <v>1</v>
      </c>
      <c r="J2285">
        <v>193</v>
      </c>
      <c r="K2285">
        <v>0</v>
      </c>
      <c r="L2285">
        <v>150.54</v>
      </c>
    </row>
    <row r="2286" spans="1:12" x14ac:dyDescent="0.25">
      <c r="A2286" t="str">
        <f t="shared" si="423"/>
        <v>89301000</v>
      </c>
      <c r="B2286" t="str">
        <f t="shared" si="425"/>
        <v>06539000</v>
      </c>
      <c r="C2286" t="str">
        <f t="shared" ref="C2286:C2310" si="433">"06539002"</f>
        <v>06539002</v>
      </c>
      <c r="D2286" t="str">
        <f t="shared" ref="D2286:D2310" si="434">"802"</f>
        <v>802</v>
      </c>
      <c r="E2286" t="str">
        <f t="shared" si="431"/>
        <v>89301101</v>
      </c>
      <c r="F2286" t="str">
        <f t="shared" si="432"/>
        <v>1704041757</v>
      </c>
      <c r="G2286" s="1">
        <v>44750</v>
      </c>
      <c r="H2286" t="str">
        <f>"82041"</f>
        <v>82041</v>
      </c>
      <c r="I2286">
        <v>1</v>
      </c>
      <c r="J2286">
        <v>1090</v>
      </c>
      <c r="K2286">
        <v>0</v>
      </c>
      <c r="L2286">
        <v>991.9</v>
      </c>
    </row>
    <row r="2287" spans="1:12" x14ac:dyDescent="0.25">
      <c r="A2287" t="str">
        <f t="shared" si="423"/>
        <v>89301000</v>
      </c>
      <c r="B2287" t="str">
        <f t="shared" si="425"/>
        <v>06539000</v>
      </c>
      <c r="C2287" t="str">
        <f t="shared" si="433"/>
        <v>06539002</v>
      </c>
      <c r="D2287" t="str">
        <f t="shared" si="434"/>
        <v>802</v>
      </c>
      <c r="E2287" t="str">
        <f t="shared" si="431"/>
        <v>89301101</v>
      </c>
      <c r="F2287" t="str">
        <f t="shared" si="432"/>
        <v>1704041757</v>
      </c>
      <c r="G2287" s="1">
        <v>44750</v>
      </c>
      <c r="H2287" t="str">
        <f>"82034"</f>
        <v>82034</v>
      </c>
      <c r="I2287">
        <v>1</v>
      </c>
      <c r="J2287">
        <v>348</v>
      </c>
      <c r="K2287">
        <v>0</v>
      </c>
      <c r="L2287">
        <v>316.68</v>
      </c>
    </row>
    <row r="2288" spans="1:12" x14ac:dyDescent="0.25">
      <c r="A2288" t="str">
        <f t="shared" si="423"/>
        <v>89301000</v>
      </c>
      <c r="B2288" t="str">
        <f t="shared" si="425"/>
        <v>06539000</v>
      </c>
      <c r="C2288" t="str">
        <f t="shared" si="433"/>
        <v>06539002</v>
      </c>
      <c r="D2288" t="str">
        <f t="shared" si="434"/>
        <v>802</v>
      </c>
      <c r="E2288" t="str">
        <f t="shared" si="431"/>
        <v>89301101</v>
      </c>
      <c r="F2288" t="str">
        <f t="shared" si="432"/>
        <v>1704041757</v>
      </c>
      <c r="G2288" s="1">
        <v>44750</v>
      </c>
      <c r="H2288" t="str">
        <f t="shared" ref="H2288:H2295" si="435">"82097"</f>
        <v>82097</v>
      </c>
      <c r="I2288">
        <v>1</v>
      </c>
      <c r="J2288">
        <v>380</v>
      </c>
      <c r="K2288">
        <v>0</v>
      </c>
      <c r="L2288">
        <v>345.8</v>
      </c>
    </row>
    <row r="2289" spans="1:12" x14ac:dyDescent="0.25">
      <c r="A2289" t="str">
        <f t="shared" si="423"/>
        <v>89301000</v>
      </c>
      <c r="B2289" t="str">
        <f t="shared" ref="B2289:B2320" si="436">"06539000"</f>
        <v>06539000</v>
      </c>
      <c r="C2289" t="str">
        <f t="shared" si="433"/>
        <v>06539002</v>
      </c>
      <c r="D2289" t="str">
        <f t="shared" si="434"/>
        <v>802</v>
      </c>
      <c r="E2289" t="str">
        <f t="shared" si="431"/>
        <v>89301101</v>
      </c>
      <c r="F2289" t="str">
        <f t="shared" si="432"/>
        <v>1704041757</v>
      </c>
      <c r="G2289" s="1">
        <v>44750</v>
      </c>
      <c r="H2289" t="str">
        <f t="shared" si="435"/>
        <v>82097</v>
      </c>
      <c r="I2289">
        <v>1</v>
      </c>
      <c r="J2289">
        <v>380</v>
      </c>
      <c r="K2289">
        <v>0</v>
      </c>
      <c r="L2289">
        <v>345.8</v>
      </c>
    </row>
    <row r="2290" spans="1:12" x14ac:dyDescent="0.25">
      <c r="A2290" t="str">
        <f t="shared" si="423"/>
        <v>89301000</v>
      </c>
      <c r="B2290" t="str">
        <f t="shared" si="436"/>
        <v>06539000</v>
      </c>
      <c r="C2290" t="str">
        <f t="shared" si="433"/>
        <v>06539002</v>
      </c>
      <c r="D2290" t="str">
        <f t="shared" si="434"/>
        <v>802</v>
      </c>
      <c r="E2290" t="str">
        <f t="shared" si="431"/>
        <v>89301101</v>
      </c>
      <c r="F2290" t="str">
        <f t="shared" si="432"/>
        <v>1704041757</v>
      </c>
      <c r="G2290" s="1">
        <v>44750</v>
      </c>
      <c r="H2290" t="str">
        <f t="shared" si="435"/>
        <v>82097</v>
      </c>
      <c r="I2290">
        <v>1</v>
      </c>
      <c r="J2290">
        <v>380</v>
      </c>
      <c r="K2290">
        <v>0</v>
      </c>
      <c r="L2290">
        <v>345.8</v>
      </c>
    </row>
    <row r="2291" spans="1:12" x14ac:dyDescent="0.25">
      <c r="A2291" t="str">
        <f t="shared" si="423"/>
        <v>89301000</v>
      </c>
      <c r="B2291" t="str">
        <f t="shared" si="436"/>
        <v>06539000</v>
      </c>
      <c r="C2291" t="str">
        <f t="shared" si="433"/>
        <v>06539002</v>
      </c>
      <c r="D2291" t="str">
        <f t="shared" si="434"/>
        <v>802</v>
      </c>
      <c r="E2291" t="str">
        <f t="shared" si="431"/>
        <v>89301101</v>
      </c>
      <c r="F2291" t="str">
        <f t="shared" si="432"/>
        <v>1704041757</v>
      </c>
      <c r="G2291" s="1">
        <v>44750</v>
      </c>
      <c r="H2291" t="str">
        <f t="shared" si="435"/>
        <v>82097</v>
      </c>
      <c r="I2291">
        <v>1</v>
      </c>
      <c r="J2291">
        <v>380</v>
      </c>
      <c r="K2291">
        <v>0</v>
      </c>
      <c r="L2291">
        <v>345.8</v>
      </c>
    </row>
    <row r="2292" spans="1:12" x14ac:dyDescent="0.25">
      <c r="A2292" t="str">
        <f t="shared" si="423"/>
        <v>89301000</v>
      </c>
      <c r="B2292" t="str">
        <f t="shared" si="436"/>
        <v>06539000</v>
      </c>
      <c r="C2292" t="str">
        <f t="shared" si="433"/>
        <v>06539002</v>
      </c>
      <c r="D2292" t="str">
        <f t="shared" si="434"/>
        <v>802</v>
      </c>
      <c r="E2292" t="str">
        <f t="shared" si="431"/>
        <v>89301101</v>
      </c>
      <c r="F2292" t="str">
        <f t="shared" si="432"/>
        <v>1704041757</v>
      </c>
      <c r="G2292" s="1">
        <v>44750</v>
      </c>
      <c r="H2292" t="str">
        <f t="shared" si="435"/>
        <v>82097</v>
      </c>
      <c r="I2292">
        <v>2</v>
      </c>
      <c r="J2292">
        <v>760</v>
      </c>
      <c r="K2292">
        <v>0</v>
      </c>
      <c r="L2292">
        <v>691.6</v>
      </c>
    </row>
    <row r="2293" spans="1:12" x14ac:dyDescent="0.25">
      <c r="A2293" t="str">
        <f t="shared" si="423"/>
        <v>89301000</v>
      </c>
      <c r="B2293" t="str">
        <f t="shared" si="436"/>
        <v>06539000</v>
      </c>
      <c r="C2293" t="str">
        <f t="shared" si="433"/>
        <v>06539002</v>
      </c>
      <c r="D2293" t="str">
        <f t="shared" si="434"/>
        <v>802</v>
      </c>
      <c r="E2293" t="str">
        <f t="shared" si="431"/>
        <v>89301101</v>
      </c>
      <c r="F2293" t="str">
        <f t="shared" si="432"/>
        <v>1704041757</v>
      </c>
      <c r="G2293" s="1">
        <v>44750</v>
      </c>
      <c r="H2293" t="str">
        <f t="shared" si="435"/>
        <v>82097</v>
      </c>
      <c r="I2293">
        <v>2</v>
      </c>
      <c r="J2293">
        <v>760</v>
      </c>
      <c r="K2293">
        <v>0</v>
      </c>
      <c r="L2293">
        <v>691.6</v>
      </c>
    </row>
    <row r="2294" spans="1:12" x14ac:dyDescent="0.25">
      <c r="A2294" t="str">
        <f t="shared" si="423"/>
        <v>89301000</v>
      </c>
      <c r="B2294" t="str">
        <f t="shared" si="436"/>
        <v>06539000</v>
      </c>
      <c r="C2294" t="str">
        <f t="shared" si="433"/>
        <v>06539002</v>
      </c>
      <c r="D2294" t="str">
        <f t="shared" si="434"/>
        <v>802</v>
      </c>
      <c r="E2294" t="str">
        <f t="shared" si="431"/>
        <v>89301101</v>
      </c>
      <c r="F2294" t="str">
        <f t="shared" si="432"/>
        <v>1704041757</v>
      </c>
      <c r="G2294" s="1">
        <v>44750</v>
      </c>
      <c r="H2294" t="str">
        <f t="shared" si="435"/>
        <v>82097</v>
      </c>
      <c r="I2294">
        <v>1</v>
      </c>
      <c r="J2294">
        <v>380</v>
      </c>
      <c r="K2294">
        <v>0</v>
      </c>
      <c r="L2294">
        <v>345.8</v>
      </c>
    </row>
    <row r="2295" spans="1:12" x14ac:dyDescent="0.25">
      <c r="A2295" t="str">
        <f t="shared" si="423"/>
        <v>89301000</v>
      </c>
      <c r="B2295" t="str">
        <f t="shared" si="436"/>
        <v>06539000</v>
      </c>
      <c r="C2295" t="str">
        <f t="shared" si="433"/>
        <v>06539002</v>
      </c>
      <c r="D2295" t="str">
        <f t="shared" si="434"/>
        <v>802</v>
      </c>
      <c r="E2295" t="str">
        <f t="shared" si="431"/>
        <v>89301101</v>
      </c>
      <c r="F2295" t="str">
        <f t="shared" si="432"/>
        <v>1704041757</v>
      </c>
      <c r="G2295" s="1">
        <v>44750</v>
      </c>
      <c r="H2295" t="str">
        <f t="shared" si="435"/>
        <v>82097</v>
      </c>
      <c r="I2295">
        <v>1</v>
      </c>
      <c r="J2295">
        <v>380</v>
      </c>
      <c r="K2295">
        <v>0</v>
      </c>
      <c r="L2295">
        <v>345.8</v>
      </c>
    </row>
    <row r="2296" spans="1:12" x14ac:dyDescent="0.25">
      <c r="A2296" t="str">
        <f t="shared" si="423"/>
        <v>89301000</v>
      </c>
      <c r="B2296" t="str">
        <f t="shared" si="436"/>
        <v>06539000</v>
      </c>
      <c r="C2296" t="str">
        <f t="shared" si="433"/>
        <v>06539002</v>
      </c>
      <c r="D2296" t="str">
        <f t="shared" si="434"/>
        <v>802</v>
      </c>
      <c r="E2296" t="str">
        <f t="shared" si="431"/>
        <v>89301101</v>
      </c>
      <c r="F2296" t="str">
        <f t="shared" si="432"/>
        <v>1704041757</v>
      </c>
      <c r="G2296" s="1">
        <v>44750</v>
      </c>
      <c r="H2296" t="str">
        <f>"82077"</f>
        <v>82077</v>
      </c>
      <c r="I2296">
        <v>1</v>
      </c>
      <c r="J2296">
        <v>350</v>
      </c>
      <c r="K2296">
        <v>0</v>
      </c>
      <c r="L2296">
        <v>318.5</v>
      </c>
    </row>
    <row r="2297" spans="1:12" x14ac:dyDescent="0.25">
      <c r="A2297" t="str">
        <f t="shared" si="423"/>
        <v>89301000</v>
      </c>
      <c r="B2297" t="str">
        <f t="shared" si="436"/>
        <v>06539000</v>
      </c>
      <c r="C2297" t="str">
        <f t="shared" si="433"/>
        <v>06539002</v>
      </c>
      <c r="D2297" t="str">
        <f t="shared" si="434"/>
        <v>802</v>
      </c>
      <c r="E2297" t="str">
        <f t="shared" si="431"/>
        <v>89301101</v>
      </c>
      <c r="F2297" t="str">
        <f t="shared" si="432"/>
        <v>1704041757</v>
      </c>
      <c r="G2297" s="1">
        <v>44750</v>
      </c>
      <c r="H2297" t="str">
        <f t="shared" ref="H2297:H2310" si="437">"82097"</f>
        <v>82097</v>
      </c>
      <c r="I2297">
        <v>1</v>
      </c>
      <c r="J2297">
        <v>380</v>
      </c>
      <c r="K2297">
        <v>0</v>
      </c>
      <c r="L2297">
        <v>345.8</v>
      </c>
    </row>
    <row r="2298" spans="1:12" x14ac:dyDescent="0.25">
      <c r="A2298" t="str">
        <f t="shared" si="423"/>
        <v>89301000</v>
      </c>
      <c r="B2298" t="str">
        <f t="shared" si="436"/>
        <v>06539000</v>
      </c>
      <c r="C2298" t="str">
        <f t="shared" si="433"/>
        <v>06539002</v>
      </c>
      <c r="D2298" t="str">
        <f t="shared" si="434"/>
        <v>802</v>
      </c>
      <c r="E2298" t="str">
        <f t="shared" si="431"/>
        <v>89301101</v>
      </c>
      <c r="F2298" t="str">
        <f t="shared" si="432"/>
        <v>1704041757</v>
      </c>
      <c r="G2298" s="1">
        <v>44750</v>
      </c>
      <c r="H2298" t="str">
        <f t="shared" si="437"/>
        <v>82097</v>
      </c>
      <c r="I2298">
        <v>1</v>
      </c>
      <c r="J2298">
        <v>380</v>
      </c>
      <c r="K2298">
        <v>0</v>
      </c>
      <c r="L2298">
        <v>345.8</v>
      </c>
    </row>
    <row r="2299" spans="1:12" x14ac:dyDescent="0.25">
      <c r="A2299" t="str">
        <f t="shared" si="423"/>
        <v>89301000</v>
      </c>
      <c r="B2299" t="str">
        <f t="shared" si="436"/>
        <v>06539000</v>
      </c>
      <c r="C2299" t="str">
        <f t="shared" si="433"/>
        <v>06539002</v>
      </c>
      <c r="D2299" t="str">
        <f t="shared" si="434"/>
        <v>802</v>
      </c>
      <c r="E2299" t="str">
        <f t="shared" si="431"/>
        <v>89301101</v>
      </c>
      <c r="F2299" t="str">
        <f t="shared" si="432"/>
        <v>1704041757</v>
      </c>
      <c r="G2299" s="1">
        <v>44750</v>
      </c>
      <c r="H2299" t="str">
        <f t="shared" si="437"/>
        <v>82097</v>
      </c>
      <c r="I2299">
        <v>1</v>
      </c>
      <c r="J2299">
        <v>380</v>
      </c>
      <c r="K2299">
        <v>0</v>
      </c>
      <c r="L2299">
        <v>345.8</v>
      </c>
    </row>
    <row r="2300" spans="1:12" x14ac:dyDescent="0.25">
      <c r="A2300" t="str">
        <f t="shared" si="423"/>
        <v>89301000</v>
      </c>
      <c r="B2300" t="str">
        <f t="shared" si="436"/>
        <v>06539000</v>
      </c>
      <c r="C2300" t="str">
        <f t="shared" si="433"/>
        <v>06539002</v>
      </c>
      <c r="D2300" t="str">
        <f t="shared" si="434"/>
        <v>802</v>
      </c>
      <c r="E2300" t="str">
        <f t="shared" si="431"/>
        <v>89301101</v>
      </c>
      <c r="F2300" t="str">
        <f t="shared" si="432"/>
        <v>1704041757</v>
      </c>
      <c r="G2300" s="1">
        <v>44750</v>
      </c>
      <c r="H2300" t="str">
        <f t="shared" si="437"/>
        <v>82097</v>
      </c>
      <c r="I2300">
        <v>1</v>
      </c>
      <c r="J2300">
        <v>380</v>
      </c>
      <c r="K2300">
        <v>0</v>
      </c>
      <c r="L2300">
        <v>345.8</v>
      </c>
    </row>
    <row r="2301" spans="1:12" x14ac:dyDescent="0.25">
      <c r="A2301" t="str">
        <f t="shared" si="423"/>
        <v>89301000</v>
      </c>
      <c r="B2301" t="str">
        <f t="shared" si="436"/>
        <v>06539000</v>
      </c>
      <c r="C2301" t="str">
        <f t="shared" si="433"/>
        <v>06539002</v>
      </c>
      <c r="D2301" t="str">
        <f t="shared" si="434"/>
        <v>802</v>
      </c>
      <c r="E2301" t="str">
        <f t="shared" si="431"/>
        <v>89301101</v>
      </c>
      <c r="F2301" t="str">
        <f t="shared" si="432"/>
        <v>1704041757</v>
      </c>
      <c r="G2301" s="1">
        <v>44750</v>
      </c>
      <c r="H2301" t="str">
        <f t="shared" si="437"/>
        <v>82097</v>
      </c>
      <c r="I2301">
        <v>1</v>
      </c>
      <c r="J2301">
        <v>380</v>
      </c>
      <c r="K2301">
        <v>0</v>
      </c>
      <c r="L2301">
        <v>345.8</v>
      </c>
    </row>
    <row r="2302" spans="1:12" x14ac:dyDescent="0.25">
      <c r="A2302" t="str">
        <f t="shared" si="423"/>
        <v>89301000</v>
      </c>
      <c r="B2302" t="str">
        <f t="shared" si="436"/>
        <v>06539000</v>
      </c>
      <c r="C2302" t="str">
        <f t="shared" si="433"/>
        <v>06539002</v>
      </c>
      <c r="D2302" t="str">
        <f t="shared" si="434"/>
        <v>802</v>
      </c>
      <c r="E2302" t="str">
        <f t="shared" si="431"/>
        <v>89301101</v>
      </c>
      <c r="F2302" t="str">
        <f t="shared" si="432"/>
        <v>1704041757</v>
      </c>
      <c r="G2302" s="1">
        <v>44750</v>
      </c>
      <c r="H2302" t="str">
        <f t="shared" si="437"/>
        <v>82097</v>
      </c>
      <c r="I2302">
        <v>1</v>
      </c>
      <c r="J2302">
        <v>380</v>
      </c>
      <c r="K2302">
        <v>0</v>
      </c>
      <c r="L2302">
        <v>345.8</v>
      </c>
    </row>
    <row r="2303" spans="1:12" x14ac:dyDescent="0.25">
      <c r="A2303" t="str">
        <f t="shared" si="423"/>
        <v>89301000</v>
      </c>
      <c r="B2303" t="str">
        <f t="shared" si="436"/>
        <v>06539000</v>
      </c>
      <c r="C2303" t="str">
        <f t="shared" si="433"/>
        <v>06539002</v>
      </c>
      <c r="D2303" t="str">
        <f t="shared" si="434"/>
        <v>802</v>
      </c>
      <c r="E2303" t="str">
        <f t="shared" si="431"/>
        <v>89301101</v>
      </c>
      <c r="F2303" t="str">
        <f t="shared" si="432"/>
        <v>1704041757</v>
      </c>
      <c r="G2303" s="1">
        <v>44750</v>
      </c>
      <c r="H2303" t="str">
        <f t="shared" si="437"/>
        <v>82097</v>
      </c>
      <c r="I2303">
        <v>1</v>
      </c>
      <c r="J2303">
        <v>380</v>
      </c>
      <c r="K2303">
        <v>0</v>
      </c>
      <c r="L2303">
        <v>345.8</v>
      </c>
    </row>
    <row r="2304" spans="1:12" x14ac:dyDescent="0.25">
      <c r="A2304" t="str">
        <f t="shared" si="423"/>
        <v>89301000</v>
      </c>
      <c r="B2304" t="str">
        <f t="shared" si="436"/>
        <v>06539000</v>
      </c>
      <c r="C2304" t="str">
        <f t="shared" si="433"/>
        <v>06539002</v>
      </c>
      <c r="D2304" t="str">
        <f t="shared" si="434"/>
        <v>802</v>
      </c>
      <c r="E2304" t="str">
        <f t="shared" si="431"/>
        <v>89301101</v>
      </c>
      <c r="F2304" t="str">
        <f t="shared" si="432"/>
        <v>1704041757</v>
      </c>
      <c r="G2304" s="1">
        <v>44750</v>
      </c>
      <c r="H2304" t="str">
        <f t="shared" si="437"/>
        <v>82097</v>
      </c>
      <c r="I2304">
        <v>1</v>
      </c>
      <c r="J2304">
        <v>380</v>
      </c>
      <c r="K2304">
        <v>0</v>
      </c>
      <c r="L2304">
        <v>345.8</v>
      </c>
    </row>
    <row r="2305" spans="1:12" x14ac:dyDescent="0.25">
      <c r="A2305" t="str">
        <f t="shared" si="423"/>
        <v>89301000</v>
      </c>
      <c r="B2305" t="str">
        <f t="shared" si="436"/>
        <v>06539000</v>
      </c>
      <c r="C2305" t="str">
        <f t="shared" si="433"/>
        <v>06539002</v>
      </c>
      <c r="D2305" t="str">
        <f t="shared" si="434"/>
        <v>802</v>
      </c>
      <c r="E2305" t="str">
        <f t="shared" si="431"/>
        <v>89301101</v>
      </c>
      <c r="F2305" t="str">
        <f t="shared" si="432"/>
        <v>1704041757</v>
      </c>
      <c r="G2305" s="1">
        <v>44750</v>
      </c>
      <c r="H2305" t="str">
        <f t="shared" si="437"/>
        <v>82097</v>
      </c>
      <c r="I2305">
        <v>1</v>
      </c>
      <c r="J2305">
        <v>380</v>
      </c>
      <c r="K2305">
        <v>0</v>
      </c>
      <c r="L2305">
        <v>345.8</v>
      </c>
    </row>
    <row r="2306" spans="1:12" x14ac:dyDescent="0.25">
      <c r="A2306" t="str">
        <f t="shared" ref="A2306:A2369" si="438">"89301000"</f>
        <v>89301000</v>
      </c>
      <c r="B2306" t="str">
        <f t="shared" si="436"/>
        <v>06539000</v>
      </c>
      <c r="C2306" t="str">
        <f t="shared" si="433"/>
        <v>06539002</v>
      </c>
      <c r="D2306" t="str">
        <f t="shared" si="434"/>
        <v>802</v>
      </c>
      <c r="E2306" t="str">
        <f t="shared" si="431"/>
        <v>89301101</v>
      </c>
      <c r="F2306" t="str">
        <f t="shared" si="432"/>
        <v>1704041757</v>
      </c>
      <c r="G2306" s="1">
        <v>44751</v>
      </c>
      <c r="H2306" t="str">
        <f t="shared" si="437"/>
        <v>82097</v>
      </c>
      <c r="I2306">
        <v>1</v>
      </c>
      <c r="J2306">
        <v>380</v>
      </c>
      <c r="K2306">
        <v>0</v>
      </c>
      <c r="L2306">
        <v>345.8</v>
      </c>
    </row>
    <row r="2307" spans="1:12" x14ac:dyDescent="0.25">
      <c r="A2307" t="str">
        <f t="shared" si="438"/>
        <v>89301000</v>
      </c>
      <c r="B2307" t="str">
        <f t="shared" si="436"/>
        <v>06539000</v>
      </c>
      <c r="C2307" t="str">
        <f t="shared" si="433"/>
        <v>06539002</v>
      </c>
      <c r="D2307" t="str">
        <f t="shared" si="434"/>
        <v>802</v>
      </c>
      <c r="E2307" t="str">
        <f t="shared" si="431"/>
        <v>89301101</v>
      </c>
      <c r="F2307" t="str">
        <f t="shared" si="432"/>
        <v>1704041757</v>
      </c>
      <c r="G2307" s="1">
        <v>44751</v>
      </c>
      <c r="H2307" t="str">
        <f t="shared" si="437"/>
        <v>82097</v>
      </c>
      <c r="I2307">
        <v>1</v>
      </c>
      <c r="J2307">
        <v>380</v>
      </c>
      <c r="K2307">
        <v>0</v>
      </c>
      <c r="L2307">
        <v>345.8</v>
      </c>
    </row>
    <row r="2308" spans="1:12" x14ac:dyDescent="0.25">
      <c r="A2308" t="str">
        <f t="shared" si="438"/>
        <v>89301000</v>
      </c>
      <c r="B2308" t="str">
        <f t="shared" si="436"/>
        <v>06539000</v>
      </c>
      <c r="C2308" t="str">
        <f t="shared" si="433"/>
        <v>06539002</v>
      </c>
      <c r="D2308" t="str">
        <f t="shared" si="434"/>
        <v>802</v>
      </c>
      <c r="E2308" t="str">
        <f t="shared" si="431"/>
        <v>89301101</v>
      </c>
      <c r="F2308" t="str">
        <f t="shared" si="432"/>
        <v>1704041757</v>
      </c>
      <c r="G2308" s="1">
        <v>44751</v>
      </c>
      <c r="H2308" t="str">
        <f t="shared" si="437"/>
        <v>82097</v>
      </c>
      <c r="I2308">
        <v>1</v>
      </c>
      <c r="J2308">
        <v>380</v>
      </c>
      <c r="K2308">
        <v>0</v>
      </c>
      <c r="L2308">
        <v>345.8</v>
      </c>
    </row>
    <row r="2309" spans="1:12" x14ac:dyDescent="0.25">
      <c r="A2309" t="str">
        <f t="shared" si="438"/>
        <v>89301000</v>
      </c>
      <c r="B2309" t="str">
        <f t="shared" si="436"/>
        <v>06539000</v>
      </c>
      <c r="C2309" t="str">
        <f t="shared" si="433"/>
        <v>06539002</v>
      </c>
      <c r="D2309" t="str">
        <f t="shared" si="434"/>
        <v>802</v>
      </c>
      <c r="E2309" t="str">
        <f t="shared" si="431"/>
        <v>89301101</v>
      </c>
      <c r="F2309" t="str">
        <f t="shared" si="432"/>
        <v>1704041757</v>
      </c>
      <c r="G2309" s="1">
        <v>44751</v>
      </c>
      <c r="H2309" t="str">
        <f t="shared" si="437"/>
        <v>82097</v>
      </c>
      <c r="I2309">
        <v>1</v>
      </c>
      <c r="J2309">
        <v>380</v>
      </c>
      <c r="K2309">
        <v>0</v>
      </c>
      <c r="L2309">
        <v>345.8</v>
      </c>
    </row>
    <row r="2310" spans="1:12" x14ac:dyDescent="0.25">
      <c r="A2310" t="str">
        <f t="shared" si="438"/>
        <v>89301000</v>
      </c>
      <c r="B2310" t="str">
        <f t="shared" si="436"/>
        <v>06539000</v>
      </c>
      <c r="C2310" t="str">
        <f t="shared" si="433"/>
        <v>06539002</v>
      </c>
      <c r="D2310" t="str">
        <f t="shared" si="434"/>
        <v>802</v>
      </c>
      <c r="E2310" t="str">
        <f t="shared" si="431"/>
        <v>89301101</v>
      </c>
      <c r="F2310" t="str">
        <f t="shared" si="432"/>
        <v>1704041757</v>
      </c>
      <c r="G2310" s="1">
        <v>44751</v>
      </c>
      <c r="H2310" t="str">
        <f t="shared" si="437"/>
        <v>82097</v>
      </c>
      <c r="I2310">
        <v>1</v>
      </c>
      <c r="J2310">
        <v>380</v>
      </c>
      <c r="K2310">
        <v>0</v>
      </c>
      <c r="L2310">
        <v>345.8</v>
      </c>
    </row>
    <row r="2311" spans="1:12" x14ac:dyDescent="0.25">
      <c r="A2311" t="str">
        <f t="shared" si="438"/>
        <v>89301000</v>
      </c>
      <c r="B2311" t="str">
        <f t="shared" si="436"/>
        <v>06539000</v>
      </c>
      <c r="C2311" t="str">
        <f t="shared" ref="C2311:C2342" si="439">"06539003"</f>
        <v>06539003</v>
      </c>
      <c r="D2311" t="str">
        <f t="shared" ref="D2311:D2342" si="440">"813"</f>
        <v>813</v>
      </c>
      <c r="E2311" t="str">
        <f t="shared" si="431"/>
        <v>89301101</v>
      </c>
      <c r="F2311" t="str">
        <f t="shared" si="432"/>
        <v>1704041757</v>
      </c>
      <c r="G2311" s="1">
        <v>44753</v>
      </c>
      <c r="H2311" t="str">
        <f t="shared" ref="H2311:H2320" si="441">"91413"</f>
        <v>91413</v>
      </c>
      <c r="I2311">
        <v>1</v>
      </c>
      <c r="J2311">
        <v>853</v>
      </c>
      <c r="K2311">
        <v>0</v>
      </c>
      <c r="L2311">
        <v>665.34</v>
      </c>
    </row>
    <row r="2312" spans="1:12" x14ac:dyDescent="0.25">
      <c r="A2312" t="str">
        <f t="shared" si="438"/>
        <v>89301000</v>
      </c>
      <c r="B2312" t="str">
        <f t="shared" si="436"/>
        <v>06539000</v>
      </c>
      <c r="C2312" t="str">
        <f t="shared" si="439"/>
        <v>06539003</v>
      </c>
      <c r="D2312" t="str">
        <f t="shared" si="440"/>
        <v>813</v>
      </c>
      <c r="E2312" t="str">
        <f t="shared" si="431"/>
        <v>89301101</v>
      </c>
      <c r="F2312" t="str">
        <f t="shared" si="432"/>
        <v>1704041757</v>
      </c>
      <c r="G2312" s="1">
        <v>44753</v>
      </c>
      <c r="H2312" t="str">
        <f t="shared" si="441"/>
        <v>91413</v>
      </c>
      <c r="I2312">
        <v>1</v>
      </c>
      <c r="J2312">
        <v>853</v>
      </c>
      <c r="K2312">
        <v>0</v>
      </c>
      <c r="L2312">
        <v>665.34</v>
      </c>
    </row>
    <row r="2313" spans="1:12" x14ac:dyDescent="0.25">
      <c r="A2313" t="str">
        <f t="shared" si="438"/>
        <v>89301000</v>
      </c>
      <c r="B2313" t="str">
        <f t="shared" si="436"/>
        <v>06539000</v>
      </c>
      <c r="C2313" t="str">
        <f t="shared" si="439"/>
        <v>06539003</v>
      </c>
      <c r="D2313" t="str">
        <f t="shared" si="440"/>
        <v>813</v>
      </c>
      <c r="E2313" t="str">
        <f t="shared" si="431"/>
        <v>89301101</v>
      </c>
      <c r="F2313" t="str">
        <f t="shared" si="432"/>
        <v>1704041757</v>
      </c>
      <c r="G2313" s="1">
        <v>44762</v>
      </c>
      <c r="H2313" t="str">
        <f t="shared" si="441"/>
        <v>91413</v>
      </c>
      <c r="I2313">
        <v>1</v>
      </c>
      <c r="J2313">
        <v>853</v>
      </c>
      <c r="K2313">
        <v>0</v>
      </c>
      <c r="L2313">
        <v>665.34</v>
      </c>
    </row>
    <row r="2314" spans="1:12" x14ac:dyDescent="0.25">
      <c r="A2314" t="str">
        <f t="shared" si="438"/>
        <v>89301000</v>
      </c>
      <c r="B2314" t="str">
        <f t="shared" si="436"/>
        <v>06539000</v>
      </c>
      <c r="C2314" t="str">
        <f t="shared" si="439"/>
        <v>06539003</v>
      </c>
      <c r="D2314" t="str">
        <f t="shared" si="440"/>
        <v>813</v>
      </c>
      <c r="E2314" t="str">
        <f t="shared" ref="E2314:E2345" si="442">"89301101"</f>
        <v>89301101</v>
      </c>
      <c r="F2314" t="str">
        <f t="shared" ref="F2314:F2345" si="443">"1704041757"</f>
        <v>1704041757</v>
      </c>
      <c r="G2314" s="1">
        <v>44762</v>
      </c>
      <c r="H2314" t="str">
        <f t="shared" si="441"/>
        <v>91413</v>
      </c>
      <c r="I2314">
        <v>1</v>
      </c>
      <c r="J2314">
        <v>853</v>
      </c>
      <c r="K2314">
        <v>0</v>
      </c>
      <c r="L2314">
        <v>665.34</v>
      </c>
    </row>
    <row r="2315" spans="1:12" x14ac:dyDescent="0.25">
      <c r="A2315" t="str">
        <f t="shared" si="438"/>
        <v>89301000</v>
      </c>
      <c r="B2315" t="str">
        <f t="shared" si="436"/>
        <v>06539000</v>
      </c>
      <c r="C2315" t="str">
        <f t="shared" si="439"/>
        <v>06539003</v>
      </c>
      <c r="D2315" t="str">
        <f t="shared" si="440"/>
        <v>813</v>
      </c>
      <c r="E2315" t="str">
        <f t="shared" si="442"/>
        <v>89301101</v>
      </c>
      <c r="F2315" t="str">
        <f t="shared" si="443"/>
        <v>1704041757</v>
      </c>
      <c r="G2315" s="1">
        <v>44762</v>
      </c>
      <c r="H2315" t="str">
        <f t="shared" si="441"/>
        <v>91413</v>
      </c>
      <c r="I2315">
        <v>1</v>
      </c>
      <c r="J2315">
        <v>853</v>
      </c>
      <c r="K2315">
        <v>0</v>
      </c>
      <c r="L2315">
        <v>665.34</v>
      </c>
    </row>
    <row r="2316" spans="1:12" x14ac:dyDescent="0.25">
      <c r="A2316" t="str">
        <f t="shared" si="438"/>
        <v>89301000</v>
      </c>
      <c r="B2316" t="str">
        <f t="shared" si="436"/>
        <v>06539000</v>
      </c>
      <c r="C2316" t="str">
        <f t="shared" si="439"/>
        <v>06539003</v>
      </c>
      <c r="D2316" t="str">
        <f t="shared" si="440"/>
        <v>813</v>
      </c>
      <c r="E2316" t="str">
        <f t="shared" si="442"/>
        <v>89301101</v>
      </c>
      <c r="F2316" t="str">
        <f t="shared" si="443"/>
        <v>1704041757</v>
      </c>
      <c r="G2316" s="1">
        <v>44762</v>
      </c>
      <c r="H2316" t="str">
        <f t="shared" si="441"/>
        <v>91413</v>
      </c>
      <c r="I2316">
        <v>1</v>
      </c>
      <c r="J2316">
        <v>853</v>
      </c>
      <c r="K2316">
        <v>0</v>
      </c>
      <c r="L2316">
        <v>665.34</v>
      </c>
    </row>
    <row r="2317" spans="1:12" x14ac:dyDescent="0.25">
      <c r="A2317" t="str">
        <f t="shared" si="438"/>
        <v>89301000</v>
      </c>
      <c r="B2317" t="str">
        <f t="shared" si="436"/>
        <v>06539000</v>
      </c>
      <c r="C2317" t="str">
        <f t="shared" si="439"/>
        <v>06539003</v>
      </c>
      <c r="D2317" t="str">
        <f t="shared" si="440"/>
        <v>813</v>
      </c>
      <c r="E2317" t="str">
        <f t="shared" si="442"/>
        <v>89301101</v>
      </c>
      <c r="F2317" t="str">
        <f t="shared" si="443"/>
        <v>1704041757</v>
      </c>
      <c r="G2317" s="1">
        <v>44762</v>
      </c>
      <c r="H2317" t="str">
        <f t="shared" si="441"/>
        <v>91413</v>
      </c>
      <c r="I2317">
        <v>1</v>
      </c>
      <c r="J2317">
        <v>853</v>
      </c>
      <c r="K2317">
        <v>0</v>
      </c>
      <c r="L2317">
        <v>665.34</v>
      </c>
    </row>
    <row r="2318" spans="1:12" x14ac:dyDescent="0.25">
      <c r="A2318" t="str">
        <f t="shared" si="438"/>
        <v>89301000</v>
      </c>
      <c r="B2318" t="str">
        <f t="shared" si="436"/>
        <v>06539000</v>
      </c>
      <c r="C2318" t="str">
        <f t="shared" si="439"/>
        <v>06539003</v>
      </c>
      <c r="D2318" t="str">
        <f t="shared" si="440"/>
        <v>813</v>
      </c>
      <c r="E2318" t="str">
        <f t="shared" si="442"/>
        <v>89301101</v>
      </c>
      <c r="F2318" t="str">
        <f t="shared" si="443"/>
        <v>1704041757</v>
      </c>
      <c r="G2318" s="1">
        <v>44762</v>
      </c>
      <c r="H2318" t="str">
        <f t="shared" si="441"/>
        <v>91413</v>
      </c>
      <c r="I2318">
        <v>1</v>
      </c>
      <c r="J2318">
        <v>853</v>
      </c>
      <c r="K2318">
        <v>0</v>
      </c>
      <c r="L2318">
        <v>665.34</v>
      </c>
    </row>
    <row r="2319" spans="1:12" x14ac:dyDescent="0.25">
      <c r="A2319" t="str">
        <f t="shared" si="438"/>
        <v>89301000</v>
      </c>
      <c r="B2319" t="str">
        <f t="shared" si="436"/>
        <v>06539000</v>
      </c>
      <c r="C2319" t="str">
        <f t="shared" si="439"/>
        <v>06539003</v>
      </c>
      <c r="D2319" t="str">
        <f t="shared" si="440"/>
        <v>813</v>
      </c>
      <c r="E2319" t="str">
        <f t="shared" si="442"/>
        <v>89301101</v>
      </c>
      <c r="F2319" t="str">
        <f t="shared" si="443"/>
        <v>1704041757</v>
      </c>
      <c r="G2319" s="1">
        <v>44762</v>
      </c>
      <c r="H2319" t="str">
        <f t="shared" si="441"/>
        <v>91413</v>
      </c>
      <c r="I2319">
        <v>1</v>
      </c>
      <c r="J2319">
        <v>853</v>
      </c>
      <c r="K2319">
        <v>0</v>
      </c>
      <c r="L2319">
        <v>665.34</v>
      </c>
    </row>
    <row r="2320" spans="1:12" x14ac:dyDescent="0.25">
      <c r="A2320" t="str">
        <f t="shared" si="438"/>
        <v>89301000</v>
      </c>
      <c r="B2320" t="str">
        <f t="shared" si="436"/>
        <v>06539000</v>
      </c>
      <c r="C2320" t="str">
        <f t="shared" si="439"/>
        <v>06539003</v>
      </c>
      <c r="D2320" t="str">
        <f t="shared" si="440"/>
        <v>813</v>
      </c>
      <c r="E2320" t="str">
        <f t="shared" si="442"/>
        <v>89301101</v>
      </c>
      <c r="F2320" t="str">
        <f t="shared" si="443"/>
        <v>1704041757</v>
      </c>
      <c r="G2320" s="1">
        <v>44762</v>
      </c>
      <c r="H2320" t="str">
        <f t="shared" si="441"/>
        <v>91413</v>
      </c>
      <c r="I2320">
        <v>1</v>
      </c>
      <c r="J2320">
        <v>853</v>
      </c>
      <c r="K2320">
        <v>0</v>
      </c>
      <c r="L2320">
        <v>665.34</v>
      </c>
    </row>
    <row r="2321" spans="1:12" x14ac:dyDescent="0.25">
      <c r="A2321" t="str">
        <f t="shared" si="438"/>
        <v>89301000</v>
      </c>
      <c r="B2321" t="str">
        <f t="shared" ref="B2321:B2352" si="444">"06539000"</f>
        <v>06539000</v>
      </c>
      <c r="C2321" t="str">
        <f t="shared" si="439"/>
        <v>06539003</v>
      </c>
      <c r="D2321" t="str">
        <f t="shared" si="440"/>
        <v>813</v>
      </c>
      <c r="E2321" t="str">
        <f t="shared" si="442"/>
        <v>89301101</v>
      </c>
      <c r="F2321" t="str">
        <f t="shared" si="443"/>
        <v>1704041757</v>
      </c>
      <c r="G2321" s="1">
        <v>44750</v>
      </c>
      <c r="H2321" t="str">
        <f t="shared" ref="H2321:H2331" si="445">"91197"</f>
        <v>91197</v>
      </c>
      <c r="I2321">
        <v>1</v>
      </c>
      <c r="J2321">
        <v>1046</v>
      </c>
      <c r="K2321">
        <v>0</v>
      </c>
      <c r="L2321">
        <v>815.88</v>
      </c>
    </row>
    <row r="2322" spans="1:12" x14ac:dyDescent="0.25">
      <c r="A2322" t="str">
        <f t="shared" si="438"/>
        <v>89301000</v>
      </c>
      <c r="B2322" t="str">
        <f t="shared" si="444"/>
        <v>06539000</v>
      </c>
      <c r="C2322" t="str">
        <f t="shared" si="439"/>
        <v>06539003</v>
      </c>
      <c r="D2322" t="str">
        <f t="shared" si="440"/>
        <v>813</v>
      </c>
      <c r="E2322" t="str">
        <f t="shared" si="442"/>
        <v>89301101</v>
      </c>
      <c r="F2322" t="str">
        <f t="shared" si="443"/>
        <v>1704041757</v>
      </c>
      <c r="G2322" s="1">
        <v>44755</v>
      </c>
      <c r="H2322" t="str">
        <f t="shared" si="445"/>
        <v>91197</v>
      </c>
      <c r="I2322">
        <v>1</v>
      </c>
      <c r="J2322">
        <v>1046</v>
      </c>
      <c r="K2322">
        <v>0</v>
      </c>
      <c r="L2322">
        <v>815.88</v>
      </c>
    </row>
    <row r="2323" spans="1:12" x14ac:dyDescent="0.25">
      <c r="A2323" t="str">
        <f t="shared" si="438"/>
        <v>89301000</v>
      </c>
      <c r="B2323" t="str">
        <f t="shared" si="444"/>
        <v>06539000</v>
      </c>
      <c r="C2323" t="str">
        <f t="shared" si="439"/>
        <v>06539003</v>
      </c>
      <c r="D2323" t="str">
        <f t="shared" si="440"/>
        <v>813</v>
      </c>
      <c r="E2323" t="str">
        <f t="shared" si="442"/>
        <v>89301101</v>
      </c>
      <c r="F2323" t="str">
        <f t="shared" si="443"/>
        <v>1704041757</v>
      </c>
      <c r="G2323" s="1">
        <v>44755</v>
      </c>
      <c r="H2323" t="str">
        <f t="shared" si="445"/>
        <v>91197</v>
      </c>
      <c r="I2323">
        <v>1</v>
      </c>
      <c r="J2323">
        <v>1046</v>
      </c>
      <c r="K2323">
        <v>0</v>
      </c>
      <c r="L2323">
        <v>815.88</v>
      </c>
    </row>
    <row r="2324" spans="1:12" x14ac:dyDescent="0.25">
      <c r="A2324" t="str">
        <f t="shared" si="438"/>
        <v>89301000</v>
      </c>
      <c r="B2324" t="str">
        <f t="shared" si="444"/>
        <v>06539000</v>
      </c>
      <c r="C2324" t="str">
        <f t="shared" si="439"/>
        <v>06539003</v>
      </c>
      <c r="D2324" t="str">
        <f t="shared" si="440"/>
        <v>813</v>
      </c>
      <c r="E2324" t="str">
        <f t="shared" si="442"/>
        <v>89301101</v>
      </c>
      <c r="F2324" t="str">
        <f t="shared" si="443"/>
        <v>1704041757</v>
      </c>
      <c r="G2324" s="1">
        <v>44754</v>
      </c>
      <c r="H2324" t="str">
        <f t="shared" si="445"/>
        <v>91197</v>
      </c>
      <c r="I2324">
        <v>1</v>
      </c>
      <c r="J2324">
        <v>1046</v>
      </c>
      <c r="K2324">
        <v>0</v>
      </c>
      <c r="L2324">
        <v>815.88</v>
      </c>
    </row>
    <row r="2325" spans="1:12" x14ac:dyDescent="0.25">
      <c r="A2325" t="str">
        <f t="shared" si="438"/>
        <v>89301000</v>
      </c>
      <c r="B2325" t="str">
        <f t="shared" si="444"/>
        <v>06539000</v>
      </c>
      <c r="C2325" t="str">
        <f t="shared" si="439"/>
        <v>06539003</v>
      </c>
      <c r="D2325" t="str">
        <f t="shared" si="440"/>
        <v>813</v>
      </c>
      <c r="E2325" t="str">
        <f t="shared" si="442"/>
        <v>89301101</v>
      </c>
      <c r="F2325" t="str">
        <f t="shared" si="443"/>
        <v>1704041757</v>
      </c>
      <c r="G2325" s="1">
        <v>44754</v>
      </c>
      <c r="H2325" t="str">
        <f t="shared" si="445"/>
        <v>91197</v>
      </c>
      <c r="I2325">
        <v>1</v>
      </c>
      <c r="J2325">
        <v>1046</v>
      </c>
      <c r="K2325">
        <v>0</v>
      </c>
      <c r="L2325">
        <v>815.88</v>
      </c>
    </row>
    <row r="2326" spans="1:12" x14ac:dyDescent="0.25">
      <c r="A2326" t="str">
        <f t="shared" si="438"/>
        <v>89301000</v>
      </c>
      <c r="B2326" t="str">
        <f t="shared" si="444"/>
        <v>06539000</v>
      </c>
      <c r="C2326" t="str">
        <f t="shared" si="439"/>
        <v>06539003</v>
      </c>
      <c r="D2326" t="str">
        <f t="shared" si="440"/>
        <v>813</v>
      </c>
      <c r="E2326" t="str">
        <f t="shared" si="442"/>
        <v>89301101</v>
      </c>
      <c r="F2326" t="str">
        <f t="shared" si="443"/>
        <v>1704041757</v>
      </c>
      <c r="G2326" s="1">
        <v>44753</v>
      </c>
      <c r="H2326" t="str">
        <f t="shared" si="445"/>
        <v>91197</v>
      </c>
      <c r="I2326">
        <v>1</v>
      </c>
      <c r="J2326">
        <v>1046</v>
      </c>
      <c r="K2326">
        <v>0</v>
      </c>
      <c r="L2326">
        <v>815.88</v>
      </c>
    </row>
    <row r="2327" spans="1:12" x14ac:dyDescent="0.25">
      <c r="A2327" t="str">
        <f t="shared" si="438"/>
        <v>89301000</v>
      </c>
      <c r="B2327" t="str">
        <f t="shared" si="444"/>
        <v>06539000</v>
      </c>
      <c r="C2327" t="str">
        <f t="shared" si="439"/>
        <v>06539003</v>
      </c>
      <c r="D2327" t="str">
        <f t="shared" si="440"/>
        <v>813</v>
      </c>
      <c r="E2327" t="str">
        <f t="shared" si="442"/>
        <v>89301101</v>
      </c>
      <c r="F2327" t="str">
        <f t="shared" si="443"/>
        <v>1704041757</v>
      </c>
      <c r="G2327" s="1">
        <v>44753</v>
      </c>
      <c r="H2327" t="str">
        <f t="shared" si="445"/>
        <v>91197</v>
      </c>
      <c r="I2327">
        <v>1</v>
      </c>
      <c r="J2327">
        <v>1046</v>
      </c>
      <c r="K2327">
        <v>0</v>
      </c>
      <c r="L2327">
        <v>815.88</v>
      </c>
    </row>
    <row r="2328" spans="1:12" x14ac:dyDescent="0.25">
      <c r="A2328" t="str">
        <f t="shared" si="438"/>
        <v>89301000</v>
      </c>
      <c r="B2328" t="str">
        <f t="shared" si="444"/>
        <v>06539000</v>
      </c>
      <c r="C2328" t="str">
        <f t="shared" si="439"/>
        <v>06539003</v>
      </c>
      <c r="D2328" t="str">
        <f t="shared" si="440"/>
        <v>813</v>
      </c>
      <c r="E2328" t="str">
        <f t="shared" si="442"/>
        <v>89301101</v>
      </c>
      <c r="F2328" t="str">
        <f t="shared" si="443"/>
        <v>1704041757</v>
      </c>
      <c r="G2328" s="1">
        <v>44752</v>
      </c>
      <c r="H2328" t="str">
        <f t="shared" si="445"/>
        <v>91197</v>
      </c>
      <c r="I2328">
        <v>1</v>
      </c>
      <c r="J2328">
        <v>1046</v>
      </c>
      <c r="K2328">
        <v>0</v>
      </c>
      <c r="L2328">
        <v>815.88</v>
      </c>
    </row>
    <row r="2329" spans="1:12" x14ac:dyDescent="0.25">
      <c r="A2329" t="str">
        <f t="shared" si="438"/>
        <v>89301000</v>
      </c>
      <c r="B2329" t="str">
        <f t="shared" si="444"/>
        <v>06539000</v>
      </c>
      <c r="C2329" t="str">
        <f t="shared" si="439"/>
        <v>06539003</v>
      </c>
      <c r="D2329" t="str">
        <f t="shared" si="440"/>
        <v>813</v>
      </c>
      <c r="E2329" t="str">
        <f t="shared" si="442"/>
        <v>89301101</v>
      </c>
      <c r="F2329" t="str">
        <f t="shared" si="443"/>
        <v>1704041757</v>
      </c>
      <c r="G2329" s="1">
        <v>44752</v>
      </c>
      <c r="H2329" t="str">
        <f t="shared" si="445"/>
        <v>91197</v>
      </c>
      <c r="I2329">
        <v>1</v>
      </c>
      <c r="J2329">
        <v>1046</v>
      </c>
      <c r="K2329">
        <v>0</v>
      </c>
      <c r="L2329">
        <v>815.88</v>
      </c>
    </row>
    <row r="2330" spans="1:12" x14ac:dyDescent="0.25">
      <c r="A2330" t="str">
        <f t="shared" si="438"/>
        <v>89301000</v>
      </c>
      <c r="B2330" t="str">
        <f t="shared" si="444"/>
        <v>06539000</v>
      </c>
      <c r="C2330" t="str">
        <f t="shared" si="439"/>
        <v>06539003</v>
      </c>
      <c r="D2330" t="str">
        <f t="shared" si="440"/>
        <v>813</v>
      </c>
      <c r="E2330" t="str">
        <f t="shared" si="442"/>
        <v>89301101</v>
      </c>
      <c r="F2330" t="str">
        <f t="shared" si="443"/>
        <v>1704041757</v>
      </c>
      <c r="G2330" s="1">
        <v>44751</v>
      </c>
      <c r="H2330" t="str">
        <f t="shared" si="445"/>
        <v>91197</v>
      </c>
      <c r="I2330">
        <v>1</v>
      </c>
      <c r="J2330">
        <v>1046</v>
      </c>
      <c r="K2330">
        <v>0</v>
      </c>
      <c r="L2330">
        <v>815.88</v>
      </c>
    </row>
    <row r="2331" spans="1:12" x14ac:dyDescent="0.25">
      <c r="A2331" t="str">
        <f t="shared" si="438"/>
        <v>89301000</v>
      </c>
      <c r="B2331" t="str">
        <f t="shared" si="444"/>
        <v>06539000</v>
      </c>
      <c r="C2331" t="str">
        <f t="shared" si="439"/>
        <v>06539003</v>
      </c>
      <c r="D2331" t="str">
        <f t="shared" si="440"/>
        <v>813</v>
      </c>
      <c r="E2331" t="str">
        <f t="shared" si="442"/>
        <v>89301101</v>
      </c>
      <c r="F2331" t="str">
        <f t="shared" si="443"/>
        <v>1704041757</v>
      </c>
      <c r="G2331" s="1">
        <v>44751</v>
      </c>
      <c r="H2331" t="str">
        <f t="shared" si="445"/>
        <v>91197</v>
      </c>
      <c r="I2331">
        <v>1</v>
      </c>
      <c r="J2331">
        <v>1046</v>
      </c>
      <c r="K2331">
        <v>0</v>
      </c>
      <c r="L2331">
        <v>815.88</v>
      </c>
    </row>
    <row r="2332" spans="1:12" x14ac:dyDescent="0.25">
      <c r="A2332" t="str">
        <f t="shared" si="438"/>
        <v>89301000</v>
      </c>
      <c r="B2332" t="str">
        <f t="shared" si="444"/>
        <v>06539000</v>
      </c>
      <c r="C2332" t="str">
        <f t="shared" si="439"/>
        <v>06539003</v>
      </c>
      <c r="D2332" t="str">
        <f t="shared" si="440"/>
        <v>813</v>
      </c>
      <c r="E2332" t="str">
        <f t="shared" si="442"/>
        <v>89301101</v>
      </c>
      <c r="F2332" t="str">
        <f t="shared" si="443"/>
        <v>1704041757</v>
      </c>
      <c r="G2332" s="1">
        <v>44750</v>
      </c>
      <c r="H2332" t="str">
        <f t="shared" ref="H2332:H2345" si="446">"91411"</f>
        <v>91411</v>
      </c>
      <c r="I2332">
        <v>1</v>
      </c>
      <c r="J2332">
        <v>1600</v>
      </c>
      <c r="K2332">
        <v>0</v>
      </c>
      <c r="L2332">
        <v>1248</v>
      </c>
    </row>
    <row r="2333" spans="1:12" x14ac:dyDescent="0.25">
      <c r="A2333" t="str">
        <f t="shared" si="438"/>
        <v>89301000</v>
      </c>
      <c r="B2333" t="str">
        <f t="shared" si="444"/>
        <v>06539000</v>
      </c>
      <c r="C2333" t="str">
        <f t="shared" si="439"/>
        <v>06539003</v>
      </c>
      <c r="D2333" t="str">
        <f t="shared" si="440"/>
        <v>813</v>
      </c>
      <c r="E2333" t="str">
        <f t="shared" si="442"/>
        <v>89301101</v>
      </c>
      <c r="F2333" t="str">
        <f t="shared" si="443"/>
        <v>1704041757</v>
      </c>
      <c r="G2333" s="1">
        <v>44750</v>
      </c>
      <c r="H2333" t="str">
        <f t="shared" si="446"/>
        <v>91411</v>
      </c>
      <c r="I2333">
        <v>1</v>
      </c>
      <c r="J2333">
        <v>1600</v>
      </c>
      <c r="K2333">
        <v>0</v>
      </c>
      <c r="L2333">
        <v>1248</v>
      </c>
    </row>
    <row r="2334" spans="1:12" x14ac:dyDescent="0.25">
      <c r="A2334" t="str">
        <f t="shared" si="438"/>
        <v>89301000</v>
      </c>
      <c r="B2334" t="str">
        <f t="shared" si="444"/>
        <v>06539000</v>
      </c>
      <c r="C2334" t="str">
        <f t="shared" si="439"/>
        <v>06539003</v>
      </c>
      <c r="D2334" t="str">
        <f t="shared" si="440"/>
        <v>813</v>
      </c>
      <c r="E2334" t="str">
        <f t="shared" si="442"/>
        <v>89301101</v>
      </c>
      <c r="F2334" t="str">
        <f t="shared" si="443"/>
        <v>1704041757</v>
      </c>
      <c r="G2334" s="1">
        <v>44750</v>
      </c>
      <c r="H2334" t="str">
        <f t="shared" si="446"/>
        <v>91411</v>
      </c>
      <c r="I2334">
        <v>1</v>
      </c>
      <c r="J2334">
        <v>1600</v>
      </c>
      <c r="K2334">
        <v>0</v>
      </c>
      <c r="L2334">
        <v>1248</v>
      </c>
    </row>
    <row r="2335" spans="1:12" x14ac:dyDescent="0.25">
      <c r="A2335" t="str">
        <f t="shared" si="438"/>
        <v>89301000</v>
      </c>
      <c r="B2335" t="str">
        <f t="shared" si="444"/>
        <v>06539000</v>
      </c>
      <c r="C2335" t="str">
        <f t="shared" si="439"/>
        <v>06539003</v>
      </c>
      <c r="D2335" t="str">
        <f t="shared" si="440"/>
        <v>813</v>
      </c>
      <c r="E2335" t="str">
        <f t="shared" si="442"/>
        <v>89301101</v>
      </c>
      <c r="F2335" t="str">
        <f t="shared" si="443"/>
        <v>1704041757</v>
      </c>
      <c r="G2335" s="1">
        <v>44750</v>
      </c>
      <c r="H2335" t="str">
        <f t="shared" si="446"/>
        <v>91411</v>
      </c>
      <c r="I2335">
        <v>1</v>
      </c>
      <c r="J2335">
        <v>1600</v>
      </c>
      <c r="K2335">
        <v>0</v>
      </c>
      <c r="L2335">
        <v>1248</v>
      </c>
    </row>
    <row r="2336" spans="1:12" x14ac:dyDescent="0.25">
      <c r="A2336" t="str">
        <f t="shared" si="438"/>
        <v>89301000</v>
      </c>
      <c r="B2336" t="str">
        <f t="shared" si="444"/>
        <v>06539000</v>
      </c>
      <c r="C2336" t="str">
        <f t="shared" si="439"/>
        <v>06539003</v>
      </c>
      <c r="D2336" t="str">
        <f t="shared" si="440"/>
        <v>813</v>
      </c>
      <c r="E2336" t="str">
        <f t="shared" si="442"/>
        <v>89301101</v>
      </c>
      <c r="F2336" t="str">
        <f t="shared" si="443"/>
        <v>1704041757</v>
      </c>
      <c r="G2336" s="1">
        <v>44750</v>
      </c>
      <c r="H2336" t="str">
        <f t="shared" si="446"/>
        <v>91411</v>
      </c>
      <c r="I2336">
        <v>1</v>
      </c>
      <c r="J2336">
        <v>1600</v>
      </c>
      <c r="K2336">
        <v>0</v>
      </c>
      <c r="L2336">
        <v>1248</v>
      </c>
    </row>
    <row r="2337" spans="1:12" x14ac:dyDescent="0.25">
      <c r="A2337" t="str">
        <f t="shared" si="438"/>
        <v>89301000</v>
      </c>
      <c r="B2337" t="str">
        <f t="shared" si="444"/>
        <v>06539000</v>
      </c>
      <c r="C2337" t="str">
        <f t="shared" si="439"/>
        <v>06539003</v>
      </c>
      <c r="D2337" t="str">
        <f t="shared" si="440"/>
        <v>813</v>
      </c>
      <c r="E2337" t="str">
        <f t="shared" si="442"/>
        <v>89301101</v>
      </c>
      <c r="F2337" t="str">
        <f t="shared" si="443"/>
        <v>1704041757</v>
      </c>
      <c r="G2337" s="1">
        <v>44750</v>
      </c>
      <c r="H2337" t="str">
        <f t="shared" si="446"/>
        <v>91411</v>
      </c>
      <c r="I2337">
        <v>1</v>
      </c>
      <c r="J2337">
        <v>1600</v>
      </c>
      <c r="K2337">
        <v>0</v>
      </c>
      <c r="L2337">
        <v>1248</v>
      </c>
    </row>
    <row r="2338" spans="1:12" x14ac:dyDescent="0.25">
      <c r="A2338" t="str">
        <f t="shared" si="438"/>
        <v>89301000</v>
      </c>
      <c r="B2338" t="str">
        <f t="shared" si="444"/>
        <v>06539000</v>
      </c>
      <c r="C2338" t="str">
        <f t="shared" si="439"/>
        <v>06539003</v>
      </c>
      <c r="D2338" t="str">
        <f t="shared" si="440"/>
        <v>813</v>
      </c>
      <c r="E2338" t="str">
        <f t="shared" si="442"/>
        <v>89301101</v>
      </c>
      <c r="F2338" t="str">
        <f t="shared" si="443"/>
        <v>1704041757</v>
      </c>
      <c r="G2338" s="1">
        <v>44750</v>
      </c>
      <c r="H2338" t="str">
        <f t="shared" si="446"/>
        <v>91411</v>
      </c>
      <c r="I2338">
        <v>1</v>
      </c>
      <c r="J2338">
        <v>1600</v>
      </c>
      <c r="K2338">
        <v>0</v>
      </c>
      <c r="L2338">
        <v>1248</v>
      </c>
    </row>
    <row r="2339" spans="1:12" x14ac:dyDescent="0.25">
      <c r="A2339" t="str">
        <f t="shared" si="438"/>
        <v>89301000</v>
      </c>
      <c r="B2339" t="str">
        <f t="shared" si="444"/>
        <v>06539000</v>
      </c>
      <c r="C2339" t="str">
        <f t="shared" si="439"/>
        <v>06539003</v>
      </c>
      <c r="D2339" t="str">
        <f t="shared" si="440"/>
        <v>813</v>
      </c>
      <c r="E2339" t="str">
        <f t="shared" si="442"/>
        <v>89301101</v>
      </c>
      <c r="F2339" t="str">
        <f t="shared" si="443"/>
        <v>1704041757</v>
      </c>
      <c r="G2339" s="1">
        <v>44750</v>
      </c>
      <c r="H2339" t="str">
        <f t="shared" si="446"/>
        <v>91411</v>
      </c>
      <c r="I2339">
        <v>1</v>
      </c>
      <c r="J2339">
        <v>1600</v>
      </c>
      <c r="K2339">
        <v>0</v>
      </c>
      <c r="L2339">
        <v>1248</v>
      </c>
    </row>
    <row r="2340" spans="1:12" x14ac:dyDescent="0.25">
      <c r="A2340" t="str">
        <f t="shared" si="438"/>
        <v>89301000</v>
      </c>
      <c r="B2340" t="str">
        <f t="shared" si="444"/>
        <v>06539000</v>
      </c>
      <c r="C2340" t="str">
        <f t="shared" si="439"/>
        <v>06539003</v>
      </c>
      <c r="D2340" t="str">
        <f t="shared" si="440"/>
        <v>813</v>
      </c>
      <c r="E2340" t="str">
        <f t="shared" si="442"/>
        <v>89301101</v>
      </c>
      <c r="F2340" t="str">
        <f t="shared" si="443"/>
        <v>1704041757</v>
      </c>
      <c r="G2340" s="1">
        <v>44750</v>
      </c>
      <c r="H2340" t="str">
        <f t="shared" si="446"/>
        <v>91411</v>
      </c>
      <c r="I2340">
        <v>1</v>
      </c>
      <c r="J2340">
        <v>1600</v>
      </c>
      <c r="K2340">
        <v>0</v>
      </c>
      <c r="L2340">
        <v>1248</v>
      </c>
    </row>
    <row r="2341" spans="1:12" x14ac:dyDescent="0.25">
      <c r="A2341" t="str">
        <f t="shared" si="438"/>
        <v>89301000</v>
      </c>
      <c r="B2341" t="str">
        <f t="shared" si="444"/>
        <v>06539000</v>
      </c>
      <c r="C2341" t="str">
        <f t="shared" si="439"/>
        <v>06539003</v>
      </c>
      <c r="D2341" t="str">
        <f t="shared" si="440"/>
        <v>813</v>
      </c>
      <c r="E2341" t="str">
        <f t="shared" si="442"/>
        <v>89301101</v>
      </c>
      <c r="F2341" t="str">
        <f t="shared" si="443"/>
        <v>1704041757</v>
      </c>
      <c r="G2341" s="1">
        <v>44750</v>
      </c>
      <c r="H2341" t="str">
        <f t="shared" si="446"/>
        <v>91411</v>
      </c>
      <c r="I2341">
        <v>1</v>
      </c>
      <c r="J2341">
        <v>1600</v>
      </c>
      <c r="K2341">
        <v>0</v>
      </c>
      <c r="L2341">
        <v>1248</v>
      </c>
    </row>
    <row r="2342" spans="1:12" x14ac:dyDescent="0.25">
      <c r="A2342" t="str">
        <f t="shared" si="438"/>
        <v>89301000</v>
      </c>
      <c r="B2342" t="str">
        <f t="shared" si="444"/>
        <v>06539000</v>
      </c>
      <c r="C2342" t="str">
        <f t="shared" si="439"/>
        <v>06539003</v>
      </c>
      <c r="D2342" t="str">
        <f t="shared" si="440"/>
        <v>813</v>
      </c>
      <c r="E2342" t="str">
        <f t="shared" si="442"/>
        <v>89301101</v>
      </c>
      <c r="F2342" t="str">
        <f t="shared" si="443"/>
        <v>1704041757</v>
      </c>
      <c r="G2342" s="1">
        <v>44750</v>
      </c>
      <c r="H2342" t="str">
        <f t="shared" si="446"/>
        <v>91411</v>
      </c>
      <c r="I2342">
        <v>1</v>
      </c>
      <c r="J2342">
        <v>1600</v>
      </c>
      <c r="K2342">
        <v>0</v>
      </c>
      <c r="L2342">
        <v>1248</v>
      </c>
    </row>
    <row r="2343" spans="1:12" x14ac:dyDescent="0.25">
      <c r="A2343" t="str">
        <f t="shared" si="438"/>
        <v>89301000</v>
      </c>
      <c r="B2343" t="str">
        <f t="shared" si="444"/>
        <v>06539000</v>
      </c>
      <c r="C2343" t="str">
        <f t="shared" ref="C2343:C2379" si="447">"06539003"</f>
        <v>06539003</v>
      </c>
      <c r="D2343" t="str">
        <f t="shared" ref="D2343:D2379" si="448">"813"</f>
        <v>813</v>
      </c>
      <c r="E2343" t="str">
        <f t="shared" si="442"/>
        <v>89301101</v>
      </c>
      <c r="F2343" t="str">
        <f t="shared" si="443"/>
        <v>1704041757</v>
      </c>
      <c r="G2343" s="1">
        <v>44750</v>
      </c>
      <c r="H2343" t="str">
        <f t="shared" si="446"/>
        <v>91411</v>
      </c>
      <c r="I2343">
        <v>1</v>
      </c>
      <c r="J2343">
        <v>1600</v>
      </c>
      <c r="K2343">
        <v>0</v>
      </c>
      <c r="L2343">
        <v>1248</v>
      </c>
    </row>
    <row r="2344" spans="1:12" x14ac:dyDescent="0.25">
      <c r="A2344" t="str">
        <f t="shared" si="438"/>
        <v>89301000</v>
      </c>
      <c r="B2344" t="str">
        <f t="shared" si="444"/>
        <v>06539000</v>
      </c>
      <c r="C2344" t="str">
        <f t="shared" si="447"/>
        <v>06539003</v>
      </c>
      <c r="D2344" t="str">
        <f t="shared" si="448"/>
        <v>813</v>
      </c>
      <c r="E2344" t="str">
        <f t="shared" si="442"/>
        <v>89301101</v>
      </c>
      <c r="F2344" t="str">
        <f t="shared" si="443"/>
        <v>1704041757</v>
      </c>
      <c r="G2344" s="1">
        <v>44750</v>
      </c>
      <c r="H2344" t="str">
        <f t="shared" si="446"/>
        <v>91411</v>
      </c>
      <c r="I2344">
        <v>1</v>
      </c>
      <c r="J2344">
        <v>1600</v>
      </c>
      <c r="K2344">
        <v>0</v>
      </c>
      <c r="L2344">
        <v>1248</v>
      </c>
    </row>
    <row r="2345" spans="1:12" x14ac:dyDescent="0.25">
      <c r="A2345" t="str">
        <f t="shared" si="438"/>
        <v>89301000</v>
      </c>
      <c r="B2345" t="str">
        <f t="shared" si="444"/>
        <v>06539000</v>
      </c>
      <c r="C2345" t="str">
        <f t="shared" si="447"/>
        <v>06539003</v>
      </c>
      <c r="D2345" t="str">
        <f t="shared" si="448"/>
        <v>813</v>
      </c>
      <c r="E2345" t="str">
        <f t="shared" si="442"/>
        <v>89301101</v>
      </c>
      <c r="F2345" t="str">
        <f t="shared" si="443"/>
        <v>1704041757</v>
      </c>
      <c r="G2345" s="1">
        <v>44750</v>
      </c>
      <c r="H2345" t="str">
        <f t="shared" si="446"/>
        <v>91411</v>
      </c>
      <c r="I2345">
        <v>1</v>
      </c>
      <c r="J2345">
        <v>1600</v>
      </c>
      <c r="K2345">
        <v>0</v>
      </c>
      <c r="L2345">
        <v>1248</v>
      </c>
    </row>
    <row r="2346" spans="1:12" x14ac:dyDescent="0.25">
      <c r="A2346" t="str">
        <f t="shared" si="438"/>
        <v>89301000</v>
      </c>
      <c r="B2346" t="str">
        <f t="shared" si="444"/>
        <v>06539000</v>
      </c>
      <c r="C2346" t="str">
        <f t="shared" si="447"/>
        <v>06539003</v>
      </c>
      <c r="D2346" t="str">
        <f t="shared" si="448"/>
        <v>813</v>
      </c>
      <c r="E2346" t="str">
        <f t="shared" ref="E2346:E2381" si="449">"89301101"</f>
        <v>89301101</v>
      </c>
      <c r="F2346" t="str">
        <f t="shared" ref="F2346:F2381" si="450">"1704041757"</f>
        <v>1704041757</v>
      </c>
      <c r="G2346" s="1">
        <v>44753</v>
      </c>
      <c r="H2346" t="str">
        <f>"91495"</f>
        <v>91495</v>
      </c>
      <c r="I2346">
        <v>1</v>
      </c>
      <c r="J2346">
        <v>592</v>
      </c>
      <c r="K2346">
        <v>0</v>
      </c>
      <c r="L2346">
        <v>461.76</v>
      </c>
    </row>
    <row r="2347" spans="1:12" x14ac:dyDescent="0.25">
      <c r="A2347" t="str">
        <f t="shared" si="438"/>
        <v>89301000</v>
      </c>
      <c r="B2347" t="str">
        <f t="shared" si="444"/>
        <v>06539000</v>
      </c>
      <c r="C2347" t="str">
        <f t="shared" si="447"/>
        <v>06539003</v>
      </c>
      <c r="D2347" t="str">
        <f t="shared" si="448"/>
        <v>813</v>
      </c>
      <c r="E2347" t="str">
        <f t="shared" si="449"/>
        <v>89301101</v>
      </c>
      <c r="F2347" t="str">
        <f t="shared" si="450"/>
        <v>1704041757</v>
      </c>
      <c r="G2347" s="1">
        <v>44753</v>
      </c>
      <c r="H2347" t="str">
        <f>"91329"</f>
        <v>91329</v>
      </c>
      <c r="I2347">
        <v>2</v>
      </c>
      <c r="J2347">
        <v>428</v>
      </c>
      <c r="K2347">
        <v>0</v>
      </c>
      <c r="L2347">
        <v>333.84</v>
      </c>
    </row>
    <row r="2348" spans="1:12" x14ac:dyDescent="0.25">
      <c r="A2348" t="str">
        <f t="shared" si="438"/>
        <v>89301000</v>
      </c>
      <c r="B2348" t="str">
        <f t="shared" si="444"/>
        <v>06539000</v>
      </c>
      <c r="C2348" t="str">
        <f t="shared" si="447"/>
        <v>06539003</v>
      </c>
      <c r="D2348" t="str">
        <f t="shared" si="448"/>
        <v>813</v>
      </c>
      <c r="E2348" t="str">
        <f t="shared" si="449"/>
        <v>89301101</v>
      </c>
      <c r="F2348" t="str">
        <f t="shared" si="450"/>
        <v>1704041757</v>
      </c>
      <c r="G2348" s="1">
        <v>44753</v>
      </c>
      <c r="H2348" t="str">
        <f>"91329"</f>
        <v>91329</v>
      </c>
      <c r="I2348">
        <v>2</v>
      </c>
      <c r="J2348">
        <v>428</v>
      </c>
      <c r="K2348">
        <v>0</v>
      </c>
      <c r="L2348">
        <v>333.84</v>
      </c>
    </row>
    <row r="2349" spans="1:12" x14ac:dyDescent="0.25">
      <c r="A2349" t="str">
        <f t="shared" si="438"/>
        <v>89301000</v>
      </c>
      <c r="B2349" t="str">
        <f t="shared" si="444"/>
        <v>06539000</v>
      </c>
      <c r="C2349" t="str">
        <f t="shared" si="447"/>
        <v>06539003</v>
      </c>
      <c r="D2349" t="str">
        <f t="shared" si="448"/>
        <v>813</v>
      </c>
      <c r="E2349" t="str">
        <f t="shared" si="449"/>
        <v>89301101</v>
      </c>
      <c r="F2349" t="str">
        <f t="shared" si="450"/>
        <v>1704041757</v>
      </c>
      <c r="G2349" s="1">
        <v>44753</v>
      </c>
      <c r="H2349" t="str">
        <f>"91329"</f>
        <v>91329</v>
      </c>
      <c r="I2349">
        <v>2</v>
      </c>
      <c r="J2349">
        <v>428</v>
      </c>
      <c r="K2349">
        <v>0</v>
      </c>
      <c r="L2349">
        <v>333.84</v>
      </c>
    </row>
    <row r="2350" spans="1:12" x14ac:dyDescent="0.25">
      <c r="A2350" t="str">
        <f t="shared" si="438"/>
        <v>89301000</v>
      </c>
      <c r="B2350" t="str">
        <f t="shared" si="444"/>
        <v>06539000</v>
      </c>
      <c r="C2350" t="str">
        <f t="shared" si="447"/>
        <v>06539003</v>
      </c>
      <c r="D2350" t="str">
        <f t="shared" si="448"/>
        <v>813</v>
      </c>
      <c r="E2350" t="str">
        <f t="shared" si="449"/>
        <v>89301101</v>
      </c>
      <c r="F2350" t="str">
        <f t="shared" si="450"/>
        <v>1704041757</v>
      </c>
      <c r="G2350" s="1">
        <v>44753</v>
      </c>
      <c r="H2350" t="str">
        <f>"91329"</f>
        <v>91329</v>
      </c>
      <c r="I2350">
        <v>2</v>
      </c>
      <c r="J2350">
        <v>428</v>
      </c>
      <c r="K2350">
        <v>0</v>
      </c>
      <c r="L2350">
        <v>333.84</v>
      </c>
    </row>
    <row r="2351" spans="1:12" x14ac:dyDescent="0.25">
      <c r="A2351" t="str">
        <f t="shared" si="438"/>
        <v>89301000</v>
      </c>
      <c r="B2351" t="str">
        <f t="shared" si="444"/>
        <v>06539000</v>
      </c>
      <c r="C2351" t="str">
        <f t="shared" si="447"/>
        <v>06539003</v>
      </c>
      <c r="D2351" t="str">
        <f t="shared" si="448"/>
        <v>813</v>
      </c>
      <c r="E2351" t="str">
        <f t="shared" si="449"/>
        <v>89301101</v>
      </c>
      <c r="F2351" t="str">
        <f t="shared" si="450"/>
        <v>1704041757</v>
      </c>
      <c r="G2351" s="1">
        <v>44750</v>
      </c>
      <c r="H2351" t="str">
        <f t="shared" ref="H2351:H2372" si="451">"91411"</f>
        <v>91411</v>
      </c>
      <c r="I2351">
        <v>1</v>
      </c>
      <c r="J2351">
        <v>1600</v>
      </c>
      <c r="K2351">
        <v>0</v>
      </c>
      <c r="L2351">
        <v>1248</v>
      </c>
    </row>
    <row r="2352" spans="1:12" x14ac:dyDescent="0.25">
      <c r="A2352" t="str">
        <f t="shared" si="438"/>
        <v>89301000</v>
      </c>
      <c r="B2352" t="str">
        <f t="shared" si="444"/>
        <v>06539000</v>
      </c>
      <c r="C2352" t="str">
        <f t="shared" si="447"/>
        <v>06539003</v>
      </c>
      <c r="D2352" t="str">
        <f t="shared" si="448"/>
        <v>813</v>
      </c>
      <c r="E2352" t="str">
        <f t="shared" si="449"/>
        <v>89301101</v>
      </c>
      <c r="F2352" t="str">
        <f t="shared" si="450"/>
        <v>1704041757</v>
      </c>
      <c r="G2352" s="1">
        <v>44750</v>
      </c>
      <c r="H2352" t="str">
        <f t="shared" si="451"/>
        <v>91411</v>
      </c>
      <c r="I2352">
        <v>1</v>
      </c>
      <c r="J2352">
        <v>1600</v>
      </c>
      <c r="K2352">
        <v>0</v>
      </c>
      <c r="L2352">
        <v>1248</v>
      </c>
    </row>
    <row r="2353" spans="1:12" x14ac:dyDescent="0.25">
      <c r="A2353" t="str">
        <f t="shared" si="438"/>
        <v>89301000</v>
      </c>
      <c r="B2353" t="str">
        <f t="shared" ref="B2353:B2381" si="452">"06539000"</f>
        <v>06539000</v>
      </c>
      <c r="C2353" t="str">
        <f t="shared" si="447"/>
        <v>06539003</v>
      </c>
      <c r="D2353" t="str">
        <f t="shared" si="448"/>
        <v>813</v>
      </c>
      <c r="E2353" t="str">
        <f t="shared" si="449"/>
        <v>89301101</v>
      </c>
      <c r="F2353" t="str">
        <f t="shared" si="450"/>
        <v>1704041757</v>
      </c>
      <c r="G2353" s="1">
        <v>44750</v>
      </c>
      <c r="H2353" t="str">
        <f t="shared" si="451"/>
        <v>91411</v>
      </c>
      <c r="I2353">
        <v>1</v>
      </c>
      <c r="J2353">
        <v>1600</v>
      </c>
      <c r="K2353">
        <v>0</v>
      </c>
      <c r="L2353">
        <v>1248</v>
      </c>
    </row>
    <row r="2354" spans="1:12" x14ac:dyDescent="0.25">
      <c r="A2354" t="str">
        <f t="shared" si="438"/>
        <v>89301000</v>
      </c>
      <c r="B2354" t="str">
        <f t="shared" si="452"/>
        <v>06539000</v>
      </c>
      <c r="C2354" t="str">
        <f t="shared" si="447"/>
        <v>06539003</v>
      </c>
      <c r="D2354" t="str">
        <f t="shared" si="448"/>
        <v>813</v>
      </c>
      <c r="E2354" t="str">
        <f t="shared" si="449"/>
        <v>89301101</v>
      </c>
      <c r="F2354" t="str">
        <f t="shared" si="450"/>
        <v>1704041757</v>
      </c>
      <c r="G2354" s="1">
        <v>44750</v>
      </c>
      <c r="H2354" t="str">
        <f t="shared" si="451"/>
        <v>91411</v>
      </c>
      <c r="I2354">
        <v>1</v>
      </c>
      <c r="J2354">
        <v>1600</v>
      </c>
      <c r="K2354">
        <v>0</v>
      </c>
      <c r="L2354">
        <v>1248</v>
      </c>
    </row>
    <row r="2355" spans="1:12" x14ac:dyDescent="0.25">
      <c r="A2355" t="str">
        <f t="shared" si="438"/>
        <v>89301000</v>
      </c>
      <c r="B2355" t="str">
        <f t="shared" si="452"/>
        <v>06539000</v>
      </c>
      <c r="C2355" t="str">
        <f t="shared" si="447"/>
        <v>06539003</v>
      </c>
      <c r="D2355" t="str">
        <f t="shared" si="448"/>
        <v>813</v>
      </c>
      <c r="E2355" t="str">
        <f t="shared" si="449"/>
        <v>89301101</v>
      </c>
      <c r="F2355" t="str">
        <f t="shared" si="450"/>
        <v>1704041757</v>
      </c>
      <c r="G2355" s="1">
        <v>44750</v>
      </c>
      <c r="H2355" t="str">
        <f t="shared" si="451"/>
        <v>91411</v>
      </c>
      <c r="I2355">
        <v>1</v>
      </c>
      <c r="J2355">
        <v>1600</v>
      </c>
      <c r="K2355">
        <v>0</v>
      </c>
      <c r="L2355">
        <v>1248</v>
      </c>
    </row>
    <row r="2356" spans="1:12" x14ac:dyDescent="0.25">
      <c r="A2356" t="str">
        <f t="shared" si="438"/>
        <v>89301000</v>
      </c>
      <c r="B2356" t="str">
        <f t="shared" si="452"/>
        <v>06539000</v>
      </c>
      <c r="C2356" t="str">
        <f t="shared" si="447"/>
        <v>06539003</v>
      </c>
      <c r="D2356" t="str">
        <f t="shared" si="448"/>
        <v>813</v>
      </c>
      <c r="E2356" t="str">
        <f t="shared" si="449"/>
        <v>89301101</v>
      </c>
      <c r="F2356" t="str">
        <f t="shared" si="450"/>
        <v>1704041757</v>
      </c>
      <c r="G2356" s="1">
        <v>44751</v>
      </c>
      <c r="H2356" t="str">
        <f t="shared" si="451"/>
        <v>91411</v>
      </c>
      <c r="I2356">
        <v>1</v>
      </c>
      <c r="J2356">
        <v>1600</v>
      </c>
      <c r="K2356">
        <v>0</v>
      </c>
      <c r="L2356">
        <v>1248</v>
      </c>
    </row>
    <row r="2357" spans="1:12" x14ac:dyDescent="0.25">
      <c r="A2357" t="str">
        <f t="shared" si="438"/>
        <v>89301000</v>
      </c>
      <c r="B2357" t="str">
        <f t="shared" si="452"/>
        <v>06539000</v>
      </c>
      <c r="C2357" t="str">
        <f t="shared" si="447"/>
        <v>06539003</v>
      </c>
      <c r="D2357" t="str">
        <f t="shared" si="448"/>
        <v>813</v>
      </c>
      <c r="E2357" t="str">
        <f t="shared" si="449"/>
        <v>89301101</v>
      </c>
      <c r="F2357" t="str">
        <f t="shared" si="450"/>
        <v>1704041757</v>
      </c>
      <c r="G2357" s="1">
        <v>44751</v>
      </c>
      <c r="H2357" t="str">
        <f t="shared" si="451"/>
        <v>91411</v>
      </c>
      <c r="I2357">
        <v>1</v>
      </c>
      <c r="J2357">
        <v>1600</v>
      </c>
      <c r="K2357">
        <v>0</v>
      </c>
      <c r="L2357">
        <v>1248</v>
      </c>
    </row>
    <row r="2358" spans="1:12" x14ac:dyDescent="0.25">
      <c r="A2358" t="str">
        <f t="shared" si="438"/>
        <v>89301000</v>
      </c>
      <c r="B2358" t="str">
        <f t="shared" si="452"/>
        <v>06539000</v>
      </c>
      <c r="C2358" t="str">
        <f t="shared" si="447"/>
        <v>06539003</v>
      </c>
      <c r="D2358" t="str">
        <f t="shared" si="448"/>
        <v>813</v>
      </c>
      <c r="E2358" t="str">
        <f t="shared" si="449"/>
        <v>89301101</v>
      </c>
      <c r="F2358" t="str">
        <f t="shared" si="450"/>
        <v>1704041757</v>
      </c>
      <c r="G2358" s="1">
        <v>44751</v>
      </c>
      <c r="H2358" t="str">
        <f t="shared" si="451"/>
        <v>91411</v>
      </c>
      <c r="I2358">
        <v>1</v>
      </c>
      <c r="J2358">
        <v>1600</v>
      </c>
      <c r="K2358">
        <v>0</v>
      </c>
      <c r="L2358">
        <v>1248</v>
      </c>
    </row>
    <row r="2359" spans="1:12" x14ac:dyDescent="0.25">
      <c r="A2359" t="str">
        <f t="shared" si="438"/>
        <v>89301000</v>
      </c>
      <c r="B2359" t="str">
        <f t="shared" si="452"/>
        <v>06539000</v>
      </c>
      <c r="C2359" t="str">
        <f t="shared" si="447"/>
        <v>06539003</v>
      </c>
      <c r="D2359" t="str">
        <f t="shared" si="448"/>
        <v>813</v>
      </c>
      <c r="E2359" t="str">
        <f t="shared" si="449"/>
        <v>89301101</v>
      </c>
      <c r="F2359" t="str">
        <f t="shared" si="450"/>
        <v>1704041757</v>
      </c>
      <c r="G2359" s="1">
        <v>44751</v>
      </c>
      <c r="H2359" t="str">
        <f t="shared" si="451"/>
        <v>91411</v>
      </c>
      <c r="I2359">
        <v>1</v>
      </c>
      <c r="J2359">
        <v>1600</v>
      </c>
      <c r="K2359">
        <v>0</v>
      </c>
      <c r="L2359">
        <v>1248</v>
      </c>
    </row>
    <row r="2360" spans="1:12" x14ac:dyDescent="0.25">
      <c r="A2360" t="str">
        <f t="shared" si="438"/>
        <v>89301000</v>
      </c>
      <c r="B2360" t="str">
        <f t="shared" si="452"/>
        <v>06539000</v>
      </c>
      <c r="C2360" t="str">
        <f t="shared" si="447"/>
        <v>06539003</v>
      </c>
      <c r="D2360" t="str">
        <f t="shared" si="448"/>
        <v>813</v>
      </c>
      <c r="E2360" t="str">
        <f t="shared" si="449"/>
        <v>89301101</v>
      </c>
      <c r="F2360" t="str">
        <f t="shared" si="450"/>
        <v>1704041757</v>
      </c>
      <c r="G2360" s="1">
        <v>44751</v>
      </c>
      <c r="H2360" t="str">
        <f t="shared" si="451"/>
        <v>91411</v>
      </c>
      <c r="I2360">
        <v>1</v>
      </c>
      <c r="J2360">
        <v>1600</v>
      </c>
      <c r="K2360">
        <v>0</v>
      </c>
      <c r="L2360">
        <v>1248</v>
      </c>
    </row>
    <row r="2361" spans="1:12" x14ac:dyDescent="0.25">
      <c r="A2361" t="str">
        <f t="shared" si="438"/>
        <v>89301000</v>
      </c>
      <c r="B2361" t="str">
        <f t="shared" si="452"/>
        <v>06539000</v>
      </c>
      <c r="C2361" t="str">
        <f t="shared" si="447"/>
        <v>06539003</v>
      </c>
      <c r="D2361" t="str">
        <f t="shared" si="448"/>
        <v>813</v>
      </c>
      <c r="E2361" t="str">
        <f t="shared" si="449"/>
        <v>89301101</v>
      </c>
      <c r="F2361" t="str">
        <f t="shared" si="450"/>
        <v>1704041757</v>
      </c>
      <c r="G2361" s="1">
        <v>44751</v>
      </c>
      <c r="H2361" t="str">
        <f t="shared" si="451"/>
        <v>91411</v>
      </c>
      <c r="I2361">
        <v>1</v>
      </c>
      <c r="J2361">
        <v>1600</v>
      </c>
      <c r="K2361">
        <v>0</v>
      </c>
      <c r="L2361">
        <v>1248</v>
      </c>
    </row>
    <row r="2362" spans="1:12" x14ac:dyDescent="0.25">
      <c r="A2362" t="str">
        <f t="shared" si="438"/>
        <v>89301000</v>
      </c>
      <c r="B2362" t="str">
        <f t="shared" si="452"/>
        <v>06539000</v>
      </c>
      <c r="C2362" t="str">
        <f t="shared" si="447"/>
        <v>06539003</v>
      </c>
      <c r="D2362" t="str">
        <f t="shared" si="448"/>
        <v>813</v>
      </c>
      <c r="E2362" t="str">
        <f t="shared" si="449"/>
        <v>89301101</v>
      </c>
      <c r="F2362" t="str">
        <f t="shared" si="450"/>
        <v>1704041757</v>
      </c>
      <c r="G2362" s="1">
        <v>44751</v>
      </c>
      <c r="H2362" t="str">
        <f t="shared" si="451"/>
        <v>91411</v>
      </c>
      <c r="I2362">
        <v>1</v>
      </c>
      <c r="J2362">
        <v>1600</v>
      </c>
      <c r="K2362">
        <v>0</v>
      </c>
      <c r="L2362">
        <v>1248</v>
      </c>
    </row>
    <row r="2363" spans="1:12" x14ac:dyDescent="0.25">
      <c r="A2363" t="str">
        <f t="shared" si="438"/>
        <v>89301000</v>
      </c>
      <c r="B2363" t="str">
        <f t="shared" si="452"/>
        <v>06539000</v>
      </c>
      <c r="C2363" t="str">
        <f t="shared" si="447"/>
        <v>06539003</v>
      </c>
      <c r="D2363" t="str">
        <f t="shared" si="448"/>
        <v>813</v>
      </c>
      <c r="E2363" t="str">
        <f t="shared" si="449"/>
        <v>89301101</v>
      </c>
      <c r="F2363" t="str">
        <f t="shared" si="450"/>
        <v>1704041757</v>
      </c>
      <c r="G2363" s="1">
        <v>44751</v>
      </c>
      <c r="H2363" t="str">
        <f t="shared" si="451"/>
        <v>91411</v>
      </c>
      <c r="I2363">
        <v>1</v>
      </c>
      <c r="J2363">
        <v>1600</v>
      </c>
      <c r="K2363">
        <v>0</v>
      </c>
      <c r="L2363">
        <v>1248</v>
      </c>
    </row>
    <row r="2364" spans="1:12" x14ac:dyDescent="0.25">
      <c r="A2364" t="str">
        <f t="shared" si="438"/>
        <v>89301000</v>
      </c>
      <c r="B2364" t="str">
        <f t="shared" si="452"/>
        <v>06539000</v>
      </c>
      <c r="C2364" t="str">
        <f t="shared" si="447"/>
        <v>06539003</v>
      </c>
      <c r="D2364" t="str">
        <f t="shared" si="448"/>
        <v>813</v>
      </c>
      <c r="E2364" t="str">
        <f t="shared" si="449"/>
        <v>89301101</v>
      </c>
      <c r="F2364" t="str">
        <f t="shared" si="450"/>
        <v>1704041757</v>
      </c>
      <c r="G2364" s="1">
        <v>44751</v>
      </c>
      <c r="H2364" t="str">
        <f t="shared" si="451"/>
        <v>91411</v>
      </c>
      <c r="I2364">
        <v>1</v>
      </c>
      <c r="J2364">
        <v>1600</v>
      </c>
      <c r="K2364">
        <v>0</v>
      </c>
      <c r="L2364">
        <v>1248</v>
      </c>
    </row>
    <row r="2365" spans="1:12" x14ac:dyDescent="0.25">
      <c r="A2365" t="str">
        <f t="shared" si="438"/>
        <v>89301000</v>
      </c>
      <c r="B2365" t="str">
        <f t="shared" si="452"/>
        <v>06539000</v>
      </c>
      <c r="C2365" t="str">
        <f t="shared" si="447"/>
        <v>06539003</v>
      </c>
      <c r="D2365" t="str">
        <f t="shared" si="448"/>
        <v>813</v>
      </c>
      <c r="E2365" t="str">
        <f t="shared" si="449"/>
        <v>89301101</v>
      </c>
      <c r="F2365" t="str">
        <f t="shared" si="450"/>
        <v>1704041757</v>
      </c>
      <c r="G2365" s="1">
        <v>44751</v>
      </c>
      <c r="H2365" t="str">
        <f t="shared" si="451"/>
        <v>91411</v>
      </c>
      <c r="I2365">
        <v>1</v>
      </c>
      <c r="J2365">
        <v>1600</v>
      </c>
      <c r="K2365">
        <v>0</v>
      </c>
      <c r="L2365">
        <v>1248</v>
      </c>
    </row>
    <row r="2366" spans="1:12" x14ac:dyDescent="0.25">
      <c r="A2366" t="str">
        <f t="shared" si="438"/>
        <v>89301000</v>
      </c>
      <c r="B2366" t="str">
        <f t="shared" si="452"/>
        <v>06539000</v>
      </c>
      <c r="C2366" t="str">
        <f t="shared" si="447"/>
        <v>06539003</v>
      </c>
      <c r="D2366" t="str">
        <f t="shared" si="448"/>
        <v>813</v>
      </c>
      <c r="E2366" t="str">
        <f t="shared" si="449"/>
        <v>89301101</v>
      </c>
      <c r="F2366" t="str">
        <f t="shared" si="450"/>
        <v>1704041757</v>
      </c>
      <c r="G2366" s="1">
        <v>44751</v>
      </c>
      <c r="H2366" t="str">
        <f t="shared" si="451"/>
        <v>91411</v>
      </c>
      <c r="I2366">
        <v>1</v>
      </c>
      <c r="J2366">
        <v>1600</v>
      </c>
      <c r="K2366">
        <v>0</v>
      </c>
      <c r="L2366">
        <v>1248</v>
      </c>
    </row>
    <row r="2367" spans="1:12" x14ac:dyDescent="0.25">
      <c r="A2367" t="str">
        <f t="shared" si="438"/>
        <v>89301000</v>
      </c>
      <c r="B2367" t="str">
        <f t="shared" si="452"/>
        <v>06539000</v>
      </c>
      <c r="C2367" t="str">
        <f t="shared" si="447"/>
        <v>06539003</v>
      </c>
      <c r="D2367" t="str">
        <f t="shared" si="448"/>
        <v>813</v>
      </c>
      <c r="E2367" t="str">
        <f t="shared" si="449"/>
        <v>89301101</v>
      </c>
      <c r="F2367" t="str">
        <f t="shared" si="450"/>
        <v>1704041757</v>
      </c>
      <c r="G2367" s="1">
        <v>44751</v>
      </c>
      <c r="H2367" t="str">
        <f t="shared" si="451"/>
        <v>91411</v>
      </c>
      <c r="I2367">
        <v>1</v>
      </c>
      <c r="J2367">
        <v>1600</v>
      </c>
      <c r="K2367">
        <v>0</v>
      </c>
      <c r="L2367">
        <v>1248</v>
      </c>
    </row>
    <row r="2368" spans="1:12" x14ac:dyDescent="0.25">
      <c r="A2368" t="str">
        <f t="shared" si="438"/>
        <v>89301000</v>
      </c>
      <c r="B2368" t="str">
        <f t="shared" si="452"/>
        <v>06539000</v>
      </c>
      <c r="C2368" t="str">
        <f t="shared" si="447"/>
        <v>06539003</v>
      </c>
      <c r="D2368" t="str">
        <f t="shared" si="448"/>
        <v>813</v>
      </c>
      <c r="E2368" t="str">
        <f t="shared" si="449"/>
        <v>89301101</v>
      </c>
      <c r="F2368" t="str">
        <f t="shared" si="450"/>
        <v>1704041757</v>
      </c>
      <c r="G2368" s="1">
        <v>44751</v>
      </c>
      <c r="H2368" t="str">
        <f t="shared" si="451"/>
        <v>91411</v>
      </c>
      <c r="I2368">
        <v>1</v>
      </c>
      <c r="J2368">
        <v>1600</v>
      </c>
      <c r="K2368">
        <v>0</v>
      </c>
      <c r="L2368">
        <v>1248</v>
      </c>
    </row>
    <row r="2369" spans="1:12" x14ac:dyDescent="0.25">
      <c r="A2369" t="str">
        <f t="shared" si="438"/>
        <v>89301000</v>
      </c>
      <c r="B2369" t="str">
        <f t="shared" si="452"/>
        <v>06539000</v>
      </c>
      <c r="C2369" t="str">
        <f t="shared" si="447"/>
        <v>06539003</v>
      </c>
      <c r="D2369" t="str">
        <f t="shared" si="448"/>
        <v>813</v>
      </c>
      <c r="E2369" t="str">
        <f t="shared" si="449"/>
        <v>89301101</v>
      </c>
      <c r="F2369" t="str">
        <f t="shared" si="450"/>
        <v>1704041757</v>
      </c>
      <c r="G2369" s="1">
        <v>44751</v>
      </c>
      <c r="H2369" t="str">
        <f t="shared" si="451"/>
        <v>91411</v>
      </c>
      <c r="I2369">
        <v>1</v>
      </c>
      <c r="J2369">
        <v>1600</v>
      </c>
      <c r="K2369">
        <v>0</v>
      </c>
      <c r="L2369">
        <v>1248</v>
      </c>
    </row>
    <row r="2370" spans="1:12" x14ac:dyDescent="0.25">
      <c r="A2370" t="str">
        <f t="shared" ref="A2370:A2433" si="453">"89301000"</f>
        <v>89301000</v>
      </c>
      <c r="B2370" t="str">
        <f t="shared" si="452"/>
        <v>06539000</v>
      </c>
      <c r="C2370" t="str">
        <f t="shared" si="447"/>
        <v>06539003</v>
      </c>
      <c r="D2370" t="str">
        <f t="shared" si="448"/>
        <v>813</v>
      </c>
      <c r="E2370" t="str">
        <f t="shared" si="449"/>
        <v>89301101</v>
      </c>
      <c r="F2370" t="str">
        <f t="shared" si="450"/>
        <v>1704041757</v>
      </c>
      <c r="G2370" s="1">
        <v>44751</v>
      </c>
      <c r="H2370" t="str">
        <f t="shared" si="451"/>
        <v>91411</v>
      </c>
      <c r="I2370">
        <v>1</v>
      </c>
      <c r="J2370">
        <v>1600</v>
      </c>
      <c r="K2370">
        <v>0</v>
      </c>
      <c r="L2370">
        <v>1248</v>
      </c>
    </row>
    <row r="2371" spans="1:12" x14ac:dyDescent="0.25">
      <c r="A2371" t="str">
        <f t="shared" si="453"/>
        <v>89301000</v>
      </c>
      <c r="B2371" t="str">
        <f t="shared" si="452"/>
        <v>06539000</v>
      </c>
      <c r="C2371" t="str">
        <f t="shared" si="447"/>
        <v>06539003</v>
      </c>
      <c r="D2371" t="str">
        <f t="shared" si="448"/>
        <v>813</v>
      </c>
      <c r="E2371" t="str">
        <f t="shared" si="449"/>
        <v>89301101</v>
      </c>
      <c r="F2371" t="str">
        <f t="shared" si="450"/>
        <v>1704041757</v>
      </c>
      <c r="G2371" s="1">
        <v>44751</v>
      </c>
      <c r="H2371" t="str">
        <f t="shared" si="451"/>
        <v>91411</v>
      </c>
      <c r="I2371">
        <v>1</v>
      </c>
      <c r="J2371">
        <v>1600</v>
      </c>
      <c r="K2371">
        <v>0</v>
      </c>
      <c r="L2371">
        <v>1248</v>
      </c>
    </row>
    <row r="2372" spans="1:12" x14ac:dyDescent="0.25">
      <c r="A2372" t="str">
        <f t="shared" si="453"/>
        <v>89301000</v>
      </c>
      <c r="B2372" t="str">
        <f t="shared" si="452"/>
        <v>06539000</v>
      </c>
      <c r="C2372" t="str">
        <f t="shared" si="447"/>
        <v>06539003</v>
      </c>
      <c r="D2372" t="str">
        <f t="shared" si="448"/>
        <v>813</v>
      </c>
      <c r="E2372" t="str">
        <f t="shared" si="449"/>
        <v>89301101</v>
      </c>
      <c r="F2372" t="str">
        <f t="shared" si="450"/>
        <v>1704041757</v>
      </c>
      <c r="G2372" s="1">
        <v>44751</v>
      </c>
      <c r="H2372" t="str">
        <f t="shared" si="451"/>
        <v>91411</v>
      </c>
      <c r="I2372">
        <v>1</v>
      </c>
      <c r="J2372">
        <v>1600</v>
      </c>
      <c r="K2372">
        <v>0</v>
      </c>
      <c r="L2372">
        <v>1248</v>
      </c>
    </row>
    <row r="2373" spans="1:12" x14ac:dyDescent="0.25">
      <c r="A2373" t="str">
        <f t="shared" si="453"/>
        <v>89301000</v>
      </c>
      <c r="B2373" t="str">
        <f t="shared" si="452"/>
        <v>06539000</v>
      </c>
      <c r="C2373" t="str">
        <f t="shared" si="447"/>
        <v>06539003</v>
      </c>
      <c r="D2373" t="str">
        <f t="shared" si="448"/>
        <v>813</v>
      </c>
      <c r="E2373" t="str">
        <f t="shared" si="449"/>
        <v>89301101</v>
      </c>
      <c r="F2373" t="str">
        <f t="shared" si="450"/>
        <v>1704041757</v>
      </c>
      <c r="G2373" s="1">
        <v>44750</v>
      </c>
      <c r="H2373" t="str">
        <f>"91129"</f>
        <v>91129</v>
      </c>
      <c r="I2373">
        <v>1</v>
      </c>
      <c r="J2373">
        <v>174</v>
      </c>
      <c r="K2373">
        <v>0</v>
      </c>
      <c r="L2373">
        <v>135.72</v>
      </c>
    </row>
    <row r="2374" spans="1:12" x14ac:dyDescent="0.25">
      <c r="A2374" t="str">
        <f t="shared" si="453"/>
        <v>89301000</v>
      </c>
      <c r="B2374" t="str">
        <f t="shared" si="452"/>
        <v>06539000</v>
      </c>
      <c r="C2374" t="str">
        <f t="shared" si="447"/>
        <v>06539003</v>
      </c>
      <c r="D2374" t="str">
        <f t="shared" si="448"/>
        <v>813</v>
      </c>
      <c r="E2374" t="str">
        <f t="shared" si="449"/>
        <v>89301101</v>
      </c>
      <c r="F2374" t="str">
        <f t="shared" si="450"/>
        <v>1704041757</v>
      </c>
      <c r="G2374" s="1">
        <v>44750</v>
      </c>
      <c r="H2374" t="str">
        <f>"91131"</f>
        <v>91131</v>
      </c>
      <c r="I2374">
        <v>1</v>
      </c>
      <c r="J2374">
        <v>171</v>
      </c>
      <c r="K2374">
        <v>0</v>
      </c>
      <c r="L2374">
        <v>133.38</v>
      </c>
    </row>
    <row r="2375" spans="1:12" x14ac:dyDescent="0.25">
      <c r="A2375" t="str">
        <f t="shared" si="453"/>
        <v>89301000</v>
      </c>
      <c r="B2375" t="str">
        <f t="shared" si="452"/>
        <v>06539000</v>
      </c>
      <c r="C2375" t="str">
        <f t="shared" si="447"/>
        <v>06539003</v>
      </c>
      <c r="D2375" t="str">
        <f t="shared" si="448"/>
        <v>813</v>
      </c>
      <c r="E2375" t="str">
        <f t="shared" si="449"/>
        <v>89301101</v>
      </c>
      <c r="F2375" t="str">
        <f t="shared" si="450"/>
        <v>1704041757</v>
      </c>
      <c r="G2375" s="1">
        <v>44750</v>
      </c>
      <c r="H2375" t="str">
        <f>"91133"</f>
        <v>91133</v>
      </c>
      <c r="I2375">
        <v>1</v>
      </c>
      <c r="J2375">
        <v>176</v>
      </c>
      <c r="K2375">
        <v>0</v>
      </c>
      <c r="L2375">
        <v>137.28</v>
      </c>
    </row>
    <row r="2376" spans="1:12" x14ac:dyDescent="0.25">
      <c r="A2376" t="str">
        <f t="shared" si="453"/>
        <v>89301000</v>
      </c>
      <c r="B2376" t="str">
        <f t="shared" si="452"/>
        <v>06539000</v>
      </c>
      <c r="C2376" t="str">
        <f t="shared" si="447"/>
        <v>06539003</v>
      </c>
      <c r="D2376" t="str">
        <f t="shared" si="448"/>
        <v>813</v>
      </c>
      <c r="E2376" t="str">
        <f t="shared" si="449"/>
        <v>89301101</v>
      </c>
      <c r="F2376" t="str">
        <f t="shared" si="450"/>
        <v>1704041757</v>
      </c>
      <c r="G2376" s="1">
        <v>44750</v>
      </c>
      <c r="H2376" t="str">
        <f>"91171"</f>
        <v>91171</v>
      </c>
      <c r="I2376">
        <v>1</v>
      </c>
      <c r="J2376">
        <v>360</v>
      </c>
      <c r="K2376">
        <v>0</v>
      </c>
      <c r="L2376">
        <v>280.8</v>
      </c>
    </row>
    <row r="2377" spans="1:12" x14ac:dyDescent="0.25">
      <c r="A2377" t="str">
        <f t="shared" si="453"/>
        <v>89301000</v>
      </c>
      <c r="B2377" t="str">
        <f t="shared" si="452"/>
        <v>06539000</v>
      </c>
      <c r="C2377" t="str">
        <f t="shared" si="447"/>
        <v>06539003</v>
      </c>
      <c r="D2377" t="str">
        <f t="shared" si="448"/>
        <v>813</v>
      </c>
      <c r="E2377" t="str">
        <f t="shared" si="449"/>
        <v>89301101</v>
      </c>
      <c r="F2377" t="str">
        <f t="shared" si="450"/>
        <v>1704041757</v>
      </c>
      <c r="G2377" s="1">
        <v>44750</v>
      </c>
      <c r="H2377" t="str">
        <f>"91173"</f>
        <v>91173</v>
      </c>
      <c r="I2377">
        <v>1</v>
      </c>
      <c r="J2377">
        <v>335</v>
      </c>
      <c r="K2377">
        <v>0</v>
      </c>
      <c r="L2377">
        <v>261.3</v>
      </c>
    </row>
    <row r="2378" spans="1:12" x14ac:dyDescent="0.25">
      <c r="A2378" t="str">
        <f t="shared" si="453"/>
        <v>89301000</v>
      </c>
      <c r="B2378" t="str">
        <f t="shared" si="452"/>
        <v>06539000</v>
      </c>
      <c r="C2378" t="str">
        <f t="shared" si="447"/>
        <v>06539003</v>
      </c>
      <c r="D2378" t="str">
        <f t="shared" si="448"/>
        <v>813</v>
      </c>
      <c r="E2378" t="str">
        <f t="shared" si="449"/>
        <v>89301101</v>
      </c>
      <c r="F2378" t="str">
        <f t="shared" si="450"/>
        <v>1704041757</v>
      </c>
      <c r="G2378" s="1">
        <v>44750</v>
      </c>
      <c r="H2378" t="str">
        <f>"91175"</f>
        <v>91175</v>
      </c>
      <c r="I2378">
        <v>1</v>
      </c>
      <c r="J2378">
        <v>360</v>
      </c>
      <c r="K2378">
        <v>0</v>
      </c>
      <c r="L2378">
        <v>280.8</v>
      </c>
    </row>
    <row r="2379" spans="1:12" x14ac:dyDescent="0.25">
      <c r="A2379" t="str">
        <f t="shared" si="453"/>
        <v>89301000</v>
      </c>
      <c r="B2379" t="str">
        <f t="shared" si="452"/>
        <v>06539000</v>
      </c>
      <c r="C2379" t="str">
        <f t="shared" si="447"/>
        <v>06539003</v>
      </c>
      <c r="D2379" t="str">
        <f t="shared" si="448"/>
        <v>813</v>
      </c>
      <c r="E2379" t="str">
        <f t="shared" si="449"/>
        <v>89301101</v>
      </c>
      <c r="F2379" t="str">
        <f t="shared" si="450"/>
        <v>1704041757</v>
      </c>
      <c r="G2379" s="1">
        <v>44750</v>
      </c>
      <c r="H2379" t="str">
        <f>"91475"</f>
        <v>91475</v>
      </c>
      <c r="I2379">
        <v>1</v>
      </c>
      <c r="J2379">
        <v>206</v>
      </c>
      <c r="K2379">
        <v>0</v>
      </c>
      <c r="L2379">
        <v>160.68</v>
      </c>
    </row>
    <row r="2380" spans="1:12" x14ac:dyDescent="0.25">
      <c r="A2380" t="str">
        <f t="shared" si="453"/>
        <v>89301000</v>
      </c>
      <c r="B2380" t="str">
        <f t="shared" si="452"/>
        <v>06539000</v>
      </c>
      <c r="C2380" t="str">
        <f>"06539004"</f>
        <v>06539004</v>
      </c>
      <c r="D2380" t="str">
        <f>"823"</f>
        <v>823</v>
      </c>
      <c r="E2380" t="str">
        <f t="shared" si="449"/>
        <v>89301101</v>
      </c>
      <c r="F2380" t="str">
        <f t="shared" si="450"/>
        <v>1704041757</v>
      </c>
      <c r="G2380" s="1">
        <v>44750</v>
      </c>
      <c r="H2380" t="str">
        <f>"87447"</f>
        <v>87447</v>
      </c>
      <c r="I2380">
        <v>1</v>
      </c>
      <c r="J2380">
        <v>798</v>
      </c>
      <c r="K2380">
        <v>0</v>
      </c>
      <c r="L2380">
        <v>622.44000000000005</v>
      </c>
    </row>
    <row r="2381" spans="1:12" x14ac:dyDescent="0.25">
      <c r="A2381" t="str">
        <f t="shared" si="453"/>
        <v>89301000</v>
      </c>
      <c r="B2381" t="str">
        <f t="shared" si="452"/>
        <v>06539000</v>
      </c>
      <c r="C2381" t="str">
        <f>"06539004"</f>
        <v>06539004</v>
      </c>
      <c r="D2381" t="str">
        <f>"823"</f>
        <v>823</v>
      </c>
      <c r="E2381" t="str">
        <f t="shared" si="449"/>
        <v>89301101</v>
      </c>
      <c r="F2381" t="str">
        <f t="shared" si="450"/>
        <v>1704041757</v>
      </c>
      <c r="G2381" s="1">
        <v>44750</v>
      </c>
      <c r="H2381" t="str">
        <f>"87513"</f>
        <v>87513</v>
      </c>
      <c r="I2381">
        <v>1</v>
      </c>
      <c r="J2381">
        <v>175</v>
      </c>
      <c r="K2381">
        <v>0</v>
      </c>
      <c r="L2381">
        <v>136.5</v>
      </c>
    </row>
    <row r="2382" spans="1:12" x14ac:dyDescent="0.25">
      <c r="A2382" t="str">
        <f t="shared" si="453"/>
        <v>89301000</v>
      </c>
      <c r="B2382" t="str">
        <f t="shared" ref="B2382:B2396" si="454">"72100000"</f>
        <v>72100000</v>
      </c>
      <c r="C2382" t="str">
        <f t="shared" ref="C2382:C2396" si="455">"72100659"</f>
        <v>72100659</v>
      </c>
      <c r="D2382" t="str">
        <f t="shared" ref="D2382:D2396" si="456">"801"</f>
        <v>801</v>
      </c>
      <c r="E2382" t="str">
        <f t="shared" ref="E2382:E2390" si="457">"89301091"</f>
        <v>89301091</v>
      </c>
      <c r="F2382" t="str">
        <f>"8861186213"</f>
        <v>8861186213</v>
      </c>
      <c r="G2382" s="1">
        <v>44745</v>
      </c>
      <c r="H2382" t="str">
        <f>"93121"</f>
        <v>93121</v>
      </c>
      <c r="I2382">
        <v>1</v>
      </c>
      <c r="J2382">
        <v>125</v>
      </c>
      <c r="K2382">
        <v>0</v>
      </c>
      <c r="L2382">
        <v>153.75</v>
      </c>
    </row>
    <row r="2383" spans="1:12" x14ac:dyDescent="0.25">
      <c r="A2383" t="str">
        <f t="shared" si="453"/>
        <v>89301000</v>
      </c>
      <c r="B2383" t="str">
        <f t="shared" si="454"/>
        <v>72100000</v>
      </c>
      <c r="C2383" t="str">
        <f t="shared" si="455"/>
        <v>72100659</v>
      </c>
      <c r="D2383" t="str">
        <f t="shared" si="456"/>
        <v>801</v>
      </c>
      <c r="E2383" t="str">
        <f t="shared" si="457"/>
        <v>89301091</v>
      </c>
      <c r="F2383" t="str">
        <f>"8861186213"</f>
        <v>8861186213</v>
      </c>
      <c r="G2383" s="1">
        <v>44745</v>
      </c>
      <c r="H2383" t="str">
        <f>"93124"</f>
        <v>93124</v>
      </c>
      <c r="I2383">
        <v>1</v>
      </c>
      <c r="J2383">
        <v>173</v>
      </c>
      <c r="K2383">
        <v>0</v>
      </c>
      <c r="L2383">
        <v>212.79</v>
      </c>
    </row>
    <row r="2384" spans="1:12" x14ac:dyDescent="0.25">
      <c r="A2384" t="str">
        <f t="shared" si="453"/>
        <v>89301000</v>
      </c>
      <c r="B2384" t="str">
        <f t="shared" si="454"/>
        <v>72100000</v>
      </c>
      <c r="C2384" t="str">
        <f t="shared" si="455"/>
        <v>72100659</v>
      </c>
      <c r="D2384" t="str">
        <f t="shared" si="456"/>
        <v>801</v>
      </c>
      <c r="E2384" t="str">
        <f t="shared" si="457"/>
        <v>89301091</v>
      </c>
      <c r="F2384" t="str">
        <f>"8861186213"</f>
        <v>8861186213</v>
      </c>
      <c r="G2384" s="1">
        <v>44745</v>
      </c>
      <c r="H2384" t="str">
        <f>"93281"</f>
        <v>93281</v>
      </c>
      <c r="I2384">
        <v>1</v>
      </c>
      <c r="J2384">
        <v>134</v>
      </c>
      <c r="K2384">
        <v>0</v>
      </c>
      <c r="L2384">
        <v>164.82</v>
      </c>
    </row>
    <row r="2385" spans="1:12" x14ac:dyDescent="0.25">
      <c r="A2385" t="str">
        <f t="shared" si="453"/>
        <v>89301000</v>
      </c>
      <c r="B2385" t="str">
        <f t="shared" si="454"/>
        <v>72100000</v>
      </c>
      <c r="C2385" t="str">
        <f t="shared" si="455"/>
        <v>72100659</v>
      </c>
      <c r="D2385" t="str">
        <f t="shared" si="456"/>
        <v>801</v>
      </c>
      <c r="E2385" t="str">
        <f t="shared" si="457"/>
        <v>89301091</v>
      </c>
      <c r="F2385" t="str">
        <f>"8954285098"</f>
        <v>8954285098</v>
      </c>
      <c r="G2385" s="1">
        <v>44746</v>
      </c>
      <c r="H2385" t="str">
        <f>"93121"</f>
        <v>93121</v>
      </c>
      <c r="I2385">
        <v>1</v>
      </c>
      <c r="J2385">
        <v>125</v>
      </c>
      <c r="K2385">
        <v>0</v>
      </c>
      <c r="L2385">
        <v>153.75</v>
      </c>
    </row>
    <row r="2386" spans="1:12" x14ac:dyDescent="0.25">
      <c r="A2386" t="str">
        <f t="shared" si="453"/>
        <v>89301000</v>
      </c>
      <c r="B2386" t="str">
        <f t="shared" si="454"/>
        <v>72100000</v>
      </c>
      <c r="C2386" t="str">
        <f t="shared" si="455"/>
        <v>72100659</v>
      </c>
      <c r="D2386" t="str">
        <f t="shared" si="456"/>
        <v>801</v>
      </c>
      <c r="E2386" t="str">
        <f t="shared" si="457"/>
        <v>89301091</v>
      </c>
      <c r="F2386" t="str">
        <f>"8954285098"</f>
        <v>8954285098</v>
      </c>
      <c r="G2386" s="1">
        <v>44746</v>
      </c>
      <c r="H2386" t="str">
        <f>"93124"</f>
        <v>93124</v>
      </c>
      <c r="I2386">
        <v>1</v>
      </c>
      <c r="J2386">
        <v>173</v>
      </c>
      <c r="K2386">
        <v>0</v>
      </c>
      <c r="L2386">
        <v>212.79</v>
      </c>
    </row>
    <row r="2387" spans="1:12" x14ac:dyDescent="0.25">
      <c r="A2387" t="str">
        <f t="shared" si="453"/>
        <v>89301000</v>
      </c>
      <c r="B2387" t="str">
        <f t="shared" si="454"/>
        <v>72100000</v>
      </c>
      <c r="C2387" t="str">
        <f t="shared" si="455"/>
        <v>72100659</v>
      </c>
      <c r="D2387" t="str">
        <f t="shared" si="456"/>
        <v>801</v>
      </c>
      <c r="E2387" t="str">
        <f t="shared" si="457"/>
        <v>89301091</v>
      </c>
      <c r="F2387" t="str">
        <f>"8954285098"</f>
        <v>8954285098</v>
      </c>
      <c r="G2387" s="1">
        <v>44746</v>
      </c>
      <c r="H2387" t="str">
        <f>"93281"</f>
        <v>93281</v>
      </c>
      <c r="I2387">
        <v>1</v>
      </c>
      <c r="J2387">
        <v>134</v>
      </c>
      <c r="K2387">
        <v>0</v>
      </c>
      <c r="L2387">
        <v>164.82</v>
      </c>
    </row>
    <row r="2388" spans="1:12" x14ac:dyDescent="0.25">
      <c r="A2388" t="str">
        <f t="shared" si="453"/>
        <v>89301000</v>
      </c>
      <c r="B2388" t="str">
        <f t="shared" si="454"/>
        <v>72100000</v>
      </c>
      <c r="C2388" t="str">
        <f t="shared" si="455"/>
        <v>72100659</v>
      </c>
      <c r="D2388" t="str">
        <f t="shared" si="456"/>
        <v>801</v>
      </c>
      <c r="E2388" t="str">
        <f t="shared" si="457"/>
        <v>89301091</v>
      </c>
      <c r="F2388" t="str">
        <f>"9654234876"</f>
        <v>9654234876</v>
      </c>
      <c r="G2388" s="1">
        <v>44748</v>
      </c>
      <c r="H2388" t="str">
        <f>"93121"</f>
        <v>93121</v>
      </c>
      <c r="I2388">
        <v>1</v>
      </c>
      <c r="J2388">
        <v>125</v>
      </c>
      <c r="K2388">
        <v>0</v>
      </c>
      <c r="L2388">
        <v>153.75</v>
      </c>
    </row>
    <row r="2389" spans="1:12" x14ac:dyDescent="0.25">
      <c r="A2389" t="str">
        <f t="shared" si="453"/>
        <v>89301000</v>
      </c>
      <c r="B2389" t="str">
        <f t="shared" si="454"/>
        <v>72100000</v>
      </c>
      <c r="C2389" t="str">
        <f t="shared" si="455"/>
        <v>72100659</v>
      </c>
      <c r="D2389" t="str">
        <f t="shared" si="456"/>
        <v>801</v>
      </c>
      <c r="E2389" t="str">
        <f t="shared" si="457"/>
        <v>89301091</v>
      </c>
      <c r="F2389" t="str">
        <f>"9654234876"</f>
        <v>9654234876</v>
      </c>
      <c r="G2389" s="1">
        <v>44748</v>
      </c>
      <c r="H2389" t="str">
        <f>"93124"</f>
        <v>93124</v>
      </c>
      <c r="I2389">
        <v>1</v>
      </c>
      <c r="J2389">
        <v>173</v>
      </c>
      <c r="K2389">
        <v>0</v>
      </c>
      <c r="L2389">
        <v>212.79</v>
      </c>
    </row>
    <row r="2390" spans="1:12" x14ac:dyDescent="0.25">
      <c r="A2390" t="str">
        <f t="shared" si="453"/>
        <v>89301000</v>
      </c>
      <c r="B2390" t="str">
        <f t="shared" si="454"/>
        <v>72100000</v>
      </c>
      <c r="C2390" t="str">
        <f t="shared" si="455"/>
        <v>72100659</v>
      </c>
      <c r="D2390" t="str">
        <f t="shared" si="456"/>
        <v>801</v>
      </c>
      <c r="E2390" t="str">
        <f t="shared" si="457"/>
        <v>89301091</v>
      </c>
      <c r="F2390" t="str">
        <f>"9654234876"</f>
        <v>9654234876</v>
      </c>
      <c r="G2390" s="1">
        <v>44748</v>
      </c>
      <c r="H2390" t="str">
        <f>"93281"</f>
        <v>93281</v>
      </c>
      <c r="I2390">
        <v>1</v>
      </c>
      <c r="J2390">
        <v>134</v>
      </c>
      <c r="K2390">
        <v>0</v>
      </c>
      <c r="L2390">
        <v>164.82</v>
      </c>
    </row>
    <row r="2391" spans="1:12" x14ac:dyDescent="0.25">
      <c r="A2391" t="str">
        <f t="shared" si="453"/>
        <v>89301000</v>
      </c>
      <c r="B2391" t="str">
        <f t="shared" si="454"/>
        <v>72100000</v>
      </c>
      <c r="C2391" t="str">
        <f t="shared" si="455"/>
        <v>72100659</v>
      </c>
      <c r="D2391" t="str">
        <f t="shared" si="456"/>
        <v>801</v>
      </c>
      <c r="E2391" t="str">
        <f>"89301093"</f>
        <v>89301093</v>
      </c>
      <c r="F2391" t="str">
        <f>"8457095328"</f>
        <v>8457095328</v>
      </c>
      <c r="G2391" s="1">
        <v>44763</v>
      </c>
      <c r="H2391" t="str">
        <f>"93121"</f>
        <v>93121</v>
      </c>
      <c r="I2391">
        <v>1</v>
      </c>
      <c r="J2391">
        <v>125</v>
      </c>
      <c r="K2391">
        <v>0</v>
      </c>
      <c r="L2391">
        <v>153.75</v>
      </c>
    </row>
    <row r="2392" spans="1:12" x14ac:dyDescent="0.25">
      <c r="A2392" t="str">
        <f t="shared" si="453"/>
        <v>89301000</v>
      </c>
      <c r="B2392" t="str">
        <f t="shared" si="454"/>
        <v>72100000</v>
      </c>
      <c r="C2392" t="str">
        <f t="shared" si="455"/>
        <v>72100659</v>
      </c>
      <c r="D2392" t="str">
        <f t="shared" si="456"/>
        <v>801</v>
      </c>
      <c r="E2392" t="str">
        <f>"89301093"</f>
        <v>89301093</v>
      </c>
      <c r="F2392" t="str">
        <f>"8457095328"</f>
        <v>8457095328</v>
      </c>
      <c r="G2392" s="1">
        <v>44763</v>
      </c>
      <c r="H2392" t="str">
        <f>"93124"</f>
        <v>93124</v>
      </c>
      <c r="I2392">
        <v>1</v>
      </c>
      <c r="J2392">
        <v>173</v>
      </c>
      <c r="K2392">
        <v>0</v>
      </c>
      <c r="L2392">
        <v>212.79</v>
      </c>
    </row>
    <row r="2393" spans="1:12" x14ac:dyDescent="0.25">
      <c r="A2393" t="str">
        <f t="shared" si="453"/>
        <v>89301000</v>
      </c>
      <c r="B2393" t="str">
        <f t="shared" si="454"/>
        <v>72100000</v>
      </c>
      <c r="C2393" t="str">
        <f t="shared" si="455"/>
        <v>72100659</v>
      </c>
      <c r="D2393" t="str">
        <f t="shared" si="456"/>
        <v>801</v>
      </c>
      <c r="E2393" t="str">
        <f>"89301093"</f>
        <v>89301093</v>
      </c>
      <c r="F2393" t="str">
        <f>"8457095328"</f>
        <v>8457095328</v>
      </c>
      <c r="G2393" s="1">
        <v>44763</v>
      </c>
      <c r="H2393" t="str">
        <f>"93281"</f>
        <v>93281</v>
      </c>
      <c r="I2393">
        <v>1</v>
      </c>
      <c r="J2393">
        <v>134</v>
      </c>
      <c r="K2393">
        <v>0</v>
      </c>
      <c r="L2393">
        <v>164.82</v>
      </c>
    </row>
    <row r="2394" spans="1:12" x14ac:dyDescent="0.25">
      <c r="A2394" t="str">
        <f t="shared" si="453"/>
        <v>89301000</v>
      </c>
      <c r="B2394" t="str">
        <f t="shared" si="454"/>
        <v>72100000</v>
      </c>
      <c r="C2394" t="str">
        <f t="shared" si="455"/>
        <v>72100659</v>
      </c>
      <c r="D2394" t="str">
        <f t="shared" si="456"/>
        <v>801</v>
      </c>
      <c r="E2394" t="str">
        <f>"89301091"</f>
        <v>89301091</v>
      </c>
      <c r="F2394" t="str">
        <f>"9556096176"</f>
        <v>9556096176</v>
      </c>
      <c r="G2394" s="1">
        <v>44766</v>
      </c>
      <c r="H2394" t="str">
        <f>"93121"</f>
        <v>93121</v>
      </c>
      <c r="I2394">
        <v>1</v>
      </c>
      <c r="J2394">
        <v>125</v>
      </c>
      <c r="K2394">
        <v>0</v>
      </c>
      <c r="L2394">
        <v>153.75</v>
      </c>
    </row>
    <row r="2395" spans="1:12" x14ac:dyDescent="0.25">
      <c r="A2395" t="str">
        <f t="shared" si="453"/>
        <v>89301000</v>
      </c>
      <c r="B2395" t="str">
        <f t="shared" si="454"/>
        <v>72100000</v>
      </c>
      <c r="C2395" t="str">
        <f t="shared" si="455"/>
        <v>72100659</v>
      </c>
      <c r="D2395" t="str">
        <f t="shared" si="456"/>
        <v>801</v>
      </c>
      <c r="E2395" t="str">
        <f>"89301091"</f>
        <v>89301091</v>
      </c>
      <c r="F2395" t="str">
        <f>"9556096176"</f>
        <v>9556096176</v>
      </c>
      <c r="G2395" s="1">
        <v>44766</v>
      </c>
      <c r="H2395" t="str">
        <f>"93124"</f>
        <v>93124</v>
      </c>
      <c r="I2395">
        <v>1</v>
      </c>
      <c r="J2395">
        <v>173</v>
      </c>
      <c r="K2395">
        <v>0</v>
      </c>
      <c r="L2395">
        <v>212.79</v>
      </c>
    </row>
    <row r="2396" spans="1:12" x14ac:dyDescent="0.25">
      <c r="A2396" t="str">
        <f t="shared" si="453"/>
        <v>89301000</v>
      </c>
      <c r="B2396" t="str">
        <f t="shared" si="454"/>
        <v>72100000</v>
      </c>
      <c r="C2396" t="str">
        <f t="shared" si="455"/>
        <v>72100659</v>
      </c>
      <c r="D2396" t="str">
        <f t="shared" si="456"/>
        <v>801</v>
      </c>
      <c r="E2396" t="str">
        <f>"89301091"</f>
        <v>89301091</v>
      </c>
      <c r="F2396" t="str">
        <f>"9556096176"</f>
        <v>9556096176</v>
      </c>
      <c r="G2396" s="1">
        <v>44766</v>
      </c>
      <c r="H2396" t="str">
        <f>"93281"</f>
        <v>93281</v>
      </c>
      <c r="I2396">
        <v>1</v>
      </c>
      <c r="J2396">
        <v>134</v>
      </c>
      <c r="K2396">
        <v>0</v>
      </c>
      <c r="L2396">
        <v>164.82</v>
      </c>
    </row>
    <row r="2397" spans="1:12" x14ac:dyDescent="0.25">
      <c r="A2397" t="str">
        <f t="shared" si="453"/>
        <v>89301000</v>
      </c>
      <c r="B2397" t="str">
        <f>"02002000"</f>
        <v>02002000</v>
      </c>
      <c r="C2397" t="str">
        <f>"02002303"</f>
        <v>02002303</v>
      </c>
      <c r="D2397" t="str">
        <f>"816"</f>
        <v>816</v>
      </c>
      <c r="E2397" t="str">
        <f>"89301105"</f>
        <v>89301105</v>
      </c>
      <c r="F2397" t="str">
        <f>"0653313265"</f>
        <v>0653313265</v>
      </c>
      <c r="G2397" s="1">
        <v>44763</v>
      </c>
      <c r="H2397" t="str">
        <f>"86243"</f>
        <v>86243</v>
      </c>
      <c r="I2397">
        <v>1</v>
      </c>
      <c r="J2397">
        <v>387</v>
      </c>
      <c r="K2397">
        <v>0</v>
      </c>
      <c r="L2397">
        <v>328.95</v>
      </c>
    </row>
    <row r="2398" spans="1:12" x14ac:dyDescent="0.25">
      <c r="A2398" t="str">
        <f t="shared" si="453"/>
        <v>89301000</v>
      </c>
      <c r="B2398" t="str">
        <f>"02002000"</f>
        <v>02002000</v>
      </c>
      <c r="C2398" t="str">
        <f>"02002303"</f>
        <v>02002303</v>
      </c>
      <c r="D2398" t="str">
        <f>"816"</f>
        <v>816</v>
      </c>
      <c r="E2398" t="str">
        <f>"89301105"</f>
        <v>89301105</v>
      </c>
      <c r="F2398" t="str">
        <f>"0653313265"</f>
        <v>0653313265</v>
      </c>
      <c r="G2398" s="1">
        <v>44763</v>
      </c>
      <c r="H2398" t="str">
        <f>"91581"</f>
        <v>91581</v>
      </c>
      <c r="I2398">
        <v>6</v>
      </c>
      <c r="J2398">
        <v>95358</v>
      </c>
      <c r="K2398">
        <v>0</v>
      </c>
      <c r="L2398">
        <v>81054.3</v>
      </c>
    </row>
    <row r="2399" spans="1:12" x14ac:dyDescent="0.25">
      <c r="A2399" t="str">
        <f t="shared" si="453"/>
        <v>89301000</v>
      </c>
      <c r="B2399" t="str">
        <f>"78006000"</f>
        <v>78006000</v>
      </c>
      <c r="C2399" t="str">
        <f>"78006120"</f>
        <v>78006120</v>
      </c>
      <c r="D2399" t="str">
        <f>"301"</f>
        <v>301</v>
      </c>
      <c r="E2399" t="str">
        <f>"89301105"</f>
        <v>89301105</v>
      </c>
      <c r="F2399" t="str">
        <f>"2051111183"</f>
        <v>2051111183</v>
      </c>
      <c r="G2399" s="1">
        <v>44664</v>
      </c>
      <c r="H2399" t="str">
        <f>"09511"</f>
        <v>09511</v>
      </c>
      <c r="I2399">
        <v>1</v>
      </c>
      <c r="J2399">
        <v>43</v>
      </c>
      <c r="K2399">
        <v>0</v>
      </c>
      <c r="L2399">
        <v>46.44</v>
      </c>
    </row>
    <row r="2400" spans="1:12" x14ac:dyDescent="0.25">
      <c r="A2400" t="str">
        <f t="shared" si="453"/>
        <v>89301000</v>
      </c>
      <c r="B2400" t="str">
        <f>"78006000"</f>
        <v>78006000</v>
      </c>
      <c r="C2400" t="str">
        <f>"78006201"</f>
        <v>78006201</v>
      </c>
      <c r="D2400" t="str">
        <f>"801"</f>
        <v>801</v>
      </c>
      <c r="E2400" t="str">
        <f>"89301171"</f>
        <v>89301171</v>
      </c>
      <c r="F2400" t="str">
        <f>"7862144477"</f>
        <v>7862144477</v>
      </c>
      <c r="G2400" s="1">
        <v>44767</v>
      </c>
      <c r="H2400" t="str">
        <f>"81703"</f>
        <v>81703</v>
      </c>
      <c r="I2400">
        <v>2</v>
      </c>
      <c r="J2400">
        <v>556</v>
      </c>
      <c r="K2400">
        <v>0</v>
      </c>
      <c r="L2400">
        <v>433.68</v>
      </c>
    </row>
    <row r="2401" spans="1:12" x14ac:dyDescent="0.25">
      <c r="A2401" t="str">
        <f t="shared" si="453"/>
        <v>89301000</v>
      </c>
      <c r="B2401" t="str">
        <f>"02004000"</f>
        <v>02004000</v>
      </c>
      <c r="C2401" t="str">
        <f>"02004561"</f>
        <v>02004561</v>
      </c>
      <c r="D2401" t="str">
        <f>"801"</f>
        <v>801</v>
      </c>
      <c r="E2401" t="str">
        <f>"89301103"</f>
        <v>89301103</v>
      </c>
      <c r="F2401" t="str">
        <f>"1761070190"</f>
        <v>1761070190</v>
      </c>
      <c r="G2401" s="1">
        <v>44698</v>
      </c>
      <c r="H2401" t="str">
        <f>"81655"</f>
        <v>81655</v>
      </c>
      <c r="I2401">
        <v>2</v>
      </c>
      <c r="J2401">
        <v>1144</v>
      </c>
      <c r="K2401">
        <v>0</v>
      </c>
      <c r="L2401">
        <v>892.32</v>
      </c>
    </row>
    <row r="2402" spans="1:12" x14ac:dyDescent="0.25">
      <c r="A2402" t="str">
        <f t="shared" si="453"/>
        <v>89301000</v>
      </c>
      <c r="B2402" t="str">
        <f>"02004000"</f>
        <v>02004000</v>
      </c>
      <c r="C2402" t="str">
        <f>"02004459"</f>
        <v>02004459</v>
      </c>
      <c r="D2402" t="str">
        <f>"401"</f>
        <v>401</v>
      </c>
      <c r="E2402" t="str">
        <f>"89301102"</f>
        <v>89301102</v>
      </c>
      <c r="F2402" t="str">
        <f>"0754243248"</f>
        <v>0754243248</v>
      </c>
      <c r="G2402" s="1">
        <v>44757</v>
      </c>
      <c r="H2402" t="str">
        <f>"92111"</f>
        <v>92111</v>
      </c>
      <c r="I2402">
        <v>1</v>
      </c>
      <c r="J2402">
        <v>161</v>
      </c>
      <c r="K2402">
        <v>0</v>
      </c>
      <c r="L2402">
        <v>173.88</v>
      </c>
    </row>
    <row r="2403" spans="1:12" x14ac:dyDescent="0.25">
      <c r="A2403" t="str">
        <f t="shared" si="453"/>
        <v>89301000</v>
      </c>
      <c r="B2403" t="str">
        <f>"02004000"</f>
        <v>02004000</v>
      </c>
      <c r="C2403" t="str">
        <f>"02004459"</f>
        <v>02004459</v>
      </c>
      <c r="D2403" t="str">
        <f>"401"</f>
        <v>401</v>
      </c>
      <c r="E2403" t="str">
        <f>"89301606"</f>
        <v>89301606</v>
      </c>
      <c r="F2403" t="str">
        <f>"9912195700"</f>
        <v>9912195700</v>
      </c>
      <c r="G2403" s="1">
        <v>44758</v>
      </c>
      <c r="H2403" t="str">
        <f>"92111"</f>
        <v>92111</v>
      </c>
      <c r="I2403">
        <v>1</v>
      </c>
      <c r="J2403">
        <v>161</v>
      </c>
      <c r="K2403">
        <v>0</v>
      </c>
      <c r="L2403">
        <v>173.88</v>
      </c>
    </row>
    <row r="2404" spans="1:12" x14ac:dyDescent="0.25">
      <c r="A2404" t="str">
        <f t="shared" si="453"/>
        <v>89301000</v>
      </c>
      <c r="B2404" t="str">
        <f>"02004000"</f>
        <v>02004000</v>
      </c>
      <c r="C2404" t="str">
        <f>"02004459"</f>
        <v>02004459</v>
      </c>
      <c r="D2404" t="str">
        <f>"401"</f>
        <v>401</v>
      </c>
      <c r="E2404" t="str">
        <f>"89301705"</f>
        <v>89301705</v>
      </c>
      <c r="F2404" t="str">
        <f>"2101080641"</f>
        <v>2101080641</v>
      </c>
      <c r="G2404" s="1">
        <v>44759</v>
      </c>
      <c r="H2404" t="str">
        <f>"92111"</f>
        <v>92111</v>
      </c>
      <c r="I2404">
        <v>2</v>
      </c>
      <c r="J2404">
        <v>322</v>
      </c>
      <c r="K2404">
        <v>0</v>
      </c>
      <c r="L2404">
        <v>347.76</v>
      </c>
    </row>
    <row r="2405" spans="1:12" x14ac:dyDescent="0.25">
      <c r="A2405" t="str">
        <f t="shared" si="453"/>
        <v>89301000</v>
      </c>
      <c r="B2405" t="str">
        <f>"02004000"</f>
        <v>02004000</v>
      </c>
      <c r="C2405" t="str">
        <f>"02004459"</f>
        <v>02004459</v>
      </c>
      <c r="D2405" t="str">
        <f>"401"</f>
        <v>401</v>
      </c>
      <c r="E2405" t="str">
        <f>"89301600"</f>
        <v>89301600</v>
      </c>
      <c r="F2405" t="str">
        <f>"0401057184"</f>
        <v>0401057184</v>
      </c>
      <c r="G2405" s="1">
        <v>44752</v>
      </c>
      <c r="H2405" t="str">
        <f>"92111"</f>
        <v>92111</v>
      </c>
      <c r="I2405">
        <v>1</v>
      </c>
      <c r="J2405">
        <v>161</v>
      </c>
      <c r="K2405">
        <v>0</v>
      </c>
      <c r="L2405">
        <v>173.88</v>
      </c>
    </row>
    <row r="2406" spans="1:12" x14ac:dyDescent="0.25">
      <c r="A2406" t="str">
        <f t="shared" si="453"/>
        <v>89301000</v>
      </c>
      <c r="B2406" t="str">
        <f t="shared" ref="B2406:B2419" si="458">"05002000"</f>
        <v>05002000</v>
      </c>
      <c r="C2406" t="str">
        <f>"05002152"</f>
        <v>05002152</v>
      </c>
      <c r="D2406" t="str">
        <f>"801"</f>
        <v>801</v>
      </c>
      <c r="E2406" t="str">
        <f>"89301103"</f>
        <v>89301103</v>
      </c>
      <c r="F2406" t="str">
        <f>"0612173232"</f>
        <v>0612173232</v>
      </c>
      <c r="G2406" s="1">
        <v>44762</v>
      </c>
      <c r="H2406" t="str">
        <f>"92178"</f>
        <v>92178</v>
      </c>
      <c r="I2406">
        <v>1</v>
      </c>
      <c r="J2406">
        <v>2384</v>
      </c>
      <c r="K2406">
        <v>0</v>
      </c>
      <c r="L2406">
        <v>1859.52</v>
      </c>
    </row>
    <row r="2407" spans="1:12" x14ac:dyDescent="0.25">
      <c r="A2407" t="str">
        <f t="shared" si="453"/>
        <v>89301000</v>
      </c>
      <c r="B2407" t="str">
        <f t="shared" si="458"/>
        <v>05002000</v>
      </c>
      <c r="C2407" t="str">
        <f>"05002152"</f>
        <v>05002152</v>
      </c>
      <c r="D2407" t="str">
        <f>"801"</f>
        <v>801</v>
      </c>
      <c r="E2407" t="str">
        <f>"89301103"</f>
        <v>89301103</v>
      </c>
      <c r="F2407" t="str">
        <f>"0612173232"</f>
        <v>0612173232</v>
      </c>
      <c r="G2407" s="1">
        <v>44762</v>
      </c>
      <c r="H2407" t="str">
        <f>"97111"</f>
        <v>97111</v>
      </c>
      <c r="I2407">
        <v>1</v>
      </c>
      <c r="J2407">
        <v>18</v>
      </c>
      <c r="K2407">
        <v>0</v>
      </c>
      <c r="L2407">
        <v>14.04</v>
      </c>
    </row>
    <row r="2408" spans="1:12" x14ac:dyDescent="0.25">
      <c r="A2408" t="str">
        <f t="shared" si="453"/>
        <v>89301000</v>
      </c>
      <c r="B2408" t="str">
        <f t="shared" si="458"/>
        <v>05002000</v>
      </c>
      <c r="C2408" t="str">
        <f>"05002152"</f>
        <v>05002152</v>
      </c>
      <c r="D2408" t="str">
        <f>"801"</f>
        <v>801</v>
      </c>
      <c r="E2408" t="str">
        <f>"89301103"</f>
        <v>89301103</v>
      </c>
      <c r="F2408" t="str">
        <f>"0612173232"</f>
        <v>0612173232</v>
      </c>
      <c r="G2408" s="1">
        <v>44762</v>
      </c>
      <c r="H2408" t="str">
        <f>"92178"</f>
        <v>92178</v>
      </c>
      <c r="I2408">
        <v>1</v>
      </c>
      <c r="J2408">
        <v>2384</v>
      </c>
      <c r="K2408">
        <v>0</v>
      </c>
      <c r="L2408">
        <v>1859.52</v>
      </c>
    </row>
    <row r="2409" spans="1:12" x14ac:dyDescent="0.25">
      <c r="A2409" t="str">
        <f t="shared" si="453"/>
        <v>89301000</v>
      </c>
      <c r="B2409" t="str">
        <f t="shared" si="458"/>
        <v>05002000</v>
      </c>
      <c r="C2409" t="str">
        <f>"05002152"</f>
        <v>05002152</v>
      </c>
      <c r="D2409" t="str">
        <f>"801"</f>
        <v>801</v>
      </c>
      <c r="E2409" t="str">
        <f>"89301103"</f>
        <v>89301103</v>
      </c>
      <c r="F2409" t="str">
        <f>"0612173232"</f>
        <v>0612173232</v>
      </c>
      <c r="G2409" s="1">
        <v>44762</v>
      </c>
      <c r="H2409" t="str">
        <f>"97111"</f>
        <v>97111</v>
      </c>
      <c r="I2409">
        <v>1</v>
      </c>
      <c r="J2409">
        <v>18</v>
      </c>
      <c r="K2409">
        <v>0</v>
      </c>
      <c r="L2409">
        <v>14.04</v>
      </c>
    </row>
    <row r="2410" spans="1:12" x14ac:dyDescent="0.25">
      <c r="A2410" t="str">
        <f t="shared" si="453"/>
        <v>89301000</v>
      </c>
      <c r="B2410" t="str">
        <f t="shared" si="458"/>
        <v>05002000</v>
      </c>
      <c r="C2410" t="str">
        <f t="shared" ref="C2410:C2419" si="459">"05002397"</f>
        <v>05002397</v>
      </c>
      <c r="D2410" t="str">
        <f t="shared" ref="D2410:D2419" si="460">"818"</f>
        <v>818</v>
      </c>
      <c r="E2410" t="str">
        <f t="shared" ref="E2410:E2419" si="461">"89301105"</f>
        <v>89301105</v>
      </c>
      <c r="F2410" t="str">
        <f t="shared" ref="F2410:F2419" si="462">"0653313265"</f>
        <v>0653313265</v>
      </c>
      <c r="G2410" s="1">
        <v>44756</v>
      </c>
      <c r="H2410" t="str">
        <f>"91439"</f>
        <v>91439</v>
      </c>
      <c r="I2410">
        <v>9</v>
      </c>
      <c r="J2410">
        <v>3204</v>
      </c>
      <c r="K2410">
        <v>0</v>
      </c>
      <c r="L2410">
        <v>2915.64</v>
      </c>
    </row>
    <row r="2411" spans="1:12" x14ac:dyDescent="0.25">
      <c r="A2411" t="str">
        <f t="shared" si="453"/>
        <v>89301000</v>
      </c>
      <c r="B2411" t="str">
        <f t="shared" si="458"/>
        <v>05002000</v>
      </c>
      <c r="C2411" t="str">
        <f t="shared" si="459"/>
        <v>05002397</v>
      </c>
      <c r="D2411" t="str">
        <f t="shared" si="460"/>
        <v>818</v>
      </c>
      <c r="E2411" t="str">
        <f t="shared" si="461"/>
        <v>89301105</v>
      </c>
      <c r="F2411" t="str">
        <f t="shared" si="462"/>
        <v>0653313265</v>
      </c>
      <c r="G2411" s="1">
        <v>44756</v>
      </c>
      <c r="H2411" t="str">
        <f>"91439"</f>
        <v>91439</v>
      </c>
      <c r="I2411">
        <v>7</v>
      </c>
      <c r="J2411">
        <v>2492</v>
      </c>
      <c r="K2411">
        <v>0</v>
      </c>
      <c r="L2411">
        <v>2267.7199999999998</v>
      </c>
    </row>
    <row r="2412" spans="1:12" x14ac:dyDescent="0.25">
      <c r="A2412" t="str">
        <f t="shared" si="453"/>
        <v>89301000</v>
      </c>
      <c r="B2412" t="str">
        <f t="shared" si="458"/>
        <v>05002000</v>
      </c>
      <c r="C2412" t="str">
        <f t="shared" si="459"/>
        <v>05002397</v>
      </c>
      <c r="D2412" t="str">
        <f t="shared" si="460"/>
        <v>818</v>
      </c>
      <c r="E2412" t="str">
        <f t="shared" si="461"/>
        <v>89301105</v>
      </c>
      <c r="F2412" t="str">
        <f t="shared" si="462"/>
        <v>0653313265</v>
      </c>
      <c r="G2412" s="1">
        <v>44750</v>
      </c>
      <c r="H2412" t="str">
        <f>"94353"</f>
        <v>94353</v>
      </c>
      <c r="I2412">
        <v>9</v>
      </c>
      <c r="J2412">
        <v>15381</v>
      </c>
      <c r="K2412">
        <v>0</v>
      </c>
      <c r="L2412">
        <v>13996.71</v>
      </c>
    </row>
    <row r="2413" spans="1:12" x14ac:dyDescent="0.25">
      <c r="A2413" t="str">
        <f t="shared" si="453"/>
        <v>89301000</v>
      </c>
      <c r="B2413" t="str">
        <f t="shared" si="458"/>
        <v>05002000</v>
      </c>
      <c r="C2413" t="str">
        <f t="shared" si="459"/>
        <v>05002397</v>
      </c>
      <c r="D2413" t="str">
        <f t="shared" si="460"/>
        <v>818</v>
      </c>
      <c r="E2413" t="str">
        <f t="shared" si="461"/>
        <v>89301105</v>
      </c>
      <c r="F2413" t="str">
        <f t="shared" si="462"/>
        <v>0653313265</v>
      </c>
      <c r="G2413" s="1">
        <v>44750</v>
      </c>
      <c r="H2413" t="str">
        <f>"94225"</f>
        <v>94225</v>
      </c>
      <c r="I2413">
        <v>2</v>
      </c>
      <c r="J2413">
        <v>2374</v>
      </c>
      <c r="K2413">
        <v>0</v>
      </c>
      <c r="L2413">
        <v>2160.34</v>
      </c>
    </row>
    <row r="2414" spans="1:12" x14ac:dyDescent="0.25">
      <c r="A2414" t="str">
        <f t="shared" si="453"/>
        <v>89301000</v>
      </c>
      <c r="B2414" t="str">
        <f t="shared" si="458"/>
        <v>05002000</v>
      </c>
      <c r="C2414" t="str">
        <f t="shared" si="459"/>
        <v>05002397</v>
      </c>
      <c r="D2414" t="str">
        <f t="shared" si="460"/>
        <v>818</v>
      </c>
      <c r="E2414" t="str">
        <f t="shared" si="461"/>
        <v>89301105</v>
      </c>
      <c r="F2414" t="str">
        <f t="shared" si="462"/>
        <v>0653313265</v>
      </c>
      <c r="G2414" s="1">
        <v>44750</v>
      </c>
      <c r="H2414" t="str">
        <f>"94195"</f>
        <v>94195</v>
      </c>
      <c r="I2414">
        <v>1</v>
      </c>
      <c r="J2414">
        <v>378</v>
      </c>
      <c r="K2414">
        <v>0</v>
      </c>
      <c r="L2414">
        <v>343.98</v>
      </c>
    </row>
    <row r="2415" spans="1:12" x14ac:dyDescent="0.25">
      <c r="A2415" t="str">
        <f t="shared" si="453"/>
        <v>89301000</v>
      </c>
      <c r="B2415" t="str">
        <f t="shared" si="458"/>
        <v>05002000</v>
      </c>
      <c r="C2415" t="str">
        <f t="shared" si="459"/>
        <v>05002397</v>
      </c>
      <c r="D2415" t="str">
        <f t="shared" si="460"/>
        <v>818</v>
      </c>
      <c r="E2415" t="str">
        <f t="shared" si="461"/>
        <v>89301105</v>
      </c>
      <c r="F2415" t="str">
        <f t="shared" si="462"/>
        <v>0653313265</v>
      </c>
      <c r="G2415" s="1">
        <v>44750</v>
      </c>
      <c r="H2415" t="str">
        <f>"94353"</f>
        <v>94353</v>
      </c>
      <c r="I2415">
        <v>7</v>
      </c>
      <c r="J2415">
        <v>11963</v>
      </c>
      <c r="K2415">
        <v>0</v>
      </c>
      <c r="L2415">
        <v>10886.33</v>
      </c>
    </row>
    <row r="2416" spans="1:12" x14ac:dyDescent="0.25">
      <c r="A2416" t="str">
        <f t="shared" si="453"/>
        <v>89301000</v>
      </c>
      <c r="B2416" t="str">
        <f t="shared" si="458"/>
        <v>05002000</v>
      </c>
      <c r="C2416" t="str">
        <f t="shared" si="459"/>
        <v>05002397</v>
      </c>
      <c r="D2416" t="str">
        <f t="shared" si="460"/>
        <v>818</v>
      </c>
      <c r="E2416" t="str">
        <f t="shared" si="461"/>
        <v>89301105</v>
      </c>
      <c r="F2416" t="str">
        <f t="shared" si="462"/>
        <v>0653313265</v>
      </c>
      <c r="G2416" s="1">
        <v>44755</v>
      </c>
      <c r="H2416" t="str">
        <f>"94233"</f>
        <v>94233</v>
      </c>
      <c r="I2416">
        <v>1</v>
      </c>
      <c r="J2416">
        <v>41183</v>
      </c>
      <c r="K2416">
        <v>0</v>
      </c>
      <c r="L2416">
        <v>37476.53</v>
      </c>
    </row>
    <row r="2417" spans="1:12" x14ac:dyDescent="0.25">
      <c r="A2417" t="str">
        <f t="shared" si="453"/>
        <v>89301000</v>
      </c>
      <c r="B2417" t="str">
        <f t="shared" si="458"/>
        <v>05002000</v>
      </c>
      <c r="C2417" t="str">
        <f t="shared" si="459"/>
        <v>05002397</v>
      </c>
      <c r="D2417" t="str">
        <f t="shared" si="460"/>
        <v>818</v>
      </c>
      <c r="E2417" t="str">
        <f t="shared" si="461"/>
        <v>89301105</v>
      </c>
      <c r="F2417" t="str">
        <f t="shared" si="462"/>
        <v>0653313265</v>
      </c>
      <c r="G2417" s="1">
        <v>44767</v>
      </c>
      <c r="H2417" t="str">
        <f>"94225"</f>
        <v>94225</v>
      </c>
      <c r="I2417">
        <v>1</v>
      </c>
      <c r="J2417">
        <v>1187</v>
      </c>
      <c r="K2417">
        <v>0</v>
      </c>
      <c r="L2417">
        <v>1080.17</v>
      </c>
    </row>
    <row r="2418" spans="1:12" x14ac:dyDescent="0.25">
      <c r="A2418" t="str">
        <f t="shared" si="453"/>
        <v>89301000</v>
      </c>
      <c r="B2418" t="str">
        <f t="shared" si="458"/>
        <v>05002000</v>
      </c>
      <c r="C2418" t="str">
        <f t="shared" si="459"/>
        <v>05002397</v>
      </c>
      <c r="D2418" t="str">
        <f t="shared" si="460"/>
        <v>818</v>
      </c>
      <c r="E2418" t="str">
        <f t="shared" si="461"/>
        <v>89301105</v>
      </c>
      <c r="F2418" t="str">
        <f t="shared" si="462"/>
        <v>0653313265</v>
      </c>
      <c r="G2418" s="1">
        <v>44763</v>
      </c>
      <c r="H2418" t="str">
        <f>"91439"</f>
        <v>91439</v>
      </c>
      <c r="I2418">
        <v>9</v>
      </c>
      <c r="J2418">
        <v>3204</v>
      </c>
      <c r="K2418">
        <v>0</v>
      </c>
      <c r="L2418">
        <v>2915.64</v>
      </c>
    </row>
    <row r="2419" spans="1:12" x14ac:dyDescent="0.25">
      <c r="A2419" t="str">
        <f t="shared" si="453"/>
        <v>89301000</v>
      </c>
      <c r="B2419" t="str">
        <f t="shared" si="458"/>
        <v>05002000</v>
      </c>
      <c r="C2419" t="str">
        <f t="shared" si="459"/>
        <v>05002397</v>
      </c>
      <c r="D2419" t="str">
        <f t="shared" si="460"/>
        <v>818</v>
      </c>
      <c r="E2419" t="str">
        <f t="shared" si="461"/>
        <v>89301105</v>
      </c>
      <c r="F2419" t="str">
        <f t="shared" si="462"/>
        <v>0653313265</v>
      </c>
      <c r="G2419" s="1">
        <v>44763</v>
      </c>
      <c r="H2419" t="str">
        <f>"91439"</f>
        <v>91439</v>
      </c>
      <c r="I2419">
        <v>9</v>
      </c>
      <c r="J2419">
        <v>3204</v>
      </c>
      <c r="K2419">
        <v>0</v>
      </c>
      <c r="L2419">
        <v>2915.64</v>
      </c>
    </row>
    <row r="2420" spans="1:12" x14ac:dyDescent="0.25">
      <c r="A2420" t="str">
        <f t="shared" si="453"/>
        <v>89301000</v>
      </c>
      <c r="B2420" t="str">
        <f>"91866000"</f>
        <v>91866000</v>
      </c>
      <c r="C2420" t="str">
        <f>"91866313"</f>
        <v>91866313</v>
      </c>
      <c r="D2420" t="str">
        <f>"802"</f>
        <v>802</v>
      </c>
      <c r="E2420" t="str">
        <f>"89301101"</f>
        <v>89301101</v>
      </c>
      <c r="F2420" t="str">
        <f>"1606080696"</f>
        <v>1606080696</v>
      </c>
      <c r="G2420" s="1">
        <v>44790</v>
      </c>
      <c r="H2420" t="str">
        <f>"97111"</f>
        <v>97111</v>
      </c>
      <c r="I2420">
        <v>1</v>
      </c>
      <c r="J2420">
        <v>18</v>
      </c>
      <c r="K2420">
        <v>0</v>
      </c>
      <c r="L2420">
        <v>16.38</v>
      </c>
    </row>
    <row r="2421" spans="1:12" x14ac:dyDescent="0.25">
      <c r="A2421" t="str">
        <f t="shared" si="453"/>
        <v>89301000</v>
      </c>
      <c r="B2421" t="str">
        <f>"91866000"</f>
        <v>91866000</v>
      </c>
      <c r="C2421" t="str">
        <f>"91866313"</f>
        <v>91866313</v>
      </c>
      <c r="D2421" t="str">
        <f>"802"</f>
        <v>802</v>
      </c>
      <c r="E2421" t="str">
        <f>"89301101"</f>
        <v>89301101</v>
      </c>
      <c r="F2421" t="str">
        <f>"1606080696"</f>
        <v>1606080696</v>
      </c>
      <c r="G2421" s="1">
        <v>44790</v>
      </c>
      <c r="H2421" t="str">
        <f>"82113"</f>
        <v>82113</v>
      </c>
      <c r="I2421">
        <v>2</v>
      </c>
      <c r="J2421">
        <v>724</v>
      </c>
      <c r="K2421">
        <v>0</v>
      </c>
      <c r="L2421">
        <v>658.84</v>
      </c>
    </row>
    <row r="2422" spans="1:12" x14ac:dyDescent="0.25">
      <c r="A2422" t="str">
        <f t="shared" si="453"/>
        <v>89301000</v>
      </c>
      <c r="B2422" t="str">
        <f>"91866000"</f>
        <v>91866000</v>
      </c>
      <c r="C2422" t="str">
        <f>"91866313"</f>
        <v>91866313</v>
      </c>
      <c r="D2422" t="str">
        <f>"802"</f>
        <v>802</v>
      </c>
      <c r="E2422" t="str">
        <f>"89301101"</f>
        <v>89301101</v>
      </c>
      <c r="F2422" t="str">
        <f>"1606080696"</f>
        <v>1606080696</v>
      </c>
      <c r="G2422" s="1">
        <v>44790</v>
      </c>
      <c r="H2422" t="str">
        <f>"82113"</f>
        <v>82113</v>
      </c>
      <c r="I2422">
        <v>2</v>
      </c>
      <c r="J2422">
        <v>724</v>
      </c>
      <c r="K2422">
        <v>0</v>
      </c>
      <c r="L2422">
        <v>658.84</v>
      </c>
    </row>
    <row r="2423" spans="1:12" x14ac:dyDescent="0.25">
      <c r="A2423" t="str">
        <f t="shared" si="453"/>
        <v>89301000</v>
      </c>
      <c r="B2423" t="str">
        <f>"91866000"</f>
        <v>91866000</v>
      </c>
      <c r="C2423" t="str">
        <f>"91866313"</f>
        <v>91866313</v>
      </c>
      <c r="D2423" t="str">
        <f>"802"</f>
        <v>802</v>
      </c>
      <c r="E2423" t="str">
        <f>"89301105"</f>
        <v>89301105</v>
      </c>
      <c r="F2423" t="str">
        <f>"0612173232"</f>
        <v>0612173232</v>
      </c>
      <c r="G2423" s="1">
        <v>44788</v>
      </c>
      <c r="H2423" t="str">
        <f>"98111"</f>
        <v>98111</v>
      </c>
      <c r="I2423">
        <v>1</v>
      </c>
      <c r="J2423">
        <v>154</v>
      </c>
      <c r="K2423">
        <v>0</v>
      </c>
      <c r="L2423">
        <v>140.13999999999999</v>
      </c>
    </row>
    <row r="2424" spans="1:12" x14ac:dyDescent="0.25">
      <c r="A2424" t="str">
        <f t="shared" si="453"/>
        <v>89301000</v>
      </c>
      <c r="B2424" t="str">
        <f t="shared" ref="B2424:C2428" si="463">"89063000"</f>
        <v>89063000</v>
      </c>
      <c r="C2424" t="str">
        <f t="shared" si="463"/>
        <v>89063000</v>
      </c>
      <c r="D2424" t="str">
        <f>"809"</f>
        <v>809</v>
      </c>
      <c r="E2424" t="str">
        <f>"89301031"</f>
        <v>89301031</v>
      </c>
      <c r="F2424" t="str">
        <f>"7751225262"</f>
        <v>7751225262</v>
      </c>
      <c r="G2424" s="1">
        <v>44791</v>
      </c>
      <c r="H2424" t="str">
        <f>"89312"</f>
        <v>89312</v>
      </c>
      <c r="I2424">
        <v>3</v>
      </c>
      <c r="J2424">
        <v>906</v>
      </c>
      <c r="K2424">
        <v>0</v>
      </c>
      <c r="L2424">
        <v>951.3</v>
      </c>
    </row>
    <row r="2425" spans="1:12" x14ac:dyDescent="0.25">
      <c r="A2425" t="str">
        <f t="shared" si="453"/>
        <v>89301000</v>
      </c>
      <c r="B2425" t="str">
        <f t="shared" si="463"/>
        <v>89063000</v>
      </c>
      <c r="C2425" t="str">
        <f t="shared" si="463"/>
        <v>89063000</v>
      </c>
      <c r="D2425" t="str">
        <f>"809"</f>
        <v>809</v>
      </c>
      <c r="E2425" t="str">
        <f>"89301031"</f>
        <v>89301031</v>
      </c>
      <c r="F2425" t="str">
        <f>"8203055311"</f>
        <v>8203055311</v>
      </c>
      <c r="G2425" s="1">
        <v>44798</v>
      </c>
      <c r="H2425" t="str">
        <f>"89312"</f>
        <v>89312</v>
      </c>
      <c r="I2425">
        <v>3</v>
      </c>
      <c r="J2425">
        <v>906</v>
      </c>
      <c r="K2425">
        <v>0</v>
      </c>
      <c r="L2425">
        <v>951.3</v>
      </c>
    </row>
    <row r="2426" spans="1:12" x14ac:dyDescent="0.25">
      <c r="A2426" t="str">
        <f t="shared" si="453"/>
        <v>89301000</v>
      </c>
      <c r="B2426" t="str">
        <f t="shared" si="463"/>
        <v>89063000</v>
      </c>
      <c r="C2426" t="str">
        <f t="shared" si="463"/>
        <v>89063000</v>
      </c>
      <c r="D2426" t="str">
        <f>"809"</f>
        <v>809</v>
      </c>
      <c r="E2426" t="str">
        <f>"89301031"</f>
        <v>89301031</v>
      </c>
      <c r="F2426" t="str">
        <f>"435826461"</f>
        <v>435826461</v>
      </c>
      <c r="G2426" s="1">
        <v>44798</v>
      </c>
      <c r="H2426" t="str">
        <f>"89312"</f>
        <v>89312</v>
      </c>
      <c r="I2426">
        <v>3</v>
      </c>
      <c r="J2426">
        <v>906</v>
      </c>
      <c r="K2426">
        <v>0</v>
      </c>
      <c r="L2426">
        <v>951.3</v>
      </c>
    </row>
    <row r="2427" spans="1:12" x14ac:dyDescent="0.25">
      <c r="A2427" t="str">
        <f t="shared" si="453"/>
        <v>89301000</v>
      </c>
      <c r="B2427" t="str">
        <f t="shared" si="463"/>
        <v>89063000</v>
      </c>
      <c r="C2427" t="str">
        <f t="shared" si="463"/>
        <v>89063000</v>
      </c>
      <c r="D2427" t="str">
        <f>"809"</f>
        <v>809</v>
      </c>
      <c r="E2427" t="str">
        <f>"89301031"</f>
        <v>89301031</v>
      </c>
      <c r="F2427" t="str">
        <f>"435824454"</f>
        <v>435824454</v>
      </c>
      <c r="G2427" s="1">
        <v>44798</v>
      </c>
      <c r="H2427" t="str">
        <f>"89312"</f>
        <v>89312</v>
      </c>
      <c r="I2427">
        <v>3</v>
      </c>
      <c r="J2427">
        <v>906</v>
      </c>
      <c r="K2427">
        <v>0</v>
      </c>
      <c r="L2427">
        <v>951.3</v>
      </c>
    </row>
    <row r="2428" spans="1:12" x14ac:dyDescent="0.25">
      <c r="A2428" t="str">
        <f t="shared" si="453"/>
        <v>89301000</v>
      </c>
      <c r="B2428" t="str">
        <f t="shared" si="463"/>
        <v>89063000</v>
      </c>
      <c r="C2428" t="str">
        <f t="shared" si="463"/>
        <v>89063000</v>
      </c>
      <c r="D2428" t="str">
        <f>"809"</f>
        <v>809</v>
      </c>
      <c r="E2428" t="str">
        <f>"89301037"</f>
        <v>89301037</v>
      </c>
      <c r="F2428" t="str">
        <f>"9453255966"</f>
        <v>9453255966</v>
      </c>
      <c r="G2428" s="1">
        <v>44802</v>
      </c>
      <c r="H2428" t="str">
        <f>"89312"</f>
        <v>89312</v>
      </c>
      <c r="I2428">
        <v>3</v>
      </c>
      <c r="J2428">
        <v>906</v>
      </c>
      <c r="K2428">
        <v>0</v>
      </c>
      <c r="L2428">
        <v>951.3</v>
      </c>
    </row>
    <row r="2429" spans="1:12" x14ac:dyDescent="0.25">
      <c r="A2429" t="str">
        <f t="shared" si="453"/>
        <v>89301000</v>
      </c>
      <c r="B2429" t="str">
        <f t="shared" ref="B2429:B2436" si="464">"89670000"</f>
        <v>89670000</v>
      </c>
      <c r="C2429" t="str">
        <f t="shared" ref="C2429:C2434" si="465">"89670001"</f>
        <v>89670001</v>
      </c>
      <c r="D2429" t="str">
        <f t="shared" ref="D2429:D2436" si="466">"802"</f>
        <v>802</v>
      </c>
      <c r="E2429" t="str">
        <f>"89301101"</f>
        <v>89301101</v>
      </c>
      <c r="F2429" t="str">
        <f>"1453140172"</f>
        <v>1453140172</v>
      </c>
      <c r="G2429" s="1">
        <v>44803</v>
      </c>
      <c r="H2429" t="str">
        <f>"97111"</f>
        <v>97111</v>
      </c>
      <c r="I2429">
        <v>1</v>
      </c>
      <c r="J2429">
        <v>18</v>
      </c>
      <c r="K2429">
        <v>0</v>
      </c>
      <c r="L2429">
        <v>16.38</v>
      </c>
    </row>
    <row r="2430" spans="1:12" x14ac:dyDescent="0.25">
      <c r="A2430" t="str">
        <f t="shared" si="453"/>
        <v>89301000</v>
      </c>
      <c r="B2430" t="str">
        <f t="shared" si="464"/>
        <v>89670000</v>
      </c>
      <c r="C2430" t="str">
        <f t="shared" si="465"/>
        <v>89670001</v>
      </c>
      <c r="D2430" t="str">
        <f t="shared" si="466"/>
        <v>802</v>
      </c>
      <c r="E2430" t="str">
        <f>"89301105"</f>
        <v>89301105</v>
      </c>
      <c r="F2430" t="str">
        <f>"2109170943"</f>
        <v>2109170943</v>
      </c>
      <c r="G2430" s="1">
        <v>44783</v>
      </c>
      <c r="H2430" t="str">
        <f>"97111"</f>
        <v>97111</v>
      </c>
      <c r="I2430">
        <v>1</v>
      </c>
      <c r="J2430">
        <v>18</v>
      </c>
      <c r="K2430">
        <v>0</v>
      </c>
      <c r="L2430">
        <v>16.38</v>
      </c>
    </row>
    <row r="2431" spans="1:12" x14ac:dyDescent="0.25">
      <c r="A2431" t="str">
        <f t="shared" si="453"/>
        <v>89301000</v>
      </c>
      <c r="B2431" t="str">
        <f t="shared" si="464"/>
        <v>89670000</v>
      </c>
      <c r="C2431" t="str">
        <f t="shared" si="465"/>
        <v>89670001</v>
      </c>
      <c r="D2431" t="str">
        <f t="shared" si="466"/>
        <v>802</v>
      </c>
      <c r="E2431" t="str">
        <f>"89301105"</f>
        <v>89301105</v>
      </c>
      <c r="F2431" t="str">
        <f>"2109170943"</f>
        <v>2109170943</v>
      </c>
      <c r="G2431" s="1">
        <v>44785</v>
      </c>
      <c r="H2431" t="str">
        <f>"82093"</f>
        <v>82093</v>
      </c>
      <c r="I2431">
        <v>1</v>
      </c>
      <c r="J2431">
        <v>215</v>
      </c>
      <c r="K2431">
        <v>0</v>
      </c>
      <c r="L2431">
        <v>195.65</v>
      </c>
    </row>
    <row r="2432" spans="1:12" x14ac:dyDescent="0.25">
      <c r="A2432" t="str">
        <f t="shared" si="453"/>
        <v>89301000</v>
      </c>
      <c r="B2432" t="str">
        <f t="shared" si="464"/>
        <v>89670000</v>
      </c>
      <c r="C2432" t="str">
        <f t="shared" si="465"/>
        <v>89670001</v>
      </c>
      <c r="D2432" t="str">
        <f t="shared" si="466"/>
        <v>802</v>
      </c>
      <c r="E2432" t="str">
        <f>"89301031"</f>
        <v>89301031</v>
      </c>
      <c r="F2432" t="str">
        <f>"8503256223"</f>
        <v>8503256223</v>
      </c>
      <c r="G2432" s="1">
        <v>44798</v>
      </c>
      <c r="H2432" t="str">
        <f>"97111"</f>
        <v>97111</v>
      </c>
      <c r="I2432">
        <v>1</v>
      </c>
      <c r="J2432">
        <v>18</v>
      </c>
      <c r="K2432">
        <v>0</v>
      </c>
      <c r="L2432">
        <v>16.38</v>
      </c>
    </row>
    <row r="2433" spans="1:12" x14ac:dyDescent="0.25">
      <c r="A2433" t="str">
        <f t="shared" si="453"/>
        <v>89301000</v>
      </c>
      <c r="B2433" t="str">
        <f t="shared" si="464"/>
        <v>89670000</v>
      </c>
      <c r="C2433" t="str">
        <f t="shared" si="465"/>
        <v>89670001</v>
      </c>
      <c r="D2433" t="str">
        <f t="shared" si="466"/>
        <v>802</v>
      </c>
      <c r="E2433" t="str">
        <f>"89301031"</f>
        <v>89301031</v>
      </c>
      <c r="F2433" t="str">
        <f>"8503256223"</f>
        <v>8503256223</v>
      </c>
      <c r="G2433" s="1">
        <v>44799</v>
      </c>
      <c r="H2433" t="str">
        <f>"82097"</f>
        <v>82097</v>
      </c>
      <c r="I2433">
        <v>1</v>
      </c>
      <c r="J2433">
        <v>380</v>
      </c>
      <c r="K2433">
        <v>0</v>
      </c>
      <c r="L2433">
        <v>345.8</v>
      </c>
    </row>
    <row r="2434" spans="1:12" x14ac:dyDescent="0.25">
      <c r="A2434" t="str">
        <f t="shared" ref="A2434:A2497" si="467">"89301000"</f>
        <v>89301000</v>
      </c>
      <c r="B2434" t="str">
        <f t="shared" si="464"/>
        <v>89670000</v>
      </c>
      <c r="C2434" t="str">
        <f t="shared" si="465"/>
        <v>89670001</v>
      </c>
      <c r="D2434" t="str">
        <f t="shared" si="466"/>
        <v>802</v>
      </c>
      <c r="E2434" t="str">
        <f>"89301031"</f>
        <v>89301031</v>
      </c>
      <c r="F2434" t="str">
        <f>"8503256223"</f>
        <v>8503256223</v>
      </c>
      <c r="G2434" s="1">
        <v>44799</v>
      </c>
      <c r="H2434" t="str">
        <f>"82097"</f>
        <v>82097</v>
      </c>
      <c r="I2434">
        <v>1</v>
      </c>
      <c r="J2434">
        <v>380</v>
      </c>
      <c r="K2434">
        <v>0</v>
      </c>
      <c r="L2434">
        <v>345.8</v>
      </c>
    </row>
    <row r="2435" spans="1:12" x14ac:dyDescent="0.25">
      <c r="A2435" t="str">
        <f t="shared" si="467"/>
        <v>89301000</v>
      </c>
      <c r="B2435" t="str">
        <f t="shared" si="464"/>
        <v>89670000</v>
      </c>
      <c r="C2435" t="str">
        <f>"89670200"</f>
        <v>89670200</v>
      </c>
      <c r="D2435" t="str">
        <f t="shared" si="466"/>
        <v>802</v>
      </c>
      <c r="E2435" t="str">
        <f>"89301105"</f>
        <v>89301105</v>
      </c>
      <c r="F2435" t="str">
        <f>"2109170943"</f>
        <v>2109170943</v>
      </c>
      <c r="G2435" s="1">
        <v>44784</v>
      </c>
      <c r="H2435" t="str">
        <f>"82097"</f>
        <v>82097</v>
      </c>
      <c r="I2435">
        <v>1</v>
      </c>
      <c r="J2435">
        <v>380</v>
      </c>
      <c r="K2435">
        <v>0</v>
      </c>
      <c r="L2435">
        <v>345.8</v>
      </c>
    </row>
    <row r="2436" spans="1:12" x14ac:dyDescent="0.25">
      <c r="A2436" t="str">
        <f t="shared" si="467"/>
        <v>89301000</v>
      </c>
      <c r="B2436" t="str">
        <f t="shared" si="464"/>
        <v>89670000</v>
      </c>
      <c r="C2436" t="str">
        <f>"89670200"</f>
        <v>89670200</v>
      </c>
      <c r="D2436" t="str">
        <f t="shared" si="466"/>
        <v>802</v>
      </c>
      <c r="E2436" t="str">
        <f>"89301105"</f>
        <v>89301105</v>
      </c>
      <c r="F2436" t="str">
        <f>"2109170943"</f>
        <v>2109170943</v>
      </c>
      <c r="G2436" s="1">
        <v>44784</v>
      </c>
      <c r="H2436" t="str">
        <f>"82097"</f>
        <v>82097</v>
      </c>
      <c r="I2436">
        <v>1</v>
      </c>
      <c r="J2436">
        <v>380</v>
      </c>
      <c r="K2436">
        <v>0</v>
      </c>
      <c r="L2436">
        <v>345.8</v>
      </c>
    </row>
    <row r="2437" spans="1:12" x14ac:dyDescent="0.25">
      <c r="A2437" t="str">
        <f t="shared" si="467"/>
        <v>89301000</v>
      </c>
      <c r="B2437" t="str">
        <f>"02002000"</f>
        <v>02002000</v>
      </c>
      <c r="C2437" t="str">
        <f>"02002303"</f>
        <v>02002303</v>
      </c>
      <c r="D2437" t="str">
        <f>"816"</f>
        <v>816</v>
      </c>
      <c r="E2437" t="str">
        <f>"89301105"</f>
        <v>89301105</v>
      </c>
      <c r="F2437" t="str">
        <f>"2109170943"</f>
        <v>2109170943</v>
      </c>
      <c r="G2437" s="1">
        <v>44798</v>
      </c>
      <c r="H2437" t="str">
        <f>"86243"</f>
        <v>86243</v>
      </c>
      <c r="I2437">
        <v>1</v>
      </c>
      <c r="J2437">
        <v>387</v>
      </c>
      <c r="K2437">
        <v>0</v>
      </c>
      <c r="L2437">
        <v>328.95</v>
      </c>
    </row>
    <row r="2438" spans="1:12" x14ac:dyDescent="0.25">
      <c r="A2438" t="str">
        <f t="shared" si="467"/>
        <v>89301000</v>
      </c>
      <c r="B2438" t="str">
        <f>"02002000"</f>
        <v>02002000</v>
      </c>
      <c r="C2438" t="str">
        <f>"02002303"</f>
        <v>02002303</v>
      </c>
      <c r="D2438" t="str">
        <f>"816"</f>
        <v>816</v>
      </c>
      <c r="E2438" t="str">
        <f>"89301105"</f>
        <v>89301105</v>
      </c>
      <c r="F2438" t="str">
        <f>"2109170943"</f>
        <v>2109170943</v>
      </c>
      <c r="G2438" s="1">
        <v>44798</v>
      </c>
      <c r="H2438" t="str">
        <f>"91581"</f>
        <v>91581</v>
      </c>
      <c r="I2438">
        <v>6</v>
      </c>
      <c r="J2438">
        <v>95358</v>
      </c>
      <c r="K2438">
        <v>0</v>
      </c>
      <c r="L2438">
        <v>81054.3</v>
      </c>
    </row>
    <row r="2439" spans="1:12" x14ac:dyDescent="0.25">
      <c r="A2439" t="str">
        <f t="shared" si="467"/>
        <v>89301000</v>
      </c>
      <c r="B2439" t="str">
        <f>"72932000"</f>
        <v>72932000</v>
      </c>
      <c r="C2439" t="str">
        <f>"72932715"</f>
        <v>72932715</v>
      </c>
      <c r="D2439" t="str">
        <f>"802"</f>
        <v>802</v>
      </c>
      <c r="E2439" t="str">
        <f>"89301503"</f>
        <v>89301503</v>
      </c>
      <c r="F2439" t="str">
        <f>"6904033950"</f>
        <v>6904033950</v>
      </c>
      <c r="G2439" s="1">
        <v>44785</v>
      </c>
      <c r="H2439" t="str">
        <f>"82034"</f>
        <v>82034</v>
      </c>
      <c r="I2439">
        <v>1</v>
      </c>
      <c r="J2439">
        <v>348</v>
      </c>
      <c r="K2439">
        <v>0</v>
      </c>
      <c r="L2439">
        <v>316.68</v>
      </c>
    </row>
    <row r="2440" spans="1:12" x14ac:dyDescent="0.25">
      <c r="A2440" t="str">
        <f t="shared" si="467"/>
        <v>89301000</v>
      </c>
      <c r="B2440" t="str">
        <f>"72932000"</f>
        <v>72932000</v>
      </c>
      <c r="C2440" t="str">
        <f>"72932715"</f>
        <v>72932715</v>
      </c>
      <c r="D2440" t="str">
        <f>"802"</f>
        <v>802</v>
      </c>
      <c r="E2440" t="str">
        <f>"89301503"</f>
        <v>89301503</v>
      </c>
      <c r="F2440" t="str">
        <f>"6904033950"</f>
        <v>6904033950</v>
      </c>
      <c r="G2440" s="1">
        <v>44785</v>
      </c>
      <c r="H2440" t="str">
        <f>"82036"</f>
        <v>82036</v>
      </c>
      <c r="I2440">
        <v>1</v>
      </c>
      <c r="J2440">
        <v>1511</v>
      </c>
      <c r="K2440">
        <v>0</v>
      </c>
      <c r="L2440">
        <v>1375.01</v>
      </c>
    </row>
    <row r="2441" spans="1:12" x14ac:dyDescent="0.25">
      <c r="A2441" t="str">
        <f t="shared" si="467"/>
        <v>89301000</v>
      </c>
      <c r="B2441" t="str">
        <f>"72932000"</f>
        <v>72932000</v>
      </c>
      <c r="C2441" t="str">
        <f>"72932715"</f>
        <v>72932715</v>
      </c>
      <c r="D2441" t="str">
        <f>"802"</f>
        <v>802</v>
      </c>
      <c r="E2441" t="str">
        <f>"89301503"</f>
        <v>89301503</v>
      </c>
      <c r="F2441" t="str">
        <f>"6904033950"</f>
        <v>6904033950</v>
      </c>
      <c r="G2441" s="1">
        <v>44785</v>
      </c>
      <c r="H2441" t="str">
        <f>"82041"</f>
        <v>82041</v>
      </c>
      <c r="I2441">
        <v>1</v>
      </c>
      <c r="J2441">
        <v>1090</v>
      </c>
      <c r="K2441">
        <v>0</v>
      </c>
      <c r="L2441">
        <v>991.9</v>
      </c>
    </row>
    <row r="2442" spans="1:12" x14ac:dyDescent="0.25">
      <c r="A2442" t="str">
        <f t="shared" si="467"/>
        <v>89301000</v>
      </c>
      <c r="B2442" t="str">
        <f>"72932000"</f>
        <v>72932000</v>
      </c>
      <c r="C2442" t="str">
        <f>"72932715"</f>
        <v>72932715</v>
      </c>
      <c r="D2442" t="str">
        <f>"802"</f>
        <v>802</v>
      </c>
      <c r="E2442" t="str">
        <f>"89301503"</f>
        <v>89301503</v>
      </c>
      <c r="F2442" t="str">
        <f>"6904033950"</f>
        <v>6904033950</v>
      </c>
      <c r="G2442" s="1">
        <v>44785</v>
      </c>
      <c r="H2442" t="str">
        <f>"82044"</f>
        <v>82044</v>
      </c>
      <c r="I2442">
        <v>1</v>
      </c>
      <c r="J2442">
        <v>2159</v>
      </c>
      <c r="K2442">
        <v>0</v>
      </c>
      <c r="L2442">
        <v>1964.69</v>
      </c>
    </row>
    <row r="2443" spans="1:12" x14ac:dyDescent="0.25">
      <c r="A2443" t="str">
        <f t="shared" si="467"/>
        <v>89301000</v>
      </c>
      <c r="B2443" t="str">
        <f t="shared" ref="B2443:B2449" si="468">"91009000"</f>
        <v>91009000</v>
      </c>
      <c r="C2443" t="str">
        <f t="shared" ref="C2443:C2449" si="469">"91009605"</f>
        <v>91009605</v>
      </c>
      <c r="D2443" t="str">
        <f t="shared" ref="D2443:D2449" si="470">"818"</f>
        <v>818</v>
      </c>
      <c r="E2443" t="str">
        <f>"89301105"</f>
        <v>89301105</v>
      </c>
      <c r="F2443" t="str">
        <f>"2001160744"</f>
        <v>2001160744</v>
      </c>
      <c r="G2443" s="1">
        <v>44803</v>
      </c>
      <c r="H2443" t="str">
        <f>"91431"</f>
        <v>91431</v>
      </c>
      <c r="I2443">
        <v>1</v>
      </c>
      <c r="J2443">
        <v>535</v>
      </c>
      <c r="K2443">
        <v>0</v>
      </c>
      <c r="L2443">
        <v>486.85</v>
      </c>
    </row>
    <row r="2444" spans="1:12" x14ac:dyDescent="0.25">
      <c r="A2444" t="str">
        <f t="shared" si="467"/>
        <v>89301000</v>
      </c>
      <c r="B2444" t="str">
        <f t="shared" si="468"/>
        <v>91009000</v>
      </c>
      <c r="C2444" t="str">
        <f t="shared" si="469"/>
        <v>91009605</v>
      </c>
      <c r="D2444" t="str">
        <f t="shared" si="470"/>
        <v>818</v>
      </c>
      <c r="E2444" t="str">
        <f>"89301105"</f>
        <v>89301105</v>
      </c>
      <c r="F2444" t="str">
        <f>"2001160744"</f>
        <v>2001160744</v>
      </c>
      <c r="G2444" s="1">
        <v>44803</v>
      </c>
      <c r="H2444" t="str">
        <f>"97111"</f>
        <v>97111</v>
      </c>
      <c r="I2444">
        <v>1</v>
      </c>
      <c r="J2444">
        <v>18</v>
      </c>
      <c r="K2444">
        <v>0</v>
      </c>
      <c r="L2444">
        <v>16.38</v>
      </c>
    </row>
    <row r="2445" spans="1:12" x14ac:dyDescent="0.25">
      <c r="A2445" t="str">
        <f t="shared" si="467"/>
        <v>89301000</v>
      </c>
      <c r="B2445" t="str">
        <f t="shared" si="468"/>
        <v>91009000</v>
      </c>
      <c r="C2445" t="str">
        <f t="shared" si="469"/>
        <v>91009605</v>
      </c>
      <c r="D2445" t="str">
        <f t="shared" si="470"/>
        <v>818</v>
      </c>
      <c r="E2445" t="str">
        <f>"89301031"</f>
        <v>89301031</v>
      </c>
      <c r="F2445" t="str">
        <f>"5856221833"</f>
        <v>5856221833</v>
      </c>
      <c r="G2445" s="1">
        <v>44774</v>
      </c>
      <c r="H2445" t="str">
        <f>"86123"</f>
        <v>86123</v>
      </c>
      <c r="I2445">
        <v>1</v>
      </c>
      <c r="J2445">
        <v>1706</v>
      </c>
      <c r="K2445">
        <v>0</v>
      </c>
      <c r="L2445">
        <v>1552.46</v>
      </c>
    </row>
    <row r="2446" spans="1:12" x14ac:dyDescent="0.25">
      <c r="A2446" t="str">
        <f t="shared" si="467"/>
        <v>89301000</v>
      </c>
      <c r="B2446" t="str">
        <f t="shared" si="468"/>
        <v>91009000</v>
      </c>
      <c r="C2446" t="str">
        <f t="shared" si="469"/>
        <v>91009605</v>
      </c>
      <c r="D2446" t="str">
        <f t="shared" si="470"/>
        <v>818</v>
      </c>
      <c r="E2446" t="str">
        <f>"89301031"</f>
        <v>89301031</v>
      </c>
      <c r="F2446" t="str">
        <f>"5856221833"</f>
        <v>5856221833</v>
      </c>
      <c r="G2446" s="1">
        <v>44774</v>
      </c>
      <c r="H2446" t="str">
        <f>"91579"</f>
        <v>91579</v>
      </c>
      <c r="I2446">
        <v>1</v>
      </c>
      <c r="J2446">
        <v>7881</v>
      </c>
      <c r="K2446">
        <v>0</v>
      </c>
      <c r="L2446">
        <v>7171.71</v>
      </c>
    </row>
    <row r="2447" spans="1:12" x14ac:dyDescent="0.25">
      <c r="A2447" t="str">
        <f t="shared" si="467"/>
        <v>89301000</v>
      </c>
      <c r="B2447" t="str">
        <f t="shared" si="468"/>
        <v>91009000</v>
      </c>
      <c r="C2447" t="str">
        <f t="shared" si="469"/>
        <v>91009605</v>
      </c>
      <c r="D2447" t="str">
        <f t="shared" si="470"/>
        <v>818</v>
      </c>
      <c r="E2447" t="str">
        <f>"89301031"</f>
        <v>89301031</v>
      </c>
      <c r="F2447" t="str">
        <f>"5856221833"</f>
        <v>5856221833</v>
      </c>
      <c r="G2447" s="1">
        <v>44774</v>
      </c>
      <c r="H2447" t="str">
        <f>"91579"</f>
        <v>91579</v>
      </c>
      <c r="I2447">
        <v>1</v>
      </c>
      <c r="J2447">
        <v>7881</v>
      </c>
      <c r="K2447">
        <v>0</v>
      </c>
      <c r="L2447">
        <v>7171.71</v>
      </c>
    </row>
    <row r="2448" spans="1:12" x14ac:dyDescent="0.25">
      <c r="A2448" t="str">
        <f t="shared" si="467"/>
        <v>89301000</v>
      </c>
      <c r="B2448" t="str">
        <f t="shared" si="468"/>
        <v>91009000</v>
      </c>
      <c r="C2448" t="str">
        <f t="shared" si="469"/>
        <v>91009605</v>
      </c>
      <c r="D2448" t="str">
        <f t="shared" si="470"/>
        <v>818</v>
      </c>
      <c r="E2448" t="str">
        <f>"89301031"</f>
        <v>89301031</v>
      </c>
      <c r="F2448" t="str">
        <f>"5856221833"</f>
        <v>5856221833</v>
      </c>
      <c r="G2448" s="1">
        <v>44774</v>
      </c>
      <c r="H2448" t="str">
        <f>"91579"</f>
        <v>91579</v>
      </c>
      <c r="I2448">
        <v>1</v>
      </c>
      <c r="J2448">
        <v>7881</v>
      </c>
      <c r="K2448">
        <v>0</v>
      </c>
      <c r="L2448">
        <v>7171.71</v>
      </c>
    </row>
    <row r="2449" spans="1:12" x14ac:dyDescent="0.25">
      <c r="A2449" t="str">
        <f t="shared" si="467"/>
        <v>89301000</v>
      </c>
      <c r="B2449" t="str">
        <f t="shared" si="468"/>
        <v>91009000</v>
      </c>
      <c r="C2449" t="str">
        <f t="shared" si="469"/>
        <v>91009605</v>
      </c>
      <c r="D2449" t="str">
        <f t="shared" si="470"/>
        <v>818</v>
      </c>
      <c r="E2449" t="str">
        <f>"89301031"</f>
        <v>89301031</v>
      </c>
      <c r="F2449" t="str">
        <f>"5856221833"</f>
        <v>5856221833</v>
      </c>
      <c r="G2449" s="1">
        <v>44774</v>
      </c>
      <c r="H2449" t="str">
        <f>"91579"</f>
        <v>91579</v>
      </c>
      <c r="I2449">
        <v>1</v>
      </c>
      <c r="J2449">
        <v>7881</v>
      </c>
      <c r="K2449">
        <v>0</v>
      </c>
      <c r="L2449">
        <v>7171.71</v>
      </c>
    </row>
    <row r="2450" spans="1:12" x14ac:dyDescent="0.25">
      <c r="A2450" t="str">
        <f t="shared" si="467"/>
        <v>89301000</v>
      </c>
      <c r="B2450" t="str">
        <f>"78006000"</f>
        <v>78006000</v>
      </c>
      <c r="C2450" t="str">
        <f>"78006751"</f>
        <v>78006751</v>
      </c>
      <c r="D2450" t="str">
        <f>"201"</f>
        <v>201</v>
      </c>
      <c r="E2450" t="str">
        <f>"89301593"</f>
        <v>89301593</v>
      </c>
      <c r="F2450" t="str">
        <f>"6161301355"</f>
        <v>6161301355</v>
      </c>
      <c r="G2450" s="1">
        <v>44579</v>
      </c>
      <c r="H2450" t="str">
        <f>"09511"</f>
        <v>09511</v>
      </c>
      <c r="I2450">
        <v>1</v>
      </c>
      <c r="J2450">
        <v>43</v>
      </c>
      <c r="K2450">
        <v>0</v>
      </c>
      <c r="L2450">
        <v>46.44</v>
      </c>
    </row>
    <row r="2451" spans="1:12" x14ac:dyDescent="0.25">
      <c r="A2451" t="str">
        <f t="shared" si="467"/>
        <v>89301000</v>
      </c>
      <c r="B2451" t="str">
        <f>"78006000"</f>
        <v>78006000</v>
      </c>
      <c r="C2451" t="str">
        <f>"78006201"</f>
        <v>78006201</v>
      </c>
      <c r="D2451" t="str">
        <f t="shared" ref="D2451:D2470" si="471">"801"</f>
        <v>801</v>
      </c>
      <c r="E2451" t="str">
        <f>"89301171"</f>
        <v>89301171</v>
      </c>
      <c r="F2451" t="str">
        <f>"6806160658"</f>
        <v>6806160658</v>
      </c>
      <c r="G2451" s="1">
        <v>44798</v>
      </c>
      <c r="H2451" t="str">
        <f>"81703"</f>
        <v>81703</v>
      </c>
      <c r="I2451">
        <v>2</v>
      </c>
      <c r="J2451">
        <v>556</v>
      </c>
      <c r="K2451">
        <v>0</v>
      </c>
      <c r="L2451">
        <v>433.68</v>
      </c>
    </row>
    <row r="2452" spans="1:12" x14ac:dyDescent="0.25">
      <c r="A2452" t="str">
        <f t="shared" si="467"/>
        <v>89301000</v>
      </c>
      <c r="B2452" t="str">
        <f>"78006000"</f>
        <v>78006000</v>
      </c>
      <c r="C2452" t="str">
        <f>"78006201"</f>
        <v>78006201</v>
      </c>
      <c r="D2452" t="str">
        <f t="shared" si="471"/>
        <v>801</v>
      </c>
      <c r="E2452" t="str">
        <f>"89301171"</f>
        <v>89301171</v>
      </c>
      <c r="F2452" t="str">
        <f>"495727053"</f>
        <v>495727053</v>
      </c>
      <c r="G2452" s="1">
        <v>44791</v>
      </c>
      <c r="H2452" t="str">
        <f>"81703"</f>
        <v>81703</v>
      </c>
      <c r="I2452">
        <v>2</v>
      </c>
      <c r="J2452">
        <v>556</v>
      </c>
      <c r="K2452">
        <v>0</v>
      </c>
      <c r="L2452">
        <v>433.68</v>
      </c>
    </row>
    <row r="2453" spans="1:12" x14ac:dyDescent="0.25">
      <c r="A2453" t="str">
        <f t="shared" si="467"/>
        <v>89301000</v>
      </c>
      <c r="B2453" t="str">
        <f t="shared" ref="B2453:B2484" si="472">"72100000"</f>
        <v>72100000</v>
      </c>
      <c r="C2453" t="str">
        <f t="shared" ref="C2453:C2470" si="473">"72100659"</f>
        <v>72100659</v>
      </c>
      <c r="D2453" t="str">
        <f t="shared" si="471"/>
        <v>801</v>
      </c>
      <c r="E2453" t="str">
        <f t="shared" ref="E2453:E2480" si="474">"89301091"</f>
        <v>89301091</v>
      </c>
      <c r="F2453" t="str">
        <f>"2206250013"</f>
        <v>2206250013</v>
      </c>
      <c r="G2453" s="1">
        <v>44739</v>
      </c>
      <c r="H2453" t="str">
        <f>"93121"</f>
        <v>93121</v>
      </c>
      <c r="I2453">
        <v>1</v>
      </c>
      <c r="J2453">
        <v>125</v>
      </c>
      <c r="K2453">
        <v>0</v>
      </c>
      <c r="L2453">
        <v>153.75</v>
      </c>
    </row>
    <row r="2454" spans="1:12" x14ac:dyDescent="0.25">
      <c r="A2454" t="str">
        <f t="shared" si="467"/>
        <v>89301000</v>
      </c>
      <c r="B2454" t="str">
        <f t="shared" si="472"/>
        <v>72100000</v>
      </c>
      <c r="C2454" t="str">
        <f t="shared" si="473"/>
        <v>72100659</v>
      </c>
      <c r="D2454" t="str">
        <f t="shared" si="471"/>
        <v>801</v>
      </c>
      <c r="E2454" t="str">
        <f t="shared" si="474"/>
        <v>89301091</v>
      </c>
      <c r="F2454" t="str">
        <f>"2206250013"</f>
        <v>2206250013</v>
      </c>
      <c r="G2454" s="1">
        <v>44739</v>
      </c>
      <c r="H2454" t="str">
        <f>"93124"</f>
        <v>93124</v>
      </c>
      <c r="I2454">
        <v>1</v>
      </c>
      <c r="J2454">
        <v>173</v>
      </c>
      <c r="K2454">
        <v>0</v>
      </c>
      <c r="L2454">
        <v>212.79</v>
      </c>
    </row>
    <row r="2455" spans="1:12" x14ac:dyDescent="0.25">
      <c r="A2455" t="str">
        <f t="shared" si="467"/>
        <v>89301000</v>
      </c>
      <c r="B2455" t="str">
        <f t="shared" si="472"/>
        <v>72100000</v>
      </c>
      <c r="C2455" t="str">
        <f t="shared" si="473"/>
        <v>72100659</v>
      </c>
      <c r="D2455" t="str">
        <f t="shared" si="471"/>
        <v>801</v>
      </c>
      <c r="E2455" t="str">
        <f t="shared" si="474"/>
        <v>89301091</v>
      </c>
      <c r="F2455" t="str">
        <f>"2206250013"</f>
        <v>2206250013</v>
      </c>
      <c r="G2455" s="1">
        <v>44739</v>
      </c>
      <c r="H2455" t="str">
        <f>"93281"</f>
        <v>93281</v>
      </c>
      <c r="I2455">
        <v>1</v>
      </c>
      <c r="J2455">
        <v>134</v>
      </c>
      <c r="K2455">
        <v>0</v>
      </c>
      <c r="L2455">
        <v>164.82</v>
      </c>
    </row>
    <row r="2456" spans="1:12" x14ac:dyDescent="0.25">
      <c r="A2456" t="str">
        <f t="shared" si="467"/>
        <v>89301000</v>
      </c>
      <c r="B2456" t="str">
        <f t="shared" si="472"/>
        <v>72100000</v>
      </c>
      <c r="C2456" t="str">
        <f t="shared" si="473"/>
        <v>72100659</v>
      </c>
      <c r="D2456" t="str">
        <f t="shared" si="471"/>
        <v>801</v>
      </c>
      <c r="E2456" t="str">
        <f t="shared" si="474"/>
        <v>89301091</v>
      </c>
      <c r="F2456" t="str">
        <f>"2256250018"</f>
        <v>2256250018</v>
      </c>
      <c r="G2456" s="1">
        <v>44739</v>
      </c>
      <c r="H2456" t="str">
        <f>"93121"</f>
        <v>93121</v>
      </c>
      <c r="I2456">
        <v>1</v>
      </c>
      <c r="J2456">
        <v>125</v>
      </c>
      <c r="K2456">
        <v>0</v>
      </c>
      <c r="L2456">
        <v>153.75</v>
      </c>
    </row>
    <row r="2457" spans="1:12" x14ac:dyDescent="0.25">
      <c r="A2457" t="str">
        <f t="shared" si="467"/>
        <v>89301000</v>
      </c>
      <c r="B2457" t="str">
        <f t="shared" si="472"/>
        <v>72100000</v>
      </c>
      <c r="C2457" t="str">
        <f t="shared" si="473"/>
        <v>72100659</v>
      </c>
      <c r="D2457" t="str">
        <f t="shared" si="471"/>
        <v>801</v>
      </c>
      <c r="E2457" t="str">
        <f t="shared" si="474"/>
        <v>89301091</v>
      </c>
      <c r="F2457" t="str">
        <f>"2256250018"</f>
        <v>2256250018</v>
      </c>
      <c r="G2457" s="1">
        <v>44739</v>
      </c>
      <c r="H2457" t="str">
        <f>"93124"</f>
        <v>93124</v>
      </c>
      <c r="I2457">
        <v>1</v>
      </c>
      <c r="J2457">
        <v>173</v>
      </c>
      <c r="K2457">
        <v>0</v>
      </c>
      <c r="L2457">
        <v>212.79</v>
      </c>
    </row>
    <row r="2458" spans="1:12" x14ac:dyDescent="0.25">
      <c r="A2458" t="str">
        <f t="shared" si="467"/>
        <v>89301000</v>
      </c>
      <c r="B2458" t="str">
        <f t="shared" si="472"/>
        <v>72100000</v>
      </c>
      <c r="C2458" t="str">
        <f t="shared" si="473"/>
        <v>72100659</v>
      </c>
      <c r="D2458" t="str">
        <f t="shared" si="471"/>
        <v>801</v>
      </c>
      <c r="E2458" t="str">
        <f t="shared" si="474"/>
        <v>89301091</v>
      </c>
      <c r="F2458" t="str">
        <f>"2256250018"</f>
        <v>2256250018</v>
      </c>
      <c r="G2458" s="1">
        <v>44739</v>
      </c>
      <c r="H2458" t="str">
        <f>"93281"</f>
        <v>93281</v>
      </c>
      <c r="I2458">
        <v>1</v>
      </c>
      <c r="J2458">
        <v>134</v>
      </c>
      <c r="K2458">
        <v>0</v>
      </c>
      <c r="L2458">
        <v>164.82</v>
      </c>
    </row>
    <row r="2459" spans="1:12" x14ac:dyDescent="0.25">
      <c r="A2459" t="str">
        <f t="shared" si="467"/>
        <v>89301000</v>
      </c>
      <c r="B2459" t="str">
        <f t="shared" si="472"/>
        <v>72100000</v>
      </c>
      <c r="C2459" t="str">
        <f t="shared" si="473"/>
        <v>72100659</v>
      </c>
      <c r="D2459" t="str">
        <f t="shared" si="471"/>
        <v>801</v>
      </c>
      <c r="E2459" t="str">
        <f t="shared" si="474"/>
        <v>89301091</v>
      </c>
      <c r="F2459" t="str">
        <f>"2206260023"</f>
        <v>2206260023</v>
      </c>
      <c r="G2459" s="1">
        <v>44740</v>
      </c>
      <c r="H2459" t="str">
        <f>"93121"</f>
        <v>93121</v>
      </c>
      <c r="I2459">
        <v>1</v>
      </c>
      <c r="J2459">
        <v>125</v>
      </c>
      <c r="K2459">
        <v>0</v>
      </c>
      <c r="L2459">
        <v>153.75</v>
      </c>
    </row>
    <row r="2460" spans="1:12" x14ac:dyDescent="0.25">
      <c r="A2460" t="str">
        <f t="shared" si="467"/>
        <v>89301000</v>
      </c>
      <c r="B2460" t="str">
        <f t="shared" si="472"/>
        <v>72100000</v>
      </c>
      <c r="C2460" t="str">
        <f t="shared" si="473"/>
        <v>72100659</v>
      </c>
      <c r="D2460" t="str">
        <f t="shared" si="471"/>
        <v>801</v>
      </c>
      <c r="E2460" t="str">
        <f t="shared" si="474"/>
        <v>89301091</v>
      </c>
      <c r="F2460" t="str">
        <f>"2206260023"</f>
        <v>2206260023</v>
      </c>
      <c r="G2460" s="1">
        <v>44740</v>
      </c>
      <c r="H2460" t="str">
        <f>"93124"</f>
        <v>93124</v>
      </c>
      <c r="I2460">
        <v>1</v>
      </c>
      <c r="J2460">
        <v>173</v>
      </c>
      <c r="K2460">
        <v>0</v>
      </c>
      <c r="L2460">
        <v>212.79</v>
      </c>
    </row>
    <row r="2461" spans="1:12" x14ac:dyDescent="0.25">
      <c r="A2461" t="str">
        <f t="shared" si="467"/>
        <v>89301000</v>
      </c>
      <c r="B2461" t="str">
        <f t="shared" si="472"/>
        <v>72100000</v>
      </c>
      <c r="C2461" t="str">
        <f t="shared" si="473"/>
        <v>72100659</v>
      </c>
      <c r="D2461" t="str">
        <f t="shared" si="471"/>
        <v>801</v>
      </c>
      <c r="E2461" t="str">
        <f t="shared" si="474"/>
        <v>89301091</v>
      </c>
      <c r="F2461" t="str">
        <f>"2206260023"</f>
        <v>2206260023</v>
      </c>
      <c r="G2461" s="1">
        <v>44740</v>
      </c>
      <c r="H2461" t="str">
        <f>"93281"</f>
        <v>93281</v>
      </c>
      <c r="I2461">
        <v>1</v>
      </c>
      <c r="J2461">
        <v>134</v>
      </c>
      <c r="K2461">
        <v>0</v>
      </c>
      <c r="L2461">
        <v>164.82</v>
      </c>
    </row>
    <row r="2462" spans="1:12" x14ac:dyDescent="0.25">
      <c r="A2462" t="str">
        <f t="shared" si="467"/>
        <v>89301000</v>
      </c>
      <c r="B2462" t="str">
        <f t="shared" si="472"/>
        <v>72100000</v>
      </c>
      <c r="C2462" t="str">
        <f t="shared" si="473"/>
        <v>72100659</v>
      </c>
      <c r="D2462" t="str">
        <f t="shared" si="471"/>
        <v>801</v>
      </c>
      <c r="E2462" t="str">
        <f t="shared" si="474"/>
        <v>89301091</v>
      </c>
      <c r="F2462" t="str">
        <f>"2256260072"</f>
        <v>2256260072</v>
      </c>
      <c r="G2462" s="1">
        <v>44740</v>
      </c>
      <c r="H2462" t="str">
        <f>"93121"</f>
        <v>93121</v>
      </c>
      <c r="I2462">
        <v>1</v>
      </c>
      <c r="J2462">
        <v>125</v>
      </c>
      <c r="K2462">
        <v>0</v>
      </c>
      <c r="L2462">
        <v>153.75</v>
      </c>
    </row>
    <row r="2463" spans="1:12" x14ac:dyDescent="0.25">
      <c r="A2463" t="str">
        <f t="shared" si="467"/>
        <v>89301000</v>
      </c>
      <c r="B2463" t="str">
        <f t="shared" si="472"/>
        <v>72100000</v>
      </c>
      <c r="C2463" t="str">
        <f t="shared" si="473"/>
        <v>72100659</v>
      </c>
      <c r="D2463" t="str">
        <f t="shared" si="471"/>
        <v>801</v>
      </c>
      <c r="E2463" t="str">
        <f t="shared" si="474"/>
        <v>89301091</v>
      </c>
      <c r="F2463" t="str">
        <f>"2256260072"</f>
        <v>2256260072</v>
      </c>
      <c r="G2463" s="1">
        <v>44740</v>
      </c>
      <c r="H2463" t="str">
        <f>"93124"</f>
        <v>93124</v>
      </c>
      <c r="I2463">
        <v>1</v>
      </c>
      <c r="J2463">
        <v>173</v>
      </c>
      <c r="K2463">
        <v>0</v>
      </c>
      <c r="L2463">
        <v>212.79</v>
      </c>
    </row>
    <row r="2464" spans="1:12" x14ac:dyDescent="0.25">
      <c r="A2464" t="str">
        <f t="shared" si="467"/>
        <v>89301000</v>
      </c>
      <c r="B2464" t="str">
        <f t="shared" si="472"/>
        <v>72100000</v>
      </c>
      <c r="C2464" t="str">
        <f t="shared" si="473"/>
        <v>72100659</v>
      </c>
      <c r="D2464" t="str">
        <f t="shared" si="471"/>
        <v>801</v>
      </c>
      <c r="E2464" t="str">
        <f t="shared" si="474"/>
        <v>89301091</v>
      </c>
      <c r="F2464" t="str">
        <f>"2256260072"</f>
        <v>2256260072</v>
      </c>
      <c r="G2464" s="1">
        <v>44740</v>
      </c>
      <c r="H2464" t="str">
        <f>"93281"</f>
        <v>93281</v>
      </c>
      <c r="I2464">
        <v>1</v>
      </c>
      <c r="J2464">
        <v>134</v>
      </c>
      <c r="K2464">
        <v>0</v>
      </c>
      <c r="L2464">
        <v>164.82</v>
      </c>
    </row>
    <row r="2465" spans="1:12" x14ac:dyDescent="0.25">
      <c r="A2465" t="str">
        <f t="shared" si="467"/>
        <v>89301000</v>
      </c>
      <c r="B2465" t="str">
        <f t="shared" si="472"/>
        <v>72100000</v>
      </c>
      <c r="C2465" t="str">
        <f t="shared" si="473"/>
        <v>72100659</v>
      </c>
      <c r="D2465" t="str">
        <f t="shared" si="471"/>
        <v>801</v>
      </c>
      <c r="E2465" t="str">
        <f t="shared" si="474"/>
        <v>89301091</v>
      </c>
      <c r="F2465" t="str">
        <f>"2256260094"</f>
        <v>2256260094</v>
      </c>
      <c r="G2465" s="1">
        <v>44740</v>
      </c>
      <c r="H2465" t="str">
        <f>"93121"</f>
        <v>93121</v>
      </c>
      <c r="I2465">
        <v>1</v>
      </c>
      <c r="J2465">
        <v>125</v>
      </c>
      <c r="K2465">
        <v>0</v>
      </c>
      <c r="L2465">
        <v>153.75</v>
      </c>
    </row>
    <row r="2466" spans="1:12" x14ac:dyDescent="0.25">
      <c r="A2466" t="str">
        <f t="shared" si="467"/>
        <v>89301000</v>
      </c>
      <c r="B2466" t="str">
        <f t="shared" si="472"/>
        <v>72100000</v>
      </c>
      <c r="C2466" t="str">
        <f t="shared" si="473"/>
        <v>72100659</v>
      </c>
      <c r="D2466" t="str">
        <f t="shared" si="471"/>
        <v>801</v>
      </c>
      <c r="E2466" t="str">
        <f t="shared" si="474"/>
        <v>89301091</v>
      </c>
      <c r="F2466" t="str">
        <f>"2256260094"</f>
        <v>2256260094</v>
      </c>
      <c r="G2466" s="1">
        <v>44740</v>
      </c>
      <c r="H2466" t="str">
        <f>"93124"</f>
        <v>93124</v>
      </c>
      <c r="I2466">
        <v>1</v>
      </c>
      <c r="J2466">
        <v>173</v>
      </c>
      <c r="K2466">
        <v>0</v>
      </c>
      <c r="L2466">
        <v>212.79</v>
      </c>
    </row>
    <row r="2467" spans="1:12" x14ac:dyDescent="0.25">
      <c r="A2467" t="str">
        <f t="shared" si="467"/>
        <v>89301000</v>
      </c>
      <c r="B2467" t="str">
        <f t="shared" si="472"/>
        <v>72100000</v>
      </c>
      <c r="C2467" t="str">
        <f t="shared" si="473"/>
        <v>72100659</v>
      </c>
      <c r="D2467" t="str">
        <f t="shared" si="471"/>
        <v>801</v>
      </c>
      <c r="E2467" t="str">
        <f t="shared" si="474"/>
        <v>89301091</v>
      </c>
      <c r="F2467" t="str">
        <f>"2256260094"</f>
        <v>2256260094</v>
      </c>
      <c r="G2467" s="1">
        <v>44740</v>
      </c>
      <c r="H2467" t="str">
        <f>"93281"</f>
        <v>93281</v>
      </c>
      <c r="I2467">
        <v>1</v>
      </c>
      <c r="J2467">
        <v>134</v>
      </c>
      <c r="K2467">
        <v>0</v>
      </c>
      <c r="L2467">
        <v>164.82</v>
      </c>
    </row>
    <row r="2468" spans="1:12" x14ac:dyDescent="0.25">
      <c r="A2468" t="str">
        <f t="shared" si="467"/>
        <v>89301000</v>
      </c>
      <c r="B2468" t="str">
        <f t="shared" si="472"/>
        <v>72100000</v>
      </c>
      <c r="C2468" t="str">
        <f t="shared" si="473"/>
        <v>72100659</v>
      </c>
      <c r="D2468" t="str">
        <f t="shared" si="471"/>
        <v>801</v>
      </c>
      <c r="E2468" t="str">
        <f t="shared" si="474"/>
        <v>89301091</v>
      </c>
      <c r="F2468" t="str">
        <f>"2206280549"</f>
        <v>2206280549</v>
      </c>
      <c r="G2468" s="1">
        <v>44742</v>
      </c>
      <c r="H2468" t="str">
        <f>"93121"</f>
        <v>93121</v>
      </c>
      <c r="I2468">
        <v>1</v>
      </c>
      <c r="J2468">
        <v>125</v>
      </c>
      <c r="K2468">
        <v>0</v>
      </c>
      <c r="L2468">
        <v>153.75</v>
      </c>
    </row>
    <row r="2469" spans="1:12" x14ac:dyDescent="0.25">
      <c r="A2469" t="str">
        <f t="shared" si="467"/>
        <v>89301000</v>
      </c>
      <c r="B2469" t="str">
        <f t="shared" si="472"/>
        <v>72100000</v>
      </c>
      <c r="C2469" t="str">
        <f t="shared" si="473"/>
        <v>72100659</v>
      </c>
      <c r="D2469" t="str">
        <f t="shared" si="471"/>
        <v>801</v>
      </c>
      <c r="E2469" t="str">
        <f t="shared" si="474"/>
        <v>89301091</v>
      </c>
      <c r="F2469" t="str">
        <f>"2206280549"</f>
        <v>2206280549</v>
      </c>
      <c r="G2469" s="1">
        <v>44742</v>
      </c>
      <c r="H2469" t="str">
        <f>"93124"</f>
        <v>93124</v>
      </c>
      <c r="I2469">
        <v>1</v>
      </c>
      <c r="J2469">
        <v>173</v>
      </c>
      <c r="K2469">
        <v>0</v>
      </c>
      <c r="L2469">
        <v>212.79</v>
      </c>
    </row>
    <row r="2470" spans="1:12" x14ac:dyDescent="0.25">
      <c r="A2470" t="str">
        <f t="shared" si="467"/>
        <v>89301000</v>
      </c>
      <c r="B2470" t="str">
        <f t="shared" si="472"/>
        <v>72100000</v>
      </c>
      <c r="C2470" t="str">
        <f t="shared" si="473"/>
        <v>72100659</v>
      </c>
      <c r="D2470" t="str">
        <f t="shared" si="471"/>
        <v>801</v>
      </c>
      <c r="E2470" t="str">
        <f t="shared" si="474"/>
        <v>89301091</v>
      </c>
      <c r="F2470" t="str">
        <f>"2206280549"</f>
        <v>2206280549</v>
      </c>
      <c r="G2470" s="1">
        <v>44742</v>
      </c>
      <c r="H2470" t="str">
        <f>"93281"</f>
        <v>93281</v>
      </c>
      <c r="I2470">
        <v>1</v>
      </c>
      <c r="J2470">
        <v>134</v>
      </c>
      <c r="K2470">
        <v>0</v>
      </c>
      <c r="L2470">
        <v>164.82</v>
      </c>
    </row>
    <row r="2471" spans="1:12" x14ac:dyDescent="0.25">
      <c r="A2471" t="str">
        <f t="shared" si="467"/>
        <v>89301000</v>
      </c>
      <c r="B2471" t="str">
        <f t="shared" si="472"/>
        <v>72100000</v>
      </c>
      <c r="C2471" t="str">
        <f t="shared" ref="C2471:C2477" si="475">"72100632"</f>
        <v>72100632</v>
      </c>
      <c r="D2471" t="str">
        <f t="shared" ref="D2471:D2477" si="476">"816"</f>
        <v>816</v>
      </c>
      <c r="E2471" t="str">
        <f t="shared" si="474"/>
        <v>89301091</v>
      </c>
      <c r="F2471" t="str">
        <f>"2255280357"</f>
        <v>2255280357</v>
      </c>
      <c r="G2471" s="1">
        <v>44714</v>
      </c>
      <c r="H2471" t="str">
        <f t="shared" ref="H2471:H2477" si="477">"94297"</f>
        <v>94297</v>
      </c>
      <c r="I2471">
        <v>1</v>
      </c>
      <c r="J2471">
        <v>298</v>
      </c>
      <c r="K2471">
        <v>0</v>
      </c>
      <c r="L2471">
        <v>366.54</v>
      </c>
    </row>
    <row r="2472" spans="1:12" x14ac:dyDescent="0.25">
      <c r="A2472" t="str">
        <f t="shared" si="467"/>
        <v>89301000</v>
      </c>
      <c r="B2472" t="str">
        <f t="shared" si="472"/>
        <v>72100000</v>
      </c>
      <c r="C2472" t="str">
        <f t="shared" si="475"/>
        <v>72100632</v>
      </c>
      <c r="D2472" t="str">
        <f t="shared" si="476"/>
        <v>816</v>
      </c>
      <c r="E2472" t="str">
        <f t="shared" si="474"/>
        <v>89301091</v>
      </c>
      <c r="F2472" t="str">
        <f>"2205280451"</f>
        <v>2205280451</v>
      </c>
      <c r="G2472" s="1">
        <v>44714</v>
      </c>
      <c r="H2472" t="str">
        <f t="shared" si="477"/>
        <v>94297</v>
      </c>
      <c r="I2472">
        <v>1</v>
      </c>
      <c r="J2472">
        <v>298</v>
      </c>
      <c r="K2472">
        <v>0</v>
      </c>
      <c r="L2472">
        <v>366.54</v>
      </c>
    </row>
    <row r="2473" spans="1:12" x14ac:dyDescent="0.25">
      <c r="A2473" t="str">
        <f t="shared" si="467"/>
        <v>89301000</v>
      </c>
      <c r="B2473" t="str">
        <f t="shared" si="472"/>
        <v>72100000</v>
      </c>
      <c r="C2473" t="str">
        <f t="shared" si="475"/>
        <v>72100632</v>
      </c>
      <c r="D2473" t="str">
        <f t="shared" si="476"/>
        <v>816</v>
      </c>
      <c r="E2473" t="str">
        <f t="shared" si="474"/>
        <v>89301091</v>
      </c>
      <c r="F2473" t="str">
        <f>"8254145823"</f>
        <v>8254145823</v>
      </c>
      <c r="G2473" s="1">
        <v>44720</v>
      </c>
      <c r="H2473" t="str">
        <f t="shared" si="477"/>
        <v>94297</v>
      </c>
      <c r="I2473">
        <v>1</v>
      </c>
      <c r="J2473">
        <v>298</v>
      </c>
      <c r="K2473">
        <v>0</v>
      </c>
      <c r="L2473">
        <v>366.54</v>
      </c>
    </row>
    <row r="2474" spans="1:12" x14ac:dyDescent="0.25">
      <c r="A2474" t="str">
        <f t="shared" si="467"/>
        <v>89301000</v>
      </c>
      <c r="B2474" t="str">
        <f t="shared" si="472"/>
        <v>72100000</v>
      </c>
      <c r="C2474" t="str">
        <f t="shared" si="475"/>
        <v>72100632</v>
      </c>
      <c r="D2474" t="str">
        <f t="shared" si="476"/>
        <v>816</v>
      </c>
      <c r="E2474" t="str">
        <f t="shared" si="474"/>
        <v>89301091</v>
      </c>
      <c r="F2474" t="str">
        <f>"7261104466"</f>
        <v>7261104466</v>
      </c>
      <c r="G2474" s="1">
        <v>44727</v>
      </c>
      <c r="H2474" t="str">
        <f t="shared" si="477"/>
        <v>94297</v>
      </c>
      <c r="I2474">
        <v>1</v>
      </c>
      <c r="J2474">
        <v>298</v>
      </c>
      <c r="K2474">
        <v>0</v>
      </c>
      <c r="L2474">
        <v>366.54</v>
      </c>
    </row>
    <row r="2475" spans="1:12" x14ac:dyDescent="0.25">
      <c r="A2475" t="str">
        <f t="shared" si="467"/>
        <v>89301000</v>
      </c>
      <c r="B2475" t="str">
        <f t="shared" si="472"/>
        <v>72100000</v>
      </c>
      <c r="C2475" t="str">
        <f t="shared" si="475"/>
        <v>72100632</v>
      </c>
      <c r="D2475" t="str">
        <f t="shared" si="476"/>
        <v>816</v>
      </c>
      <c r="E2475" t="str">
        <f t="shared" si="474"/>
        <v>89301091</v>
      </c>
      <c r="F2475" t="str">
        <f>"2206110401"</f>
        <v>2206110401</v>
      </c>
      <c r="G2475" s="1">
        <v>44728</v>
      </c>
      <c r="H2475" t="str">
        <f t="shared" si="477"/>
        <v>94297</v>
      </c>
      <c r="I2475">
        <v>1</v>
      </c>
      <c r="J2475">
        <v>298</v>
      </c>
      <c r="K2475">
        <v>0</v>
      </c>
      <c r="L2475">
        <v>366.54</v>
      </c>
    </row>
    <row r="2476" spans="1:12" x14ac:dyDescent="0.25">
      <c r="A2476" t="str">
        <f t="shared" si="467"/>
        <v>89301000</v>
      </c>
      <c r="B2476" t="str">
        <f t="shared" si="472"/>
        <v>72100000</v>
      </c>
      <c r="C2476" t="str">
        <f t="shared" si="475"/>
        <v>72100632</v>
      </c>
      <c r="D2476" t="str">
        <f t="shared" si="476"/>
        <v>816</v>
      </c>
      <c r="E2476" t="str">
        <f t="shared" si="474"/>
        <v>89301091</v>
      </c>
      <c r="F2476" t="str">
        <f>"2206110390"</f>
        <v>2206110390</v>
      </c>
      <c r="G2476" s="1">
        <v>44728</v>
      </c>
      <c r="H2476" t="str">
        <f t="shared" si="477"/>
        <v>94297</v>
      </c>
      <c r="I2476">
        <v>1</v>
      </c>
      <c r="J2476">
        <v>298</v>
      </c>
      <c r="K2476">
        <v>0</v>
      </c>
      <c r="L2476">
        <v>366.54</v>
      </c>
    </row>
    <row r="2477" spans="1:12" x14ac:dyDescent="0.25">
      <c r="A2477" t="str">
        <f t="shared" si="467"/>
        <v>89301000</v>
      </c>
      <c r="B2477" t="str">
        <f t="shared" si="472"/>
        <v>72100000</v>
      </c>
      <c r="C2477" t="str">
        <f t="shared" si="475"/>
        <v>72100632</v>
      </c>
      <c r="D2477" t="str">
        <f t="shared" si="476"/>
        <v>816</v>
      </c>
      <c r="E2477" t="str">
        <f t="shared" si="474"/>
        <v>89301091</v>
      </c>
      <c r="F2477" t="str">
        <f>"2256180267"</f>
        <v>2256180267</v>
      </c>
      <c r="G2477" s="1">
        <v>44735</v>
      </c>
      <c r="H2477" t="str">
        <f t="shared" si="477"/>
        <v>94297</v>
      </c>
      <c r="I2477">
        <v>1</v>
      </c>
      <c r="J2477">
        <v>298</v>
      </c>
      <c r="K2477">
        <v>0</v>
      </c>
      <c r="L2477">
        <v>366.54</v>
      </c>
    </row>
    <row r="2478" spans="1:12" x14ac:dyDescent="0.25">
      <c r="A2478" t="str">
        <f t="shared" si="467"/>
        <v>89301000</v>
      </c>
      <c r="B2478" t="str">
        <f t="shared" si="472"/>
        <v>72100000</v>
      </c>
      <c r="C2478" t="str">
        <f t="shared" ref="C2478:C2509" si="478">"72100659"</f>
        <v>72100659</v>
      </c>
      <c r="D2478" t="str">
        <f t="shared" ref="D2478:D2509" si="479">"801"</f>
        <v>801</v>
      </c>
      <c r="E2478" t="str">
        <f t="shared" si="474"/>
        <v>89301091</v>
      </c>
      <c r="F2478" t="str">
        <f>"0454076172"</f>
        <v>0454076172</v>
      </c>
      <c r="G2478" s="1">
        <v>44786</v>
      </c>
      <c r="H2478" t="str">
        <f>"93121"</f>
        <v>93121</v>
      </c>
      <c r="I2478">
        <v>1</v>
      </c>
      <c r="J2478">
        <v>125</v>
      </c>
      <c r="K2478">
        <v>0</v>
      </c>
      <c r="L2478">
        <v>153.75</v>
      </c>
    </row>
    <row r="2479" spans="1:12" x14ac:dyDescent="0.25">
      <c r="A2479" t="str">
        <f t="shared" si="467"/>
        <v>89301000</v>
      </c>
      <c r="B2479" t="str">
        <f t="shared" si="472"/>
        <v>72100000</v>
      </c>
      <c r="C2479" t="str">
        <f t="shared" si="478"/>
        <v>72100659</v>
      </c>
      <c r="D2479" t="str">
        <f t="shared" si="479"/>
        <v>801</v>
      </c>
      <c r="E2479" t="str">
        <f t="shared" si="474"/>
        <v>89301091</v>
      </c>
      <c r="F2479" t="str">
        <f>"0454076172"</f>
        <v>0454076172</v>
      </c>
      <c r="G2479" s="1">
        <v>44786</v>
      </c>
      <c r="H2479" t="str">
        <f>"93124"</f>
        <v>93124</v>
      </c>
      <c r="I2479">
        <v>1</v>
      </c>
      <c r="J2479">
        <v>173</v>
      </c>
      <c r="K2479">
        <v>0</v>
      </c>
      <c r="L2479">
        <v>212.79</v>
      </c>
    </row>
    <row r="2480" spans="1:12" x14ac:dyDescent="0.25">
      <c r="A2480" t="str">
        <f t="shared" si="467"/>
        <v>89301000</v>
      </c>
      <c r="B2480" t="str">
        <f t="shared" si="472"/>
        <v>72100000</v>
      </c>
      <c r="C2480" t="str">
        <f t="shared" si="478"/>
        <v>72100659</v>
      </c>
      <c r="D2480" t="str">
        <f t="shared" si="479"/>
        <v>801</v>
      </c>
      <c r="E2480" t="str">
        <f t="shared" si="474"/>
        <v>89301091</v>
      </c>
      <c r="F2480" t="str">
        <f>"0454076172"</f>
        <v>0454076172</v>
      </c>
      <c r="G2480" s="1">
        <v>44786</v>
      </c>
      <c r="H2480" t="str">
        <f>"93281"</f>
        <v>93281</v>
      </c>
      <c r="I2480">
        <v>1</v>
      </c>
      <c r="J2480">
        <v>134</v>
      </c>
      <c r="K2480">
        <v>0</v>
      </c>
      <c r="L2480">
        <v>164.82</v>
      </c>
    </row>
    <row r="2481" spans="1:12" x14ac:dyDescent="0.25">
      <c r="A2481" t="str">
        <f t="shared" si="467"/>
        <v>89301000</v>
      </c>
      <c r="B2481" t="str">
        <f t="shared" si="472"/>
        <v>72100000</v>
      </c>
      <c r="C2481" t="str">
        <f t="shared" si="478"/>
        <v>72100659</v>
      </c>
      <c r="D2481" t="str">
        <f t="shared" si="479"/>
        <v>801</v>
      </c>
      <c r="E2481" t="str">
        <f>"89301093"</f>
        <v>89301093</v>
      </c>
      <c r="F2481" t="str">
        <f>"8259185682"</f>
        <v>8259185682</v>
      </c>
      <c r="G2481" s="1">
        <v>44788</v>
      </c>
      <c r="H2481" t="str">
        <f>"93121"</f>
        <v>93121</v>
      </c>
      <c r="I2481">
        <v>1</v>
      </c>
      <c r="J2481">
        <v>125</v>
      </c>
      <c r="K2481">
        <v>0</v>
      </c>
      <c r="L2481">
        <v>153.75</v>
      </c>
    </row>
    <row r="2482" spans="1:12" x14ac:dyDescent="0.25">
      <c r="A2482" t="str">
        <f t="shared" si="467"/>
        <v>89301000</v>
      </c>
      <c r="B2482" t="str">
        <f t="shared" si="472"/>
        <v>72100000</v>
      </c>
      <c r="C2482" t="str">
        <f t="shared" si="478"/>
        <v>72100659</v>
      </c>
      <c r="D2482" t="str">
        <f t="shared" si="479"/>
        <v>801</v>
      </c>
      <c r="E2482" t="str">
        <f>"89301093"</f>
        <v>89301093</v>
      </c>
      <c r="F2482" t="str">
        <f>"8259185682"</f>
        <v>8259185682</v>
      </c>
      <c r="G2482" s="1">
        <v>44788</v>
      </c>
      <c r="H2482" t="str">
        <f>"93124"</f>
        <v>93124</v>
      </c>
      <c r="I2482">
        <v>1</v>
      </c>
      <c r="J2482">
        <v>173</v>
      </c>
      <c r="K2482">
        <v>0</v>
      </c>
      <c r="L2482">
        <v>212.79</v>
      </c>
    </row>
    <row r="2483" spans="1:12" x14ac:dyDescent="0.25">
      <c r="A2483" t="str">
        <f t="shared" si="467"/>
        <v>89301000</v>
      </c>
      <c r="B2483" t="str">
        <f t="shared" si="472"/>
        <v>72100000</v>
      </c>
      <c r="C2483" t="str">
        <f t="shared" si="478"/>
        <v>72100659</v>
      </c>
      <c r="D2483" t="str">
        <f t="shared" si="479"/>
        <v>801</v>
      </c>
      <c r="E2483" t="str">
        <f>"89301093"</f>
        <v>89301093</v>
      </c>
      <c r="F2483" t="str">
        <f>"8259185682"</f>
        <v>8259185682</v>
      </c>
      <c r="G2483" s="1">
        <v>44788</v>
      </c>
      <c r="H2483" t="str">
        <f>"93281"</f>
        <v>93281</v>
      </c>
      <c r="I2483">
        <v>1</v>
      </c>
      <c r="J2483">
        <v>134</v>
      </c>
      <c r="K2483">
        <v>0</v>
      </c>
      <c r="L2483">
        <v>164.82</v>
      </c>
    </row>
    <row r="2484" spans="1:12" x14ac:dyDescent="0.25">
      <c r="A2484" t="str">
        <f t="shared" si="467"/>
        <v>89301000</v>
      </c>
      <c r="B2484" t="str">
        <f t="shared" si="472"/>
        <v>72100000</v>
      </c>
      <c r="C2484" t="str">
        <f t="shared" si="478"/>
        <v>72100659</v>
      </c>
      <c r="D2484" t="str">
        <f t="shared" si="479"/>
        <v>801</v>
      </c>
      <c r="E2484" t="str">
        <f t="shared" ref="E2484:E2492" si="480">"89301091"</f>
        <v>89301091</v>
      </c>
      <c r="F2484" t="str">
        <f>"8657274098"</f>
        <v>8657274098</v>
      </c>
      <c r="G2484" s="1">
        <v>44793</v>
      </c>
      <c r="H2484" t="str">
        <f>"93121"</f>
        <v>93121</v>
      </c>
      <c r="I2484">
        <v>1</v>
      </c>
      <c r="J2484">
        <v>125</v>
      </c>
      <c r="K2484">
        <v>0</v>
      </c>
      <c r="L2484">
        <v>153.75</v>
      </c>
    </row>
    <row r="2485" spans="1:12" x14ac:dyDescent="0.25">
      <c r="A2485" t="str">
        <f t="shared" si="467"/>
        <v>89301000</v>
      </c>
      <c r="B2485" t="str">
        <f t="shared" ref="B2485:B2516" si="481">"72100000"</f>
        <v>72100000</v>
      </c>
      <c r="C2485" t="str">
        <f t="shared" si="478"/>
        <v>72100659</v>
      </c>
      <c r="D2485" t="str">
        <f t="shared" si="479"/>
        <v>801</v>
      </c>
      <c r="E2485" t="str">
        <f t="shared" si="480"/>
        <v>89301091</v>
      </c>
      <c r="F2485" t="str">
        <f>"8657274098"</f>
        <v>8657274098</v>
      </c>
      <c r="G2485" s="1">
        <v>44793</v>
      </c>
      <c r="H2485" t="str">
        <f>"93124"</f>
        <v>93124</v>
      </c>
      <c r="I2485">
        <v>1</v>
      </c>
      <c r="J2485">
        <v>173</v>
      </c>
      <c r="K2485">
        <v>0</v>
      </c>
      <c r="L2485">
        <v>212.79</v>
      </c>
    </row>
    <row r="2486" spans="1:12" x14ac:dyDescent="0.25">
      <c r="A2486" t="str">
        <f t="shared" si="467"/>
        <v>89301000</v>
      </c>
      <c r="B2486" t="str">
        <f t="shared" si="481"/>
        <v>72100000</v>
      </c>
      <c r="C2486" t="str">
        <f t="shared" si="478"/>
        <v>72100659</v>
      </c>
      <c r="D2486" t="str">
        <f t="shared" si="479"/>
        <v>801</v>
      </c>
      <c r="E2486" t="str">
        <f t="shared" si="480"/>
        <v>89301091</v>
      </c>
      <c r="F2486" t="str">
        <f>"8657274098"</f>
        <v>8657274098</v>
      </c>
      <c r="G2486" s="1">
        <v>44793</v>
      </c>
      <c r="H2486" t="str">
        <f>"93281"</f>
        <v>93281</v>
      </c>
      <c r="I2486">
        <v>1</v>
      </c>
      <c r="J2486">
        <v>134</v>
      </c>
      <c r="K2486">
        <v>0</v>
      </c>
      <c r="L2486">
        <v>164.82</v>
      </c>
    </row>
    <row r="2487" spans="1:12" x14ac:dyDescent="0.25">
      <c r="A2487" t="str">
        <f t="shared" si="467"/>
        <v>89301000</v>
      </c>
      <c r="B2487" t="str">
        <f t="shared" si="481"/>
        <v>72100000</v>
      </c>
      <c r="C2487" t="str">
        <f t="shared" si="478"/>
        <v>72100659</v>
      </c>
      <c r="D2487" t="str">
        <f t="shared" si="479"/>
        <v>801</v>
      </c>
      <c r="E2487" t="str">
        <f t="shared" si="480"/>
        <v>89301091</v>
      </c>
      <c r="F2487" t="str">
        <f>"7861215340"</f>
        <v>7861215340</v>
      </c>
      <c r="G2487" s="1">
        <v>44801</v>
      </c>
      <c r="H2487" t="str">
        <f>"93121"</f>
        <v>93121</v>
      </c>
      <c r="I2487">
        <v>1</v>
      </c>
      <c r="J2487">
        <v>125</v>
      </c>
      <c r="K2487">
        <v>0</v>
      </c>
      <c r="L2487">
        <v>153.75</v>
      </c>
    </row>
    <row r="2488" spans="1:12" x14ac:dyDescent="0.25">
      <c r="A2488" t="str">
        <f t="shared" si="467"/>
        <v>89301000</v>
      </c>
      <c r="B2488" t="str">
        <f t="shared" si="481"/>
        <v>72100000</v>
      </c>
      <c r="C2488" t="str">
        <f t="shared" si="478"/>
        <v>72100659</v>
      </c>
      <c r="D2488" t="str">
        <f t="shared" si="479"/>
        <v>801</v>
      </c>
      <c r="E2488" t="str">
        <f t="shared" si="480"/>
        <v>89301091</v>
      </c>
      <c r="F2488" t="str">
        <f>"7861215340"</f>
        <v>7861215340</v>
      </c>
      <c r="G2488" s="1">
        <v>44801</v>
      </c>
      <c r="H2488" t="str">
        <f>"93124"</f>
        <v>93124</v>
      </c>
      <c r="I2488">
        <v>1</v>
      </c>
      <c r="J2488">
        <v>173</v>
      </c>
      <c r="K2488">
        <v>0</v>
      </c>
      <c r="L2488">
        <v>212.79</v>
      </c>
    </row>
    <row r="2489" spans="1:12" x14ac:dyDescent="0.25">
      <c r="A2489" t="str">
        <f t="shared" si="467"/>
        <v>89301000</v>
      </c>
      <c r="B2489" t="str">
        <f t="shared" si="481"/>
        <v>72100000</v>
      </c>
      <c r="C2489" t="str">
        <f t="shared" si="478"/>
        <v>72100659</v>
      </c>
      <c r="D2489" t="str">
        <f t="shared" si="479"/>
        <v>801</v>
      </c>
      <c r="E2489" t="str">
        <f t="shared" si="480"/>
        <v>89301091</v>
      </c>
      <c r="F2489" t="str">
        <f>"7861215340"</f>
        <v>7861215340</v>
      </c>
      <c r="G2489" s="1">
        <v>44801</v>
      </c>
      <c r="H2489" t="str">
        <f>"93281"</f>
        <v>93281</v>
      </c>
      <c r="I2489">
        <v>1</v>
      </c>
      <c r="J2489">
        <v>134</v>
      </c>
      <c r="K2489">
        <v>0</v>
      </c>
      <c r="L2489">
        <v>164.82</v>
      </c>
    </row>
    <row r="2490" spans="1:12" x14ac:dyDescent="0.25">
      <c r="A2490" t="str">
        <f t="shared" si="467"/>
        <v>89301000</v>
      </c>
      <c r="B2490" t="str">
        <f t="shared" si="481"/>
        <v>72100000</v>
      </c>
      <c r="C2490" t="str">
        <f t="shared" si="478"/>
        <v>72100659</v>
      </c>
      <c r="D2490" t="str">
        <f t="shared" si="479"/>
        <v>801</v>
      </c>
      <c r="E2490" t="str">
        <f t="shared" si="480"/>
        <v>89301091</v>
      </c>
      <c r="F2490" t="str">
        <f>"2256290069"</f>
        <v>2256290069</v>
      </c>
      <c r="G2490" s="1">
        <v>44743</v>
      </c>
      <c r="H2490" t="str">
        <f>"93121"</f>
        <v>93121</v>
      </c>
      <c r="I2490">
        <v>1</v>
      </c>
      <c r="J2490">
        <v>125</v>
      </c>
      <c r="K2490">
        <v>0</v>
      </c>
      <c r="L2490">
        <v>153.75</v>
      </c>
    </row>
    <row r="2491" spans="1:12" x14ac:dyDescent="0.25">
      <c r="A2491" t="str">
        <f t="shared" si="467"/>
        <v>89301000</v>
      </c>
      <c r="B2491" t="str">
        <f t="shared" si="481"/>
        <v>72100000</v>
      </c>
      <c r="C2491" t="str">
        <f t="shared" si="478"/>
        <v>72100659</v>
      </c>
      <c r="D2491" t="str">
        <f t="shared" si="479"/>
        <v>801</v>
      </c>
      <c r="E2491" t="str">
        <f t="shared" si="480"/>
        <v>89301091</v>
      </c>
      <c r="F2491" t="str">
        <f>"2256290069"</f>
        <v>2256290069</v>
      </c>
      <c r="G2491" s="1">
        <v>44743</v>
      </c>
      <c r="H2491" t="str">
        <f>"93124"</f>
        <v>93124</v>
      </c>
      <c r="I2491">
        <v>1</v>
      </c>
      <c r="J2491">
        <v>173</v>
      </c>
      <c r="K2491">
        <v>0</v>
      </c>
      <c r="L2491">
        <v>212.79</v>
      </c>
    </row>
    <row r="2492" spans="1:12" x14ac:dyDescent="0.25">
      <c r="A2492" t="str">
        <f t="shared" si="467"/>
        <v>89301000</v>
      </c>
      <c r="B2492" t="str">
        <f t="shared" si="481"/>
        <v>72100000</v>
      </c>
      <c r="C2492" t="str">
        <f t="shared" si="478"/>
        <v>72100659</v>
      </c>
      <c r="D2492" t="str">
        <f t="shared" si="479"/>
        <v>801</v>
      </c>
      <c r="E2492" t="str">
        <f t="shared" si="480"/>
        <v>89301091</v>
      </c>
      <c r="F2492" t="str">
        <f>"2256290069"</f>
        <v>2256290069</v>
      </c>
      <c r="G2492" s="1">
        <v>44743</v>
      </c>
      <c r="H2492" t="str">
        <f>"93281"</f>
        <v>93281</v>
      </c>
      <c r="I2492">
        <v>1</v>
      </c>
      <c r="J2492">
        <v>134</v>
      </c>
      <c r="K2492">
        <v>0</v>
      </c>
      <c r="L2492">
        <v>164.82</v>
      </c>
    </row>
    <row r="2493" spans="1:12" x14ac:dyDescent="0.25">
      <c r="A2493" t="str">
        <f t="shared" si="467"/>
        <v>89301000</v>
      </c>
      <c r="B2493" t="str">
        <f t="shared" si="481"/>
        <v>72100000</v>
      </c>
      <c r="C2493" t="str">
        <f t="shared" si="478"/>
        <v>72100659</v>
      </c>
      <c r="D2493" t="str">
        <f t="shared" si="479"/>
        <v>801</v>
      </c>
      <c r="E2493" t="str">
        <f>"89301093"</f>
        <v>89301093</v>
      </c>
      <c r="F2493" t="str">
        <f>"2206210699"</f>
        <v>2206210699</v>
      </c>
      <c r="G2493" s="1">
        <v>44743</v>
      </c>
      <c r="H2493" t="str">
        <f>"93121"</f>
        <v>93121</v>
      </c>
      <c r="I2493">
        <v>1</v>
      </c>
      <c r="J2493">
        <v>125</v>
      </c>
      <c r="K2493">
        <v>0</v>
      </c>
      <c r="L2493">
        <v>153.75</v>
      </c>
    </row>
    <row r="2494" spans="1:12" x14ac:dyDescent="0.25">
      <c r="A2494" t="str">
        <f t="shared" si="467"/>
        <v>89301000</v>
      </c>
      <c r="B2494" t="str">
        <f t="shared" si="481"/>
        <v>72100000</v>
      </c>
      <c r="C2494" t="str">
        <f t="shared" si="478"/>
        <v>72100659</v>
      </c>
      <c r="D2494" t="str">
        <f t="shared" si="479"/>
        <v>801</v>
      </c>
      <c r="E2494" t="str">
        <f>"89301093"</f>
        <v>89301093</v>
      </c>
      <c r="F2494" t="str">
        <f>"2206210699"</f>
        <v>2206210699</v>
      </c>
      <c r="G2494" s="1">
        <v>44743</v>
      </c>
      <c r="H2494" t="str">
        <f>"93124"</f>
        <v>93124</v>
      </c>
      <c r="I2494">
        <v>1</v>
      </c>
      <c r="J2494">
        <v>173</v>
      </c>
      <c r="K2494">
        <v>0</v>
      </c>
      <c r="L2494">
        <v>212.79</v>
      </c>
    </row>
    <row r="2495" spans="1:12" x14ac:dyDescent="0.25">
      <c r="A2495" t="str">
        <f t="shared" si="467"/>
        <v>89301000</v>
      </c>
      <c r="B2495" t="str">
        <f t="shared" si="481"/>
        <v>72100000</v>
      </c>
      <c r="C2495" t="str">
        <f t="shared" si="478"/>
        <v>72100659</v>
      </c>
      <c r="D2495" t="str">
        <f t="shared" si="479"/>
        <v>801</v>
      </c>
      <c r="E2495" t="str">
        <f>"89301093"</f>
        <v>89301093</v>
      </c>
      <c r="F2495" t="str">
        <f>"2206210699"</f>
        <v>2206210699</v>
      </c>
      <c r="G2495" s="1">
        <v>44743</v>
      </c>
      <c r="H2495" t="str">
        <f>"93281"</f>
        <v>93281</v>
      </c>
      <c r="I2495">
        <v>1</v>
      </c>
      <c r="J2495">
        <v>134</v>
      </c>
      <c r="K2495">
        <v>0</v>
      </c>
      <c r="L2495">
        <v>164.82</v>
      </c>
    </row>
    <row r="2496" spans="1:12" x14ac:dyDescent="0.25">
      <c r="A2496" t="str">
        <f t="shared" si="467"/>
        <v>89301000</v>
      </c>
      <c r="B2496" t="str">
        <f t="shared" si="481"/>
        <v>72100000</v>
      </c>
      <c r="C2496" t="str">
        <f t="shared" si="478"/>
        <v>72100659</v>
      </c>
      <c r="D2496" t="str">
        <f t="shared" si="479"/>
        <v>801</v>
      </c>
      <c r="E2496" t="str">
        <f t="shared" ref="E2496:E2501" si="482">"89301091"</f>
        <v>89301091</v>
      </c>
      <c r="F2496" t="str">
        <f>"2206300690"</f>
        <v>2206300690</v>
      </c>
      <c r="G2496" s="1">
        <v>44744</v>
      </c>
      <c r="H2496" t="str">
        <f>"93121"</f>
        <v>93121</v>
      </c>
      <c r="I2496">
        <v>1</v>
      </c>
      <c r="J2496">
        <v>125</v>
      </c>
      <c r="K2496">
        <v>0</v>
      </c>
      <c r="L2496">
        <v>153.75</v>
      </c>
    </row>
    <row r="2497" spans="1:12" x14ac:dyDescent="0.25">
      <c r="A2497" t="str">
        <f t="shared" si="467"/>
        <v>89301000</v>
      </c>
      <c r="B2497" t="str">
        <f t="shared" si="481"/>
        <v>72100000</v>
      </c>
      <c r="C2497" t="str">
        <f t="shared" si="478"/>
        <v>72100659</v>
      </c>
      <c r="D2497" t="str">
        <f t="shared" si="479"/>
        <v>801</v>
      </c>
      <c r="E2497" t="str">
        <f t="shared" si="482"/>
        <v>89301091</v>
      </c>
      <c r="F2497" t="str">
        <f>"2206300690"</f>
        <v>2206300690</v>
      </c>
      <c r="G2497" s="1">
        <v>44744</v>
      </c>
      <c r="H2497" t="str">
        <f>"93124"</f>
        <v>93124</v>
      </c>
      <c r="I2497">
        <v>1</v>
      </c>
      <c r="J2497">
        <v>173</v>
      </c>
      <c r="K2497">
        <v>0</v>
      </c>
      <c r="L2497">
        <v>212.79</v>
      </c>
    </row>
    <row r="2498" spans="1:12" x14ac:dyDescent="0.25">
      <c r="A2498" t="str">
        <f t="shared" ref="A2498:A2561" si="483">"89301000"</f>
        <v>89301000</v>
      </c>
      <c r="B2498" t="str">
        <f t="shared" si="481"/>
        <v>72100000</v>
      </c>
      <c r="C2498" t="str">
        <f t="shared" si="478"/>
        <v>72100659</v>
      </c>
      <c r="D2498" t="str">
        <f t="shared" si="479"/>
        <v>801</v>
      </c>
      <c r="E2498" t="str">
        <f t="shared" si="482"/>
        <v>89301091</v>
      </c>
      <c r="F2498" t="str">
        <f>"2206300690"</f>
        <v>2206300690</v>
      </c>
      <c r="G2498" s="1">
        <v>44744</v>
      </c>
      <c r="H2498" t="str">
        <f>"93281"</f>
        <v>93281</v>
      </c>
      <c r="I2498">
        <v>1</v>
      </c>
      <c r="J2498">
        <v>134</v>
      </c>
      <c r="K2498">
        <v>0</v>
      </c>
      <c r="L2498">
        <v>164.82</v>
      </c>
    </row>
    <row r="2499" spans="1:12" x14ac:dyDescent="0.25">
      <c r="A2499" t="str">
        <f t="shared" si="483"/>
        <v>89301000</v>
      </c>
      <c r="B2499" t="str">
        <f t="shared" si="481"/>
        <v>72100000</v>
      </c>
      <c r="C2499" t="str">
        <f t="shared" si="478"/>
        <v>72100659</v>
      </c>
      <c r="D2499" t="str">
        <f t="shared" si="479"/>
        <v>801</v>
      </c>
      <c r="E2499" t="str">
        <f t="shared" si="482"/>
        <v>89301091</v>
      </c>
      <c r="F2499" t="str">
        <f>"2206300701"</f>
        <v>2206300701</v>
      </c>
      <c r="G2499" s="1">
        <v>44744</v>
      </c>
      <c r="H2499" t="str">
        <f>"93121"</f>
        <v>93121</v>
      </c>
      <c r="I2499">
        <v>1</v>
      </c>
      <c r="J2499">
        <v>125</v>
      </c>
      <c r="K2499">
        <v>0</v>
      </c>
      <c r="L2499">
        <v>153.75</v>
      </c>
    </row>
    <row r="2500" spans="1:12" x14ac:dyDescent="0.25">
      <c r="A2500" t="str">
        <f t="shared" si="483"/>
        <v>89301000</v>
      </c>
      <c r="B2500" t="str">
        <f t="shared" si="481"/>
        <v>72100000</v>
      </c>
      <c r="C2500" t="str">
        <f t="shared" si="478"/>
        <v>72100659</v>
      </c>
      <c r="D2500" t="str">
        <f t="shared" si="479"/>
        <v>801</v>
      </c>
      <c r="E2500" t="str">
        <f t="shared" si="482"/>
        <v>89301091</v>
      </c>
      <c r="F2500" t="str">
        <f>"2206300701"</f>
        <v>2206300701</v>
      </c>
      <c r="G2500" s="1">
        <v>44744</v>
      </c>
      <c r="H2500" t="str">
        <f>"93124"</f>
        <v>93124</v>
      </c>
      <c r="I2500">
        <v>1</v>
      </c>
      <c r="J2500">
        <v>173</v>
      </c>
      <c r="K2500">
        <v>0</v>
      </c>
      <c r="L2500">
        <v>212.79</v>
      </c>
    </row>
    <row r="2501" spans="1:12" x14ac:dyDescent="0.25">
      <c r="A2501" t="str">
        <f t="shared" si="483"/>
        <v>89301000</v>
      </c>
      <c r="B2501" t="str">
        <f t="shared" si="481"/>
        <v>72100000</v>
      </c>
      <c r="C2501" t="str">
        <f t="shared" si="478"/>
        <v>72100659</v>
      </c>
      <c r="D2501" t="str">
        <f t="shared" si="479"/>
        <v>801</v>
      </c>
      <c r="E2501" t="str">
        <f t="shared" si="482"/>
        <v>89301091</v>
      </c>
      <c r="F2501" t="str">
        <f>"2206300701"</f>
        <v>2206300701</v>
      </c>
      <c r="G2501" s="1">
        <v>44744</v>
      </c>
      <c r="H2501" t="str">
        <f>"93281"</f>
        <v>93281</v>
      </c>
      <c r="I2501">
        <v>1</v>
      </c>
      <c r="J2501">
        <v>134</v>
      </c>
      <c r="K2501">
        <v>0</v>
      </c>
      <c r="L2501">
        <v>164.82</v>
      </c>
    </row>
    <row r="2502" spans="1:12" x14ac:dyDescent="0.25">
      <c r="A2502" t="str">
        <f t="shared" si="483"/>
        <v>89301000</v>
      </c>
      <c r="B2502" t="str">
        <f t="shared" si="481"/>
        <v>72100000</v>
      </c>
      <c r="C2502" t="str">
        <f t="shared" si="478"/>
        <v>72100659</v>
      </c>
      <c r="D2502" t="str">
        <f t="shared" si="479"/>
        <v>801</v>
      </c>
      <c r="E2502" t="str">
        <f>"89301093"</f>
        <v>89301093</v>
      </c>
      <c r="F2502" t="str">
        <f>"2256280862"</f>
        <v>2256280862</v>
      </c>
      <c r="G2502" s="1">
        <v>44743</v>
      </c>
      <c r="H2502" t="str">
        <f>"93121"</f>
        <v>93121</v>
      </c>
      <c r="I2502">
        <v>1</v>
      </c>
      <c r="J2502">
        <v>125</v>
      </c>
      <c r="K2502">
        <v>0</v>
      </c>
      <c r="L2502">
        <v>153.75</v>
      </c>
    </row>
    <row r="2503" spans="1:12" x14ac:dyDescent="0.25">
      <c r="A2503" t="str">
        <f t="shared" si="483"/>
        <v>89301000</v>
      </c>
      <c r="B2503" t="str">
        <f t="shared" si="481"/>
        <v>72100000</v>
      </c>
      <c r="C2503" t="str">
        <f t="shared" si="478"/>
        <v>72100659</v>
      </c>
      <c r="D2503" t="str">
        <f t="shared" si="479"/>
        <v>801</v>
      </c>
      <c r="E2503" t="str">
        <f>"89301093"</f>
        <v>89301093</v>
      </c>
      <c r="F2503" t="str">
        <f>"2256280862"</f>
        <v>2256280862</v>
      </c>
      <c r="G2503" s="1">
        <v>44743</v>
      </c>
      <c r="H2503" t="str">
        <f>"93124"</f>
        <v>93124</v>
      </c>
      <c r="I2503">
        <v>1</v>
      </c>
      <c r="J2503">
        <v>173</v>
      </c>
      <c r="K2503">
        <v>0</v>
      </c>
      <c r="L2503">
        <v>212.79</v>
      </c>
    </row>
    <row r="2504" spans="1:12" x14ac:dyDescent="0.25">
      <c r="A2504" t="str">
        <f t="shared" si="483"/>
        <v>89301000</v>
      </c>
      <c r="B2504" t="str">
        <f t="shared" si="481"/>
        <v>72100000</v>
      </c>
      <c r="C2504" t="str">
        <f t="shared" si="478"/>
        <v>72100659</v>
      </c>
      <c r="D2504" t="str">
        <f t="shared" si="479"/>
        <v>801</v>
      </c>
      <c r="E2504" t="str">
        <f>"89301093"</f>
        <v>89301093</v>
      </c>
      <c r="F2504" t="str">
        <f>"2256280862"</f>
        <v>2256280862</v>
      </c>
      <c r="G2504" s="1">
        <v>44743</v>
      </c>
      <c r="H2504" t="str">
        <f>"93281"</f>
        <v>93281</v>
      </c>
      <c r="I2504">
        <v>1</v>
      </c>
      <c r="J2504">
        <v>134</v>
      </c>
      <c r="K2504">
        <v>0</v>
      </c>
      <c r="L2504">
        <v>164.82</v>
      </c>
    </row>
    <row r="2505" spans="1:12" x14ac:dyDescent="0.25">
      <c r="A2505" t="str">
        <f t="shared" si="483"/>
        <v>89301000</v>
      </c>
      <c r="B2505" t="str">
        <f t="shared" si="481"/>
        <v>72100000</v>
      </c>
      <c r="C2505" t="str">
        <f t="shared" si="478"/>
        <v>72100659</v>
      </c>
      <c r="D2505" t="str">
        <f t="shared" si="479"/>
        <v>801</v>
      </c>
      <c r="E2505" t="str">
        <f t="shared" ref="E2505:E2536" si="484">"89301091"</f>
        <v>89301091</v>
      </c>
      <c r="F2505" t="str">
        <f>"2256300761"</f>
        <v>2256300761</v>
      </c>
      <c r="G2505" s="1">
        <v>44744</v>
      </c>
      <c r="H2505" t="str">
        <f>"93121"</f>
        <v>93121</v>
      </c>
      <c r="I2505">
        <v>1</v>
      </c>
      <c r="J2505">
        <v>125</v>
      </c>
      <c r="K2505">
        <v>0</v>
      </c>
      <c r="L2505">
        <v>153.75</v>
      </c>
    </row>
    <row r="2506" spans="1:12" x14ac:dyDescent="0.25">
      <c r="A2506" t="str">
        <f t="shared" si="483"/>
        <v>89301000</v>
      </c>
      <c r="B2506" t="str">
        <f t="shared" si="481"/>
        <v>72100000</v>
      </c>
      <c r="C2506" t="str">
        <f t="shared" si="478"/>
        <v>72100659</v>
      </c>
      <c r="D2506" t="str">
        <f t="shared" si="479"/>
        <v>801</v>
      </c>
      <c r="E2506" t="str">
        <f t="shared" si="484"/>
        <v>89301091</v>
      </c>
      <c r="F2506" t="str">
        <f>"2256300761"</f>
        <v>2256300761</v>
      </c>
      <c r="G2506" s="1">
        <v>44744</v>
      </c>
      <c r="H2506" t="str">
        <f>"93124"</f>
        <v>93124</v>
      </c>
      <c r="I2506">
        <v>1</v>
      </c>
      <c r="J2506">
        <v>173</v>
      </c>
      <c r="K2506">
        <v>0</v>
      </c>
      <c r="L2506">
        <v>212.79</v>
      </c>
    </row>
    <row r="2507" spans="1:12" x14ac:dyDescent="0.25">
      <c r="A2507" t="str">
        <f t="shared" si="483"/>
        <v>89301000</v>
      </c>
      <c r="B2507" t="str">
        <f t="shared" si="481"/>
        <v>72100000</v>
      </c>
      <c r="C2507" t="str">
        <f t="shared" si="478"/>
        <v>72100659</v>
      </c>
      <c r="D2507" t="str">
        <f t="shared" si="479"/>
        <v>801</v>
      </c>
      <c r="E2507" t="str">
        <f t="shared" si="484"/>
        <v>89301091</v>
      </c>
      <c r="F2507" t="str">
        <f>"2256300761"</f>
        <v>2256300761</v>
      </c>
      <c r="G2507" s="1">
        <v>44744</v>
      </c>
      <c r="H2507" t="str">
        <f>"93281"</f>
        <v>93281</v>
      </c>
      <c r="I2507">
        <v>1</v>
      </c>
      <c r="J2507">
        <v>134</v>
      </c>
      <c r="K2507">
        <v>0</v>
      </c>
      <c r="L2507">
        <v>164.82</v>
      </c>
    </row>
    <row r="2508" spans="1:12" x14ac:dyDescent="0.25">
      <c r="A2508" t="str">
        <f t="shared" si="483"/>
        <v>89301000</v>
      </c>
      <c r="B2508" t="str">
        <f t="shared" si="481"/>
        <v>72100000</v>
      </c>
      <c r="C2508" t="str">
        <f t="shared" si="478"/>
        <v>72100659</v>
      </c>
      <c r="D2508" t="str">
        <f t="shared" si="479"/>
        <v>801</v>
      </c>
      <c r="E2508" t="str">
        <f t="shared" si="484"/>
        <v>89301091</v>
      </c>
      <c r="F2508" t="str">
        <f>"9553085740"</f>
        <v>9553085740</v>
      </c>
      <c r="G2508" s="1">
        <v>44745</v>
      </c>
      <c r="H2508" t="str">
        <f>"93121"</f>
        <v>93121</v>
      </c>
      <c r="I2508">
        <v>1</v>
      </c>
      <c r="J2508">
        <v>125</v>
      </c>
      <c r="K2508">
        <v>0</v>
      </c>
      <c r="L2508">
        <v>153.75</v>
      </c>
    </row>
    <row r="2509" spans="1:12" x14ac:dyDescent="0.25">
      <c r="A2509" t="str">
        <f t="shared" si="483"/>
        <v>89301000</v>
      </c>
      <c r="B2509" t="str">
        <f t="shared" si="481"/>
        <v>72100000</v>
      </c>
      <c r="C2509" t="str">
        <f t="shared" si="478"/>
        <v>72100659</v>
      </c>
      <c r="D2509" t="str">
        <f t="shared" si="479"/>
        <v>801</v>
      </c>
      <c r="E2509" t="str">
        <f t="shared" si="484"/>
        <v>89301091</v>
      </c>
      <c r="F2509" t="str">
        <f>"9553085740"</f>
        <v>9553085740</v>
      </c>
      <c r="G2509" s="1">
        <v>44745</v>
      </c>
      <c r="H2509" t="str">
        <f>"93124"</f>
        <v>93124</v>
      </c>
      <c r="I2509">
        <v>1</v>
      </c>
      <c r="J2509">
        <v>173</v>
      </c>
      <c r="K2509">
        <v>0</v>
      </c>
      <c r="L2509">
        <v>212.79</v>
      </c>
    </row>
    <row r="2510" spans="1:12" x14ac:dyDescent="0.25">
      <c r="A2510" t="str">
        <f t="shared" si="483"/>
        <v>89301000</v>
      </c>
      <c r="B2510" t="str">
        <f t="shared" si="481"/>
        <v>72100000</v>
      </c>
      <c r="C2510" t="str">
        <f t="shared" ref="C2510:C2541" si="485">"72100659"</f>
        <v>72100659</v>
      </c>
      <c r="D2510" t="str">
        <f t="shared" ref="D2510:D2541" si="486">"801"</f>
        <v>801</v>
      </c>
      <c r="E2510" t="str">
        <f t="shared" si="484"/>
        <v>89301091</v>
      </c>
      <c r="F2510" t="str">
        <f>"9553085740"</f>
        <v>9553085740</v>
      </c>
      <c r="G2510" s="1">
        <v>44745</v>
      </c>
      <c r="H2510" t="str">
        <f>"93281"</f>
        <v>93281</v>
      </c>
      <c r="I2510">
        <v>1</v>
      </c>
      <c r="J2510">
        <v>134</v>
      </c>
      <c r="K2510">
        <v>0</v>
      </c>
      <c r="L2510">
        <v>164.82</v>
      </c>
    </row>
    <row r="2511" spans="1:12" x14ac:dyDescent="0.25">
      <c r="A2511" t="str">
        <f t="shared" si="483"/>
        <v>89301000</v>
      </c>
      <c r="B2511" t="str">
        <f t="shared" si="481"/>
        <v>72100000</v>
      </c>
      <c r="C2511" t="str">
        <f t="shared" si="485"/>
        <v>72100659</v>
      </c>
      <c r="D2511" t="str">
        <f t="shared" si="486"/>
        <v>801</v>
      </c>
      <c r="E2511" t="str">
        <f t="shared" si="484"/>
        <v>89301091</v>
      </c>
      <c r="F2511" t="str">
        <f>"2257020436"</f>
        <v>2257020436</v>
      </c>
      <c r="G2511" s="1">
        <v>44746</v>
      </c>
      <c r="H2511" t="str">
        <f>"93121"</f>
        <v>93121</v>
      </c>
      <c r="I2511">
        <v>1</v>
      </c>
      <c r="J2511">
        <v>125</v>
      </c>
      <c r="K2511">
        <v>0</v>
      </c>
      <c r="L2511">
        <v>153.75</v>
      </c>
    </row>
    <row r="2512" spans="1:12" x14ac:dyDescent="0.25">
      <c r="A2512" t="str">
        <f t="shared" si="483"/>
        <v>89301000</v>
      </c>
      <c r="B2512" t="str">
        <f t="shared" si="481"/>
        <v>72100000</v>
      </c>
      <c r="C2512" t="str">
        <f t="shared" si="485"/>
        <v>72100659</v>
      </c>
      <c r="D2512" t="str">
        <f t="shared" si="486"/>
        <v>801</v>
      </c>
      <c r="E2512" t="str">
        <f t="shared" si="484"/>
        <v>89301091</v>
      </c>
      <c r="F2512" t="str">
        <f>"2257020436"</f>
        <v>2257020436</v>
      </c>
      <c r="G2512" s="1">
        <v>44746</v>
      </c>
      <c r="H2512" t="str">
        <f>"93124"</f>
        <v>93124</v>
      </c>
      <c r="I2512">
        <v>1</v>
      </c>
      <c r="J2512">
        <v>173</v>
      </c>
      <c r="K2512">
        <v>0</v>
      </c>
      <c r="L2512">
        <v>212.79</v>
      </c>
    </row>
    <row r="2513" spans="1:12" x14ac:dyDescent="0.25">
      <c r="A2513" t="str">
        <f t="shared" si="483"/>
        <v>89301000</v>
      </c>
      <c r="B2513" t="str">
        <f t="shared" si="481"/>
        <v>72100000</v>
      </c>
      <c r="C2513" t="str">
        <f t="shared" si="485"/>
        <v>72100659</v>
      </c>
      <c r="D2513" t="str">
        <f t="shared" si="486"/>
        <v>801</v>
      </c>
      <c r="E2513" t="str">
        <f t="shared" si="484"/>
        <v>89301091</v>
      </c>
      <c r="F2513" t="str">
        <f>"2257020436"</f>
        <v>2257020436</v>
      </c>
      <c r="G2513" s="1">
        <v>44746</v>
      </c>
      <c r="H2513" t="str">
        <f>"93281"</f>
        <v>93281</v>
      </c>
      <c r="I2513">
        <v>1</v>
      </c>
      <c r="J2513">
        <v>134</v>
      </c>
      <c r="K2513">
        <v>0</v>
      </c>
      <c r="L2513">
        <v>164.82</v>
      </c>
    </row>
    <row r="2514" spans="1:12" x14ac:dyDescent="0.25">
      <c r="A2514" t="str">
        <f t="shared" si="483"/>
        <v>89301000</v>
      </c>
      <c r="B2514" t="str">
        <f t="shared" si="481"/>
        <v>72100000</v>
      </c>
      <c r="C2514" t="str">
        <f t="shared" si="485"/>
        <v>72100659</v>
      </c>
      <c r="D2514" t="str">
        <f t="shared" si="486"/>
        <v>801</v>
      </c>
      <c r="E2514" t="str">
        <f t="shared" si="484"/>
        <v>89301091</v>
      </c>
      <c r="F2514" t="str">
        <f>"2257040038"</f>
        <v>2257040038</v>
      </c>
      <c r="G2514" s="1">
        <v>44748</v>
      </c>
      <c r="H2514" t="str">
        <f>"93121"</f>
        <v>93121</v>
      </c>
      <c r="I2514">
        <v>1</v>
      </c>
      <c r="J2514">
        <v>125</v>
      </c>
      <c r="K2514">
        <v>0</v>
      </c>
      <c r="L2514">
        <v>153.75</v>
      </c>
    </row>
    <row r="2515" spans="1:12" x14ac:dyDescent="0.25">
      <c r="A2515" t="str">
        <f t="shared" si="483"/>
        <v>89301000</v>
      </c>
      <c r="B2515" t="str">
        <f t="shared" si="481"/>
        <v>72100000</v>
      </c>
      <c r="C2515" t="str">
        <f t="shared" si="485"/>
        <v>72100659</v>
      </c>
      <c r="D2515" t="str">
        <f t="shared" si="486"/>
        <v>801</v>
      </c>
      <c r="E2515" t="str">
        <f t="shared" si="484"/>
        <v>89301091</v>
      </c>
      <c r="F2515" t="str">
        <f>"2257040038"</f>
        <v>2257040038</v>
      </c>
      <c r="G2515" s="1">
        <v>44748</v>
      </c>
      <c r="H2515" t="str">
        <f>"93124"</f>
        <v>93124</v>
      </c>
      <c r="I2515">
        <v>1</v>
      </c>
      <c r="J2515">
        <v>173</v>
      </c>
      <c r="K2515">
        <v>0</v>
      </c>
      <c r="L2515">
        <v>212.79</v>
      </c>
    </row>
    <row r="2516" spans="1:12" x14ac:dyDescent="0.25">
      <c r="A2516" t="str">
        <f t="shared" si="483"/>
        <v>89301000</v>
      </c>
      <c r="B2516" t="str">
        <f t="shared" si="481"/>
        <v>72100000</v>
      </c>
      <c r="C2516" t="str">
        <f t="shared" si="485"/>
        <v>72100659</v>
      </c>
      <c r="D2516" t="str">
        <f t="shared" si="486"/>
        <v>801</v>
      </c>
      <c r="E2516" t="str">
        <f t="shared" si="484"/>
        <v>89301091</v>
      </c>
      <c r="F2516" t="str">
        <f>"2257040038"</f>
        <v>2257040038</v>
      </c>
      <c r="G2516" s="1">
        <v>44748</v>
      </c>
      <c r="H2516" t="str">
        <f>"93281"</f>
        <v>93281</v>
      </c>
      <c r="I2516">
        <v>1</v>
      </c>
      <c r="J2516">
        <v>134</v>
      </c>
      <c r="K2516">
        <v>0</v>
      </c>
      <c r="L2516">
        <v>164.82</v>
      </c>
    </row>
    <row r="2517" spans="1:12" x14ac:dyDescent="0.25">
      <c r="A2517" t="str">
        <f t="shared" si="483"/>
        <v>89301000</v>
      </c>
      <c r="B2517" t="str">
        <f t="shared" ref="B2517:B2548" si="487">"72100000"</f>
        <v>72100000</v>
      </c>
      <c r="C2517" t="str">
        <f t="shared" si="485"/>
        <v>72100659</v>
      </c>
      <c r="D2517" t="str">
        <f t="shared" si="486"/>
        <v>801</v>
      </c>
      <c r="E2517" t="str">
        <f t="shared" si="484"/>
        <v>89301091</v>
      </c>
      <c r="F2517" t="str">
        <f>"8657274912"</f>
        <v>8657274912</v>
      </c>
      <c r="G2517" s="1">
        <v>44748</v>
      </c>
      <c r="H2517" t="str">
        <f>"93121"</f>
        <v>93121</v>
      </c>
      <c r="I2517">
        <v>1</v>
      </c>
      <c r="J2517">
        <v>125</v>
      </c>
      <c r="K2517">
        <v>0</v>
      </c>
      <c r="L2517">
        <v>153.75</v>
      </c>
    </row>
    <row r="2518" spans="1:12" x14ac:dyDescent="0.25">
      <c r="A2518" t="str">
        <f t="shared" si="483"/>
        <v>89301000</v>
      </c>
      <c r="B2518" t="str">
        <f t="shared" si="487"/>
        <v>72100000</v>
      </c>
      <c r="C2518" t="str">
        <f t="shared" si="485"/>
        <v>72100659</v>
      </c>
      <c r="D2518" t="str">
        <f t="shared" si="486"/>
        <v>801</v>
      </c>
      <c r="E2518" t="str">
        <f t="shared" si="484"/>
        <v>89301091</v>
      </c>
      <c r="F2518" t="str">
        <f>"8657274912"</f>
        <v>8657274912</v>
      </c>
      <c r="G2518" s="1">
        <v>44748</v>
      </c>
      <c r="H2518" t="str">
        <f>"93124"</f>
        <v>93124</v>
      </c>
      <c r="I2518">
        <v>1</v>
      </c>
      <c r="J2518">
        <v>173</v>
      </c>
      <c r="K2518">
        <v>0</v>
      </c>
      <c r="L2518">
        <v>212.79</v>
      </c>
    </row>
    <row r="2519" spans="1:12" x14ac:dyDescent="0.25">
      <c r="A2519" t="str">
        <f t="shared" si="483"/>
        <v>89301000</v>
      </c>
      <c r="B2519" t="str">
        <f t="shared" si="487"/>
        <v>72100000</v>
      </c>
      <c r="C2519" t="str">
        <f t="shared" si="485"/>
        <v>72100659</v>
      </c>
      <c r="D2519" t="str">
        <f t="shared" si="486"/>
        <v>801</v>
      </c>
      <c r="E2519" t="str">
        <f t="shared" si="484"/>
        <v>89301091</v>
      </c>
      <c r="F2519" t="str">
        <f>"8657274912"</f>
        <v>8657274912</v>
      </c>
      <c r="G2519" s="1">
        <v>44748</v>
      </c>
      <c r="H2519" t="str">
        <f>"93281"</f>
        <v>93281</v>
      </c>
      <c r="I2519">
        <v>1</v>
      </c>
      <c r="J2519">
        <v>134</v>
      </c>
      <c r="K2519">
        <v>0</v>
      </c>
      <c r="L2519">
        <v>164.82</v>
      </c>
    </row>
    <row r="2520" spans="1:12" x14ac:dyDescent="0.25">
      <c r="A2520" t="str">
        <f t="shared" si="483"/>
        <v>89301000</v>
      </c>
      <c r="B2520" t="str">
        <f t="shared" si="487"/>
        <v>72100000</v>
      </c>
      <c r="C2520" t="str">
        <f t="shared" si="485"/>
        <v>72100659</v>
      </c>
      <c r="D2520" t="str">
        <f t="shared" si="486"/>
        <v>801</v>
      </c>
      <c r="E2520" t="str">
        <f t="shared" si="484"/>
        <v>89301091</v>
      </c>
      <c r="F2520" t="str">
        <f>"2207060262"</f>
        <v>2207060262</v>
      </c>
      <c r="G2520" s="1">
        <v>44750</v>
      </c>
      <c r="H2520" t="str">
        <f>"93121"</f>
        <v>93121</v>
      </c>
      <c r="I2520">
        <v>1</v>
      </c>
      <c r="J2520">
        <v>125</v>
      </c>
      <c r="K2520">
        <v>0</v>
      </c>
      <c r="L2520">
        <v>153.75</v>
      </c>
    </row>
    <row r="2521" spans="1:12" x14ac:dyDescent="0.25">
      <c r="A2521" t="str">
        <f t="shared" si="483"/>
        <v>89301000</v>
      </c>
      <c r="B2521" t="str">
        <f t="shared" si="487"/>
        <v>72100000</v>
      </c>
      <c r="C2521" t="str">
        <f t="shared" si="485"/>
        <v>72100659</v>
      </c>
      <c r="D2521" t="str">
        <f t="shared" si="486"/>
        <v>801</v>
      </c>
      <c r="E2521" t="str">
        <f t="shared" si="484"/>
        <v>89301091</v>
      </c>
      <c r="F2521" t="str">
        <f>"2207060262"</f>
        <v>2207060262</v>
      </c>
      <c r="G2521" s="1">
        <v>44750</v>
      </c>
      <c r="H2521" t="str">
        <f>"93124"</f>
        <v>93124</v>
      </c>
      <c r="I2521">
        <v>1</v>
      </c>
      <c r="J2521">
        <v>173</v>
      </c>
      <c r="K2521">
        <v>0</v>
      </c>
      <c r="L2521">
        <v>212.79</v>
      </c>
    </row>
    <row r="2522" spans="1:12" x14ac:dyDescent="0.25">
      <c r="A2522" t="str">
        <f t="shared" si="483"/>
        <v>89301000</v>
      </c>
      <c r="B2522" t="str">
        <f t="shared" si="487"/>
        <v>72100000</v>
      </c>
      <c r="C2522" t="str">
        <f t="shared" si="485"/>
        <v>72100659</v>
      </c>
      <c r="D2522" t="str">
        <f t="shared" si="486"/>
        <v>801</v>
      </c>
      <c r="E2522" t="str">
        <f t="shared" si="484"/>
        <v>89301091</v>
      </c>
      <c r="F2522" t="str">
        <f>"2207060262"</f>
        <v>2207060262</v>
      </c>
      <c r="G2522" s="1">
        <v>44750</v>
      </c>
      <c r="H2522" t="str">
        <f>"93281"</f>
        <v>93281</v>
      </c>
      <c r="I2522">
        <v>1</v>
      </c>
      <c r="J2522">
        <v>134</v>
      </c>
      <c r="K2522">
        <v>0</v>
      </c>
      <c r="L2522">
        <v>164.82</v>
      </c>
    </row>
    <row r="2523" spans="1:12" x14ac:dyDescent="0.25">
      <c r="A2523" t="str">
        <f t="shared" si="483"/>
        <v>89301000</v>
      </c>
      <c r="B2523" t="str">
        <f t="shared" si="487"/>
        <v>72100000</v>
      </c>
      <c r="C2523" t="str">
        <f t="shared" si="485"/>
        <v>72100659</v>
      </c>
      <c r="D2523" t="str">
        <f t="shared" si="486"/>
        <v>801</v>
      </c>
      <c r="E2523" t="str">
        <f t="shared" si="484"/>
        <v>89301091</v>
      </c>
      <c r="F2523" t="str">
        <f>"2257030402"</f>
        <v>2257030402</v>
      </c>
      <c r="G2523" s="1">
        <v>44747</v>
      </c>
      <c r="H2523" t="str">
        <f>"93121"</f>
        <v>93121</v>
      </c>
      <c r="I2523">
        <v>1</v>
      </c>
      <c r="J2523">
        <v>125</v>
      </c>
      <c r="K2523">
        <v>0</v>
      </c>
      <c r="L2523">
        <v>153.75</v>
      </c>
    </row>
    <row r="2524" spans="1:12" x14ac:dyDescent="0.25">
      <c r="A2524" t="str">
        <f t="shared" si="483"/>
        <v>89301000</v>
      </c>
      <c r="B2524" t="str">
        <f t="shared" si="487"/>
        <v>72100000</v>
      </c>
      <c r="C2524" t="str">
        <f t="shared" si="485"/>
        <v>72100659</v>
      </c>
      <c r="D2524" t="str">
        <f t="shared" si="486"/>
        <v>801</v>
      </c>
      <c r="E2524" t="str">
        <f t="shared" si="484"/>
        <v>89301091</v>
      </c>
      <c r="F2524" t="str">
        <f>"2257030402"</f>
        <v>2257030402</v>
      </c>
      <c r="G2524" s="1">
        <v>44747</v>
      </c>
      <c r="H2524" t="str">
        <f>"93124"</f>
        <v>93124</v>
      </c>
      <c r="I2524">
        <v>1</v>
      </c>
      <c r="J2524">
        <v>173</v>
      </c>
      <c r="K2524">
        <v>0</v>
      </c>
      <c r="L2524">
        <v>212.79</v>
      </c>
    </row>
    <row r="2525" spans="1:12" x14ac:dyDescent="0.25">
      <c r="A2525" t="str">
        <f t="shared" si="483"/>
        <v>89301000</v>
      </c>
      <c r="B2525" t="str">
        <f t="shared" si="487"/>
        <v>72100000</v>
      </c>
      <c r="C2525" t="str">
        <f t="shared" si="485"/>
        <v>72100659</v>
      </c>
      <c r="D2525" t="str">
        <f t="shared" si="486"/>
        <v>801</v>
      </c>
      <c r="E2525" t="str">
        <f t="shared" si="484"/>
        <v>89301091</v>
      </c>
      <c r="F2525" t="str">
        <f>"2257030402"</f>
        <v>2257030402</v>
      </c>
      <c r="G2525" s="1">
        <v>44747</v>
      </c>
      <c r="H2525" t="str">
        <f>"93281"</f>
        <v>93281</v>
      </c>
      <c r="I2525">
        <v>1</v>
      </c>
      <c r="J2525">
        <v>134</v>
      </c>
      <c r="K2525">
        <v>0</v>
      </c>
      <c r="L2525">
        <v>164.82</v>
      </c>
    </row>
    <row r="2526" spans="1:12" x14ac:dyDescent="0.25">
      <c r="A2526" t="str">
        <f t="shared" si="483"/>
        <v>89301000</v>
      </c>
      <c r="B2526" t="str">
        <f t="shared" si="487"/>
        <v>72100000</v>
      </c>
      <c r="C2526" t="str">
        <f t="shared" si="485"/>
        <v>72100659</v>
      </c>
      <c r="D2526" t="str">
        <f t="shared" si="486"/>
        <v>801</v>
      </c>
      <c r="E2526" t="str">
        <f t="shared" si="484"/>
        <v>89301091</v>
      </c>
      <c r="F2526" t="str">
        <f>"2257060190"</f>
        <v>2257060190</v>
      </c>
      <c r="G2526" s="1">
        <v>44750</v>
      </c>
      <c r="H2526" t="str">
        <f>"93121"</f>
        <v>93121</v>
      </c>
      <c r="I2526">
        <v>1</v>
      </c>
      <c r="J2526">
        <v>125</v>
      </c>
      <c r="K2526">
        <v>0</v>
      </c>
      <c r="L2526">
        <v>153.75</v>
      </c>
    </row>
    <row r="2527" spans="1:12" x14ac:dyDescent="0.25">
      <c r="A2527" t="str">
        <f t="shared" si="483"/>
        <v>89301000</v>
      </c>
      <c r="B2527" t="str">
        <f t="shared" si="487"/>
        <v>72100000</v>
      </c>
      <c r="C2527" t="str">
        <f t="shared" si="485"/>
        <v>72100659</v>
      </c>
      <c r="D2527" t="str">
        <f t="shared" si="486"/>
        <v>801</v>
      </c>
      <c r="E2527" t="str">
        <f t="shared" si="484"/>
        <v>89301091</v>
      </c>
      <c r="F2527" t="str">
        <f>"2257060190"</f>
        <v>2257060190</v>
      </c>
      <c r="G2527" s="1">
        <v>44750</v>
      </c>
      <c r="H2527" t="str">
        <f>"93124"</f>
        <v>93124</v>
      </c>
      <c r="I2527">
        <v>1</v>
      </c>
      <c r="J2527">
        <v>173</v>
      </c>
      <c r="K2527">
        <v>0</v>
      </c>
      <c r="L2527">
        <v>212.79</v>
      </c>
    </row>
    <row r="2528" spans="1:12" x14ac:dyDescent="0.25">
      <c r="A2528" t="str">
        <f t="shared" si="483"/>
        <v>89301000</v>
      </c>
      <c r="B2528" t="str">
        <f t="shared" si="487"/>
        <v>72100000</v>
      </c>
      <c r="C2528" t="str">
        <f t="shared" si="485"/>
        <v>72100659</v>
      </c>
      <c r="D2528" t="str">
        <f t="shared" si="486"/>
        <v>801</v>
      </c>
      <c r="E2528" t="str">
        <f t="shared" si="484"/>
        <v>89301091</v>
      </c>
      <c r="F2528" t="str">
        <f>"2257060190"</f>
        <v>2257060190</v>
      </c>
      <c r="G2528" s="1">
        <v>44750</v>
      </c>
      <c r="H2528" t="str">
        <f>"93281"</f>
        <v>93281</v>
      </c>
      <c r="I2528">
        <v>1</v>
      </c>
      <c r="J2528">
        <v>134</v>
      </c>
      <c r="K2528">
        <v>0</v>
      </c>
      <c r="L2528">
        <v>164.82</v>
      </c>
    </row>
    <row r="2529" spans="1:12" x14ac:dyDescent="0.25">
      <c r="A2529" t="str">
        <f t="shared" si="483"/>
        <v>89301000</v>
      </c>
      <c r="B2529" t="str">
        <f t="shared" si="487"/>
        <v>72100000</v>
      </c>
      <c r="C2529" t="str">
        <f t="shared" si="485"/>
        <v>72100659</v>
      </c>
      <c r="D2529" t="str">
        <f t="shared" si="486"/>
        <v>801</v>
      </c>
      <c r="E2529" t="str">
        <f t="shared" si="484"/>
        <v>89301091</v>
      </c>
      <c r="F2529" t="str">
        <f>"2257070079"</f>
        <v>2257070079</v>
      </c>
      <c r="G2529" s="1">
        <v>44751</v>
      </c>
      <c r="H2529" t="str">
        <f>"93121"</f>
        <v>93121</v>
      </c>
      <c r="I2529">
        <v>1</v>
      </c>
      <c r="J2529">
        <v>125</v>
      </c>
      <c r="K2529">
        <v>0</v>
      </c>
      <c r="L2529">
        <v>153.75</v>
      </c>
    </row>
    <row r="2530" spans="1:12" x14ac:dyDescent="0.25">
      <c r="A2530" t="str">
        <f t="shared" si="483"/>
        <v>89301000</v>
      </c>
      <c r="B2530" t="str">
        <f t="shared" si="487"/>
        <v>72100000</v>
      </c>
      <c r="C2530" t="str">
        <f t="shared" si="485"/>
        <v>72100659</v>
      </c>
      <c r="D2530" t="str">
        <f t="shared" si="486"/>
        <v>801</v>
      </c>
      <c r="E2530" t="str">
        <f t="shared" si="484"/>
        <v>89301091</v>
      </c>
      <c r="F2530" t="str">
        <f>"2257070079"</f>
        <v>2257070079</v>
      </c>
      <c r="G2530" s="1">
        <v>44751</v>
      </c>
      <c r="H2530" t="str">
        <f>"93124"</f>
        <v>93124</v>
      </c>
      <c r="I2530">
        <v>1</v>
      </c>
      <c r="J2530">
        <v>173</v>
      </c>
      <c r="K2530">
        <v>0</v>
      </c>
      <c r="L2530">
        <v>212.79</v>
      </c>
    </row>
    <row r="2531" spans="1:12" x14ac:dyDescent="0.25">
      <c r="A2531" t="str">
        <f t="shared" si="483"/>
        <v>89301000</v>
      </c>
      <c r="B2531" t="str">
        <f t="shared" si="487"/>
        <v>72100000</v>
      </c>
      <c r="C2531" t="str">
        <f t="shared" si="485"/>
        <v>72100659</v>
      </c>
      <c r="D2531" t="str">
        <f t="shared" si="486"/>
        <v>801</v>
      </c>
      <c r="E2531" t="str">
        <f t="shared" si="484"/>
        <v>89301091</v>
      </c>
      <c r="F2531" t="str">
        <f>"2257070079"</f>
        <v>2257070079</v>
      </c>
      <c r="G2531" s="1">
        <v>44751</v>
      </c>
      <c r="H2531" t="str">
        <f>"93281"</f>
        <v>93281</v>
      </c>
      <c r="I2531">
        <v>1</v>
      </c>
      <c r="J2531">
        <v>134</v>
      </c>
      <c r="K2531">
        <v>0</v>
      </c>
      <c r="L2531">
        <v>164.82</v>
      </c>
    </row>
    <row r="2532" spans="1:12" x14ac:dyDescent="0.25">
      <c r="A2532" t="str">
        <f t="shared" si="483"/>
        <v>89301000</v>
      </c>
      <c r="B2532" t="str">
        <f t="shared" si="487"/>
        <v>72100000</v>
      </c>
      <c r="C2532" t="str">
        <f t="shared" si="485"/>
        <v>72100659</v>
      </c>
      <c r="D2532" t="str">
        <f t="shared" si="486"/>
        <v>801</v>
      </c>
      <c r="E2532" t="str">
        <f t="shared" si="484"/>
        <v>89301091</v>
      </c>
      <c r="F2532" t="str">
        <f>"2257070519"</f>
        <v>2257070519</v>
      </c>
      <c r="G2532" s="1">
        <v>44751</v>
      </c>
      <c r="H2532" t="str">
        <f>"93121"</f>
        <v>93121</v>
      </c>
      <c r="I2532">
        <v>1</v>
      </c>
      <c r="J2532">
        <v>125</v>
      </c>
      <c r="K2532">
        <v>0</v>
      </c>
      <c r="L2532">
        <v>153.75</v>
      </c>
    </row>
    <row r="2533" spans="1:12" x14ac:dyDescent="0.25">
      <c r="A2533" t="str">
        <f t="shared" si="483"/>
        <v>89301000</v>
      </c>
      <c r="B2533" t="str">
        <f t="shared" si="487"/>
        <v>72100000</v>
      </c>
      <c r="C2533" t="str">
        <f t="shared" si="485"/>
        <v>72100659</v>
      </c>
      <c r="D2533" t="str">
        <f t="shared" si="486"/>
        <v>801</v>
      </c>
      <c r="E2533" t="str">
        <f t="shared" si="484"/>
        <v>89301091</v>
      </c>
      <c r="F2533" t="str">
        <f>"2257070519"</f>
        <v>2257070519</v>
      </c>
      <c r="G2533" s="1">
        <v>44751</v>
      </c>
      <c r="H2533" t="str">
        <f>"93124"</f>
        <v>93124</v>
      </c>
      <c r="I2533">
        <v>1</v>
      </c>
      <c r="J2533">
        <v>173</v>
      </c>
      <c r="K2533">
        <v>0</v>
      </c>
      <c r="L2533">
        <v>212.79</v>
      </c>
    </row>
    <row r="2534" spans="1:12" x14ac:dyDescent="0.25">
      <c r="A2534" t="str">
        <f t="shared" si="483"/>
        <v>89301000</v>
      </c>
      <c r="B2534" t="str">
        <f t="shared" si="487"/>
        <v>72100000</v>
      </c>
      <c r="C2534" t="str">
        <f t="shared" si="485"/>
        <v>72100659</v>
      </c>
      <c r="D2534" t="str">
        <f t="shared" si="486"/>
        <v>801</v>
      </c>
      <c r="E2534" t="str">
        <f t="shared" si="484"/>
        <v>89301091</v>
      </c>
      <c r="F2534" t="str">
        <f>"2257070519"</f>
        <v>2257070519</v>
      </c>
      <c r="G2534" s="1">
        <v>44751</v>
      </c>
      <c r="H2534" t="str">
        <f>"93281"</f>
        <v>93281</v>
      </c>
      <c r="I2534">
        <v>1</v>
      </c>
      <c r="J2534">
        <v>134</v>
      </c>
      <c r="K2534">
        <v>0</v>
      </c>
      <c r="L2534">
        <v>164.82</v>
      </c>
    </row>
    <row r="2535" spans="1:12" x14ac:dyDescent="0.25">
      <c r="A2535" t="str">
        <f t="shared" si="483"/>
        <v>89301000</v>
      </c>
      <c r="B2535" t="str">
        <f t="shared" si="487"/>
        <v>72100000</v>
      </c>
      <c r="C2535" t="str">
        <f t="shared" si="485"/>
        <v>72100659</v>
      </c>
      <c r="D2535" t="str">
        <f t="shared" si="486"/>
        <v>801</v>
      </c>
      <c r="E2535" t="str">
        <f t="shared" si="484"/>
        <v>89301091</v>
      </c>
      <c r="F2535" t="str">
        <f>"9959174841"</f>
        <v>9959174841</v>
      </c>
      <c r="G2535" s="1">
        <v>44752</v>
      </c>
      <c r="H2535" t="str">
        <f>"93121"</f>
        <v>93121</v>
      </c>
      <c r="I2535">
        <v>1</v>
      </c>
      <c r="J2535">
        <v>125</v>
      </c>
      <c r="K2535">
        <v>0</v>
      </c>
      <c r="L2535">
        <v>153.75</v>
      </c>
    </row>
    <row r="2536" spans="1:12" x14ac:dyDescent="0.25">
      <c r="A2536" t="str">
        <f t="shared" si="483"/>
        <v>89301000</v>
      </c>
      <c r="B2536" t="str">
        <f t="shared" si="487"/>
        <v>72100000</v>
      </c>
      <c r="C2536" t="str">
        <f t="shared" si="485"/>
        <v>72100659</v>
      </c>
      <c r="D2536" t="str">
        <f t="shared" si="486"/>
        <v>801</v>
      </c>
      <c r="E2536" t="str">
        <f t="shared" si="484"/>
        <v>89301091</v>
      </c>
      <c r="F2536" t="str">
        <f>"9959174841"</f>
        <v>9959174841</v>
      </c>
      <c r="G2536" s="1">
        <v>44752</v>
      </c>
      <c r="H2536" t="str">
        <f>"93124"</f>
        <v>93124</v>
      </c>
      <c r="I2536">
        <v>1</v>
      </c>
      <c r="J2536">
        <v>173</v>
      </c>
      <c r="K2536">
        <v>0</v>
      </c>
      <c r="L2536">
        <v>212.79</v>
      </c>
    </row>
    <row r="2537" spans="1:12" x14ac:dyDescent="0.25">
      <c r="A2537" t="str">
        <f t="shared" si="483"/>
        <v>89301000</v>
      </c>
      <c r="B2537" t="str">
        <f t="shared" si="487"/>
        <v>72100000</v>
      </c>
      <c r="C2537" t="str">
        <f t="shared" si="485"/>
        <v>72100659</v>
      </c>
      <c r="D2537" t="str">
        <f t="shared" si="486"/>
        <v>801</v>
      </c>
      <c r="E2537" t="str">
        <f t="shared" ref="E2537:E2568" si="488">"89301091"</f>
        <v>89301091</v>
      </c>
      <c r="F2537" t="str">
        <f>"9959174841"</f>
        <v>9959174841</v>
      </c>
      <c r="G2537" s="1">
        <v>44752</v>
      </c>
      <c r="H2537" t="str">
        <f>"93281"</f>
        <v>93281</v>
      </c>
      <c r="I2537">
        <v>1</v>
      </c>
      <c r="J2537">
        <v>134</v>
      </c>
      <c r="K2537">
        <v>0</v>
      </c>
      <c r="L2537">
        <v>164.82</v>
      </c>
    </row>
    <row r="2538" spans="1:12" x14ac:dyDescent="0.25">
      <c r="A2538" t="str">
        <f t="shared" si="483"/>
        <v>89301000</v>
      </c>
      <c r="B2538" t="str">
        <f t="shared" si="487"/>
        <v>72100000</v>
      </c>
      <c r="C2538" t="str">
        <f t="shared" si="485"/>
        <v>72100659</v>
      </c>
      <c r="D2538" t="str">
        <f t="shared" si="486"/>
        <v>801</v>
      </c>
      <c r="E2538" t="str">
        <f t="shared" si="488"/>
        <v>89301091</v>
      </c>
      <c r="F2538" t="str">
        <f>"2207100203"</f>
        <v>2207100203</v>
      </c>
      <c r="G2538" s="1">
        <v>44754</v>
      </c>
      <c r="H2538" t="str">
        <f>"93121"</f>
        <v>93121</v>
      </c>
      <c r="I2538">
        <v>1</v>
      </c>
      <c r="J2538">
        <v>125</v>
      </c>
      <c r="K2538">
        <v>0</v>
      </c>
      <c r="L2538">
        <v>153.75</v>
      </c>
    </row>
    <row r="2539" spans="1:12" x14ac:dyDescent="0.25">
      <c r="A2539" t="str">
        <f t="shared" si="483"/>
        <v>89301000</v>
      </c>
      <c r="B2539" t="str">
        <f t="shared" si="487"/>
        <v>72100000</v>
      </c>
      <c r="C2539" t="str">
        <f t="shared" si="485"/>
        <v>72100659</v>
      </c>
      <c r="D2539" t="str">
        <f t="shared" si="486"/>
        <v>801</v>
      </c>
      <c r="E2539" t="str">
        <f t="shared" si="488"/>
        <v>89301091</v>
      </c>
      <c r="F2539" t="str">
        <f>"2207100203"</f>
        <v>2207100203</v>
      </c>
      <c r="G2539" s="1">
        <v>44754</v>
      </c>
      <c r="H2539" t="str">
        <f>"93124"</f>
        <v>93124</v>
      </c>
      <c r="I2539">
        <v>1</v>
      </c>
      <c r="J2539">
        <v>173</v>
      </c>
      <c r="K2539">
        <v>0</v>
      </c>
      <c r="L2539">
        <v>212.79</v>
      </c>
    </row>
    <row r="2540" spans="1:12" x14ac:dyDescent="0.25">
      <c r="A2540" t="str">
        <f t="shared" si="483"/>
        <v>89301000</v>
      </c>
      <c r="B2540" t="str">
        <f t="shared" si="487"/>
        <v>72100000</v>
      </c>
      <c r="C2540" t="str">
        <f t="shared" si="485"/>
        <v>72100659</v>
      </c>
      <c r="D2540" t="str">
        <f t="shared" si="486"/>
        <v>801</v>
      </c>
      <c r="E2540" t="str">
        <f t="shared" si="488"/>
        <v>89301091</v>
      </c>
      <c r="F2540" t="str">
        <f>"2207100203"</f>
        <v>2207100203</v>
      </c>
      <c r="G2540" s="1">
        <v>44754</v>
      </c>
      <c r="H2540" t="str">
        <f>"93281"</f>
        <v>93281</v>
      </c>
      <c r="I2540">
        <v>1</v>
      </c>
      <c r="J2540">
        <v>134</v>
      </c>
      <c r="K2540">
        <v>0</v>
      </c>
      <c r="L2540">
        <v>164.82</v>
      </c>
    </row>
    <row r="2541" spans="1:12" x14ac:dyDescent="0.25">
      <c r="A2541" t="str">
        <f t="shared" si="483"/>
        <v>89301000</v>
      </c>
      <c r="B2541" t="str">
        <f t="shared" si="487"/>
        <v>72100000</v>
      </c>
      <c r="C2541" t="str">
        <f t="shared" si="485"/>
        <v>72100659</v>
      </c>
      <c r="D2541" t="str">
        <f t="shared" si="486"/>
        <v>801</v>
      </c>
      <c r="E2541" t="str">
        <f t="shared" si="488"/>
        <v>89301091</v>
      </c>
      <c r="F2541" t="str">
        <f>"2257100208"</f>
        <v>2257100208</v>
      </c>
      <c r="G2541" s="1">
        <v>44754</v>
      </c>
      <c r="H2541" t="str">
        <f>"93121"</f>
        <v>93121</v>
      </c>
      <c r="I2541">
        <v>1</v>
      </c>
      <c r="J2541">
        <v>125</v>
      </c>
      <c r="K2541">
        <v>0</v>
      </c>
      <c r="L2541">
        <v>153.75</v>
      </c>
    </row>
    <row r="2542" spans="1:12" x14ac:dyDescent="0.25">
      <c r="A2542" t="str">
        <f t="shared" si="483"/>
        <v>89301000</v>
      </c>
      <c r="B2542" t="str">
        <f t="shared" si="487"/>
        <v>72100000</v>
      </c>
      <c r="C2542" t="str">
        <f t="shared" ref="C2542:C2561" si="489">"72100659"</f>
        <v>72100659</v>
      </c>
      <c r="D2542" t="str">
        <f t="shared" ref="D2542:D2561" si="490">"801"</f>
        <v>801</v>
      </c>
      <c r="E2542" t="str">
        <f t="shared" si="488"/>
        <v>89301091</v>
      </c>
      <c r="F2542" t="str">
        <f>"2257100208"</f>
        <v>2257100208</v>
      </c>
      <c r="G2542" s="1">
        <v>44754</v>
      </c>
      <c r="H2542" t="str">
        <f>"93124"</f>
        <v>93124</v>
      </c>
      <c r="I2542">
        <v>1</v>
      </c>
      <c r="J2542">
        <v>173</v>
      </c>
      <c r="K2542">
        <v>0</v>
      </c>
      <c r="L2542">
        <v>212.79</v>
      </c>
    </row>
    <row r="2543" spans="1:12" x14ac:dyDescent="0.25">
      <c r="A2543" t="str">
        <f t="shared" si="483"/>
        <v>89301000</v>
      </c>
      <c r="B2543" t="str">
        <f t="shared" si="487"/>
        <v>72100000</v>
      </c>
      <c r="C2543" t="str">
        <f t="shared" si="489"/>
        <v>72100659</v>
      </c>
      <c r="D2543" t="str">
        <f t="shared" si="490"/>
        <v>801</v>
      </c>
      <c r="E2543" t="str">
        <f t="shared" si="488"/>
        <v>89301091</v>
      </c>
      <c r="F2543" t="str">
        <f>"2257100208"</f>
        <v>2257100208</v>
      </c>
      <c r="G2543" s="1">
        <v>44754</v>
      </c>
      <c r="H2543" t="str">
        <f>"93281"</f>
        <v>93281</v>
      </c>
      <c r="I2543">
        <v>1</v>
      </c>
      <c r="J2543">
        <v>134</v>
      </c>
      <c r="K2543">
        <v>0</v>
      </c>
      <c r="L2543">
        <v>164.82</v>
      </c>
    </row>
    <row r="2544" spans="1:12" x14ac:dyDescent="0.25">
      <c r="A2544" t="str">
        <f t="shared" si="483"/>
        <v>89301000</v>
      </c>
      <c r="B2544" t="str">
        <f t="shared" si="487"/>
        <v>72100000</v>
      </c>
      <c r="C2544" t="str">
        <f t="shared" si="489"/>
        <v>72100659</v>
      </c>
      <c r="D2544" t="str">
        <f t="shared" si="490"/>
        <v>801</v>
      </c>
      <c r="E2544" t="str">
        <f t="shared" si="488"/>
        <v>89301091</v>
      </c>
      <c r="F2544" t="str">
        <f>"2207110433"</f>
        <v>2207110433</v>
      </c>
      <c r="G2544" s="1">
        <v>44755</v>
      </c>
      <c r="H2544" t="str">
        <f>"93121"</f>
        <v>93121</v>
      </c>
      <c r="I2544">
        <v>1</v>
      </c>
      <c r="J2544">
        <v>125</v>
      </c>
      <c r="K2544">
        <v>0</v>
      </c>
      <c r="L2544">
        <v>153.75</v>
      </c>
    </row>
    <row r="2545" spans="1:12" x14ac:dyDescent="0.25">
      <c r="A2545" t="str">
        <f t="shared" si="483"/>
        <v>89301000</v>
      </c>
      <c r="B2545" t="str">
        <f t="shared" si="487"/>
        <v>72100000</v>
      </c>
      <c r="C2545" t="str">
        <f t="shared" si="489"/>
        <v>72100659</v>
      </c>
      <c r="D2545" t="str">
        <f t="shared" si="490"/>
        <v>801</v>
      </c>
      <c r="E2545" t="str">
        <f t="shared" si="488"/>
        <v>89301091</v>
      </c>
      <c r="F2545" t="str">
        <f>"2207110433"</f>
        <v>2207110433</v>
      </c>
      <c r="G2545" s="1">
        <v>44755</v>
      </c>
      <c r="H2545" t="str">
        <f>"93124"</f>
        <v>93124</v>
      </c>
      <c r="I2545">
        <v>1</v>
      </c>
      <c r="J2545">
        <v>173</v>
      </c>
      <c r="K2545">
        <v>0</v>
      </c>
      <c r="L2545">
        <v>212.79</v>
      </c>
    </row>
    <row r="2546" spans="1:12" x14ac:dyDescent="0.25">
      <c r="A2546" t="str">
        <f t="shared" si="483"/>
        <v>89301000</v>
      </c>
      <c r="B2546" t="str">
        <f t="shared" si="487"/>
        <v>72100000</v>
      </c>
      <c r="C2546" t="str">
        <f t="shared" si="489"/>
        <v>72100659</v>
      </c>
      <c r="D2546" t="str">
        <f t="shared" si="490"/>
        <v>801</v>
      </c>
      <c r="E2546" t="str">
        <f t="shared" si="488"/>
        <v>89301091</v>
      </c>
      <c r="F2546" t="str">
        <f>"2207110433"</f>
        <v>2207110433</v>
      </c>
      <c r="G2546" s="1">
        <v>44755</v>
      </c>
      <c r="H2546" t="str">
        <f>"93281"</f>
        <v>93281</v>
      </c>
      <c r="I2546">
        <v>1</v>
      </c>
      <c r="J2546">
        <v>134</v>
      </c>
      <c r="K2546">
        <v>0</v>
      </c>
      <c r="L2546">
        <v>164.82</v>
      </c>
    </row>
    <row r="2547" spans="1:12" x14ac:dyDescent="0.25">
      <c r="A2547" t="str">
        <f t="shared" si="483"/>
        <v>89301000</v>
      </c>
      <c r="B2547" t="str">
        <f t="shared" si="487"/>
        <v>72100000</v>
      </c>
      <c r="C2547" t="str">
        <f t="shared" si="489"/>
        <v>72100659</v>
      </c>
      <c r="D2547" t="str">
        <f t="shared" si="490"/>
        <v>801</v>
      </c>
      <c r="E2547" t="str">
        <f t="shared" si="488"/>
        <v>89301091</v>
      </c>
      <c r="F2547" t="str">
        <f>"2257120360"</f>
        <v>2257120360</v>
      </c>
      <c r="G2547" s="1">
        <v>44756</v>
      </c>
      <c r="H2547" t="str">
        <f>"93121"</f>
        <v>93121</v>
      </c>
      <c r="I2547">
        <v>1</v>
      </c>
      <c r="J2547">
        <v>125</v>
      </c>
      <c r="K2547">
        <v>0</v>
      </c>
      <c r="L2547">
        <v>153.75</v>
      </c>
    </row>
    <row r="2548" spans="1:12" x14ac:dyDescent="0.25">
      <c r="A2548" t="str">
        <f t="shared" si="483"/>
        <v>89301000</v>
      </c>
      <c r="B2548" t="str">
        <f t="shared" si="487"/>
        <v>72100000</v>
      </c>
      <c r="C2548" t="str">
        <f t="shared" si="489"/>
        <v>72100659</v>
      </c>
      <c r="D2548" t="str">
        <f t="shared" si="490"/>
        <v>801</v>
      </c>
      <c r="E2548" t="str">
        <f t="shared" si="488"/>
        <v>89301091</v>
      </c>
      <c r="F2548" t="str">
        <f>"2257120360"</f>
        <v>2257120360</v>
      </c>
      <c r="G2548" s="1">
        <v>44756</v>
      </c>
      <c r="H2548" t="str">
        <f>"93124"</f>
        <v>93124</v>
      </c>
      <c r="I2548">
        <v>1</v>
      </c>
      <c r="J2548">
        <v>173</v>
      </c>
      <c r="K2548">
        <v>0</v>
      </c>
      <c r="L2548">
        <v>212.79</v>
      </c>
    </row>
    <row r="2549" spans="1:12" x14ac:dyDescent="0.25">
      <c r="A2549" t="str">
        <f t="shared" si="483"/>
        <v>89301000</v>
      </c>
      <c r="B2549" t="str">
        <f t="shared" ref="B2549:B2580" si="491">"72100000"</f>
        <v>72100000</v>
      </c>
      <c r="C2549" t="str">
        <f t="shared" si="489"/>
        <v>72100659</v>
      </c>
      <c r="D2549" t="str">
        <f t="shared" si="490"/>
        <v>801</v>
      </c>
      <c r="E2549" t="str">
        <f t="shared" si="488"/>
        <v>89301091</v>
      </c>
      <c r="F2549" t="str">
        <f>"2257120360"</f>
        <v>2257120360</v>
      </c>
      <c r="G2549" s="1">
        <v>44756</v>
      </c>
      <c r="H2549" t="str">
        <f>"93281"</f>
        <v>93281</v>
      </c>
      <c r="I2549">
        <v>1</v>
      </c>
      <c r="J2549">
        <v>134</v>
      </c>
      <c r="K2549">
        <v>0</v>
      </c>
      <c r="L2549">
        <v>164.82</v>
      </c>
    </row>
    <row r="2550" spans="1:12" x14ac:dyDescent="0.25">
      <c r="A2550" t="str">
        <f t="shared" si="483"/>
        <v>89301000</v>
      </c>
      <c r="B2550" t="str">
        <f t="shared" si="491"/>
        <v>72100000</v>
      </c>
      <c r="C2550" t="str">
        <f t="shared" si="489"/>
        <v>72100659</v>
      </c>
      <c r="D2550" t="str">
        <f t="shared" si="490"/>
        <v>801</v>
      </c>
      <c r="E2550" t="str">
        <f t="shared" si="488"/>
        <v>89301091</v>
      </c>
      <c r="F2550" t="str">
        <f>"2207130596"</f>
        <v>2207130596</v>
      </c>
      <c r="G2550" s="1">
        <v>44757</v>
      </c>
      <c r="H2550" t="str">
        <f>"93121"</f>
        <v>93121</v>
      </c>
      <c r="I2550">
        <v>1</v>
      </c>
      <c r="J2550">
        <v>125</v>
      </c>
      <c r="K2550">
        <v>0</v>
      </c>
      <c r="L2550">
        <v>153.75</v>
      </c>
    </row>
    <row r="2551" spans="1:12" x14ac:dyDescent="0.25">
      <c r="A2551" t="str">
        <f t="shared" si="483"/>
        <v>89301000</v>
      </c>
      <c r="B2551" t="str">
        <f t="shared" si="491"/>
        <v>72100000</v>
      </c>
      <c r="C2551" t="str">
        <f t="shared" si="489"/>
        <v>72100659</v>
      </c>
      <c r="D2551" t="str">
        <f t="shared" si="490"/>
        <v>801</v>
      </c>
      <c r="E2551" t="str">
        <f t="shared" si="488"/>
        <v>89301091</v>
      </c>
      <c r="F2551" t="str">
        <f>"2207130596"</f>
        <v>2207130596</v>
      </c>
      <c r="G2551" s="1">
        <v>44757</v>
      </c>
      <c r="H2551" t="str">
        <f>"93124"</f>
        <v>93124</v>
      </c>
      <c r="I2551">
        <v>1</v>
      </c>
      <c r="J2551">
        <v>173</v>
      </c>
      <c r="K2551">
        <v>0</v>
      </c>
      <c r="L2551">
        <v>212.79</v>
      </c>
    </row>
    <row r="2552" spans="1:12" x14ac:dyDescent="0.25">
      <c r="A2552" t="str">
        <f t="shared" si="483"/>
        <v>89301000</v>
      </c>
      <c r="B2552" t="str">
        <f t="shared" si="491"/>
        <v>72100000</v>
      </c>
      <c r="C2552" t="str">
        <f t="shared" si="489"/>
        <v>72100659</v>
      </c>
      <c r="D2552" t="str">
        <f t="shared" si="490"/>
        <v>801</v>
      </c>
      <c r="E2552" t="str">
        <f t="shared" si="488"/>
        <v>89301091</v>
      </c>
      <c r="F2552" t="str">
        <f>"2207130596"</f>
        <v>2207130596</v>
      </c>
      <c r="G2552" s="1">
        <v>44757</v>
      </c>
      <c r="H2552" t="str">
        <f>"93281"</f>
        <v>93281</v>
      </c>
      <c r="I2552">
        <v>1</v>
      </c>
      <c r="J2552">
        <v>134</v>
      </c>
      <c r="K2552">
        <v>0</v>
      </c>
      <c r="L2552">
        <v>164.82</v>
      </c>
    </row>
    <row r="2553" spans="1:12" x14ac:dyDescent="0.25">
      <c r="A2553" t="str">
        <f t="shared" si="483"/>
        <v>89301000</v>
      </c>
      <c r="B2553" t="str">
        <f t="shared" si="491"/>
        <v>72100000</v>
      </c>
      <c r="C2553" t="str">
        <f t="shared" si="489"/>
        <v>72100659</v>
      </c>
      <c r="D2553" t="str">
        <f t="shared" si="490"/>
        <v>801</v>
      </c>
      <c r="E2553" t="str">
        <f t="shared" si="488"/>
        <v>89301091</v>
      </c>
      <c r="F2553" t="str">
        <f>"2207130607"</f>
        <v>2207130607</v>
      </c>
      <c r="G2553" s="1">
        <v>44757</v>
      </c>
      <c r="H2553" t="str">
        <f>"93121"</f>
        <v>93121</v>
      </c>
      <c r="I2553">
        <v>1</v>
      </c>
      <c r="J2553">
        <v>125</v>
      </c>
      <c r="K2553">
        <v>0</v>
      </c>
      <c r="L2553">
        <v>153.75</v>
      </c>
    </row>
    <row r="2554" spans="1:12" x14ac:dyDescent="0.25">
      <c r="A2554" t="str">
        <f t="shared" si="483"/>
        <v>89301000</v>
      </c>
      <c r="B2554" t="str">
        <f t="shared" si="491"/>
        <v>72100000</v>
      </c>
      <c r="C2554" t="str">
        <f t="shared" si="489"/>
        <v>72100659</v>
      </c>
      <c r="D2554" t="str">
        <f t="shared" si="490"/>
        <v>801</v>
      </c>
      <c r="E2554" t="str">
        <f t="shared" si="488"/>
        <v>89301091</v>
      </c>
      <c r="F2554" t="str">
        <f>"2207130607"</f>
        <v>2207130607</v>
      </c>
      <c r="G2554" s="1">
        <v>44757</v>
      </c>
      <c r="H2554" t="str">
        <f>"93124"</f>
        <v>93124</v>
      </c>
      <c r="I2554">
        <v>1</v>
      </c>
      <c r="J2554">
        <v>173</v>
      </c>
      <c r="K2554">
        <v>0</v>
      </c>
      <c r="L2554">
        <v>212.79</v>
      </c>
    </row>
    <row r="2555" spans="1:12" x14ac:dyDescent="0.25">
      <c r="A2555" t="str">
        <f t="shared" si="483"/>
        <v>89301000</v>
      </c>
      <c r="B2555" t="str">
        <f t="shared" si="491"/>
        <v>72100000</v>
      </c>
      <c r="C2555" t="str">
        <f t="shared" si="489"/>
        <v>72100659</v>
      </c>
      <c r="D2555" t="str">
        <f t="shared" si="490"/>
        <v>801</v>
      </c>
      <c r="E2555" t="str">
        <f t="shared" si="488"/>
        <v>89301091</v>
      </c>
      <c r="F2555" t="str">
        <f>"2207130607"</f>
        <v>2207130607</v>
      </c>
      <c r="G2555" s="1">
        <v>44757</v>
      </c>
      <c r="H2555" t="str">
        <f>"93281"</f>
        <v>93281</v>
      </c>
      <c r="I2555">
        <v>1</v>
      </c>
      <c r="J2555">
        <v>134</v>
      </c>
      <c r="K2555">
        <v>0</v>
      </c>
      <c r="L2555">
        <v>164.82</v>
      </c>
    </row>
    <row r="2556" spans="1:12" x14ac:dyDescent="0.25">
      <c r="A2556" t="str">
        <f t="shared" si="483"/>
        <v>89301000</v>
      </c>
      <c r="B2556" t="str">
        <f t="shared" si="491"/>
        <v>72100000</v>
      </c>
      <c r="C2556" t="str">
        <f t="shared" si="489"/>
        <v>72100659</v>
      </c>
      <c r="D2556" t="str">
        <f t="shared" si="490"/>
        <v>801</v>
      </c>
      <c r="E2556" t="str">
        <f t="shared" si="488"/>
        <v>89301091</v>
      </c>
      <c r="F2556" t="str">
        <f>"2257120393"</f>
        <v>2257120393</v>
      </c>
      <c r="G2556" s="1">
        <v>44757</v>
      </c>
      <c r="H2556" t="str">
        <f>"93121"</f>
        <v>93121</v>
      </c>
      <c r="I2556">
        <v>1</v>
      </c>
      <c r="J2556">
        <v>125</v>
      </c>
      <c r="K2556">
        <v>0</v>
      </c>
      <c r="L2556">
        <v>153.75</v>
      </c>
    </row>
    <row r="2557" spans="1:12" x14ac:dyDescent="0.25">
      <c r="A2557" t="str">
        <f t="shared" si="483"/>
        <v>89301000</v>
      </c>
      <c r="B2557" t="str">
        <f t="shared" si="491"/>
        <v>72100000</v>
      </c>
      <c r="C2557" t="str">
        <f t="shared" si="489"/>
        <v>72100659</v>
      </c>
      <c r="D2557" t="str">
        <f t="shared" si="490"/>
        <v>801</v>
      </c>
      <c r="E2557" t="str">
        <f t="shared" si="488"/>
        <v>89301091</v>
      </c>
      <c r="F2557" t="str">
        <f>"2257120393"</f>
        <v>2257120393</v>
      </c>
      <c r="G2557" s="1">
        <v>44757</v>
      </c>
      <c r="H2557" t="str">
        <f>"93124"</f>
        <v>93124</v>
      </c>
      <c r="I2557">
        <v>1</v>
      </c>
      <c r="J2557">
        <v>173</v>
      </c>
      <c r="K2557">
        <v>0</v>
      </c>
      <c r="L2557">
        <v>212.79</v>
      </c>
    </row>
    <row r="2558" spans="1:12" x14ac:dyDescent="0.25">
      <c r="A2558" t="str">
        <f t="shared" si="483"/>
        <v>89301000</v>
      </c>
      <c r="B2558" t="str">
        <f t="shared" si="491"/>
        <v>72100000</v>
      </c>
      <c r="C2558" t="str">
        <f t="shared" si="489"/>
        <v>72100659</v>
      </c>
      <c r="D2558" t="str">
        <f t="shared" si="490"/>
        <v>801</v>
      </c>
      <c r="E2558" t="str">
        <f t="shared" si="488"/>
        <v>89301091</v>
      </c>
      <c r="F2558" t="str">
        <f>"2257120393"</f>
        <v>2257120393</v>
      </c>
      <c r="G2558" s="1">
        <v>44757</v>
      </c>
      <c r="H2558" t="str">
        <f>"93281"</f>
        <v>93281</v>
      </c>
      <c r="I2558">
        <v>1</v>
      </c>
      <c r="J2558">
        <v>134</v>
      </c>
      <c r="K2558">
        <v>0</v>
      </c>
      <c r="L2558">
        <v>164.82</v>
      </c>
    </row>
    <row r="2559" spans="1:12" x14ac:dyDescent="0.25">
      <c r="A2559" t="str">
        <f t="shared" si="483"/>
        <v>89301000</v>
      </c>
      <c r="B2559" t="str">
        <f t="shared" si="491"/>
        <v>72100000</v>
      </c>
      <c r="C2559" t="str">
        <f t="shared" si="489"/>
        <v>72100659</v>
      </c>
      <c r="D2559" t="str">
        <f t="shared" si="490"/>
        <v>801</v>
      </c>
      <c r="E2559" t="str">
        <f t="shared" si="488"/>
        <v>89301091</v>
      </c>
      <c r="F2559" t="str">
        <f>"2257130392"</f>
        <v>2257130392</v>
      </c>
      <c r="G2559" s="1">
        <v>44757</v>
      </c>
      <c r="H2559" t="str">
        <f>"93121"</f>
        <v>93121</v>
      </c>
      <c r="I2559">
        <v>1</v>
      </c>
      <c r="J2559">
        <v>125</v>
      </c>
      <c r="K2559">
        <v>0</v>
      </c>
      <c r="L2559">
        <v>153.75</v>
      </c>
    </row>
    <row r="2560" spans="1:12" x14ac:dyDescent="0.25">
      <c r="A2560" t="str">
        <f t="shared" si="483"/>
        <v>89301000</v>
      </c>
      <c r="B2560" t="str">
        <f t="shared" si="491"/>
        <v>72100000</v>
      </c>
      <c r="C2560" t="str">
        <f t="shared" si="489"/>
        <v>72100659</v>
      </c>
      <c r="D2560" t="str">
        <f t="shared" si="490"/>
        <v>801</v>
      </c>
      <c r="E2560" t="str">
        <f t="shared" si="488"/>
        <v>89301091</v>
      </c>
      <c r="F2560" t="str">
        <f>"2257130392"</f>
        <v>2257130392</v>
      </c>
      <c r="G2560" s="1">
        <v>44757</v>
      </c>
      <c r="H2560" t="str">
        <f>"93124"</f>
        <v>93124</v>
      </c>
      <c r="I2560">
        <v>1</v>
      </c>
      <c r="J2560">
        <v>173</v>
      </c>
      <c r="K2560">
        <v>0</v>
      </c>
      <c r="L2560">
        <v>212.79</v>
      </c>
    </row>
    <row r="2561" spans="1:12" x14ac:dyDescent="0.25">
      <c r="A2561" t="str">
        <f t="shared" si="483"/>
        <v>89301000</v>
      </c>
      <c r="B2561" t="str">
        <f t="shared" si="491"/>
        <v>72100000</v>
      </c>
      <c r="C2561" t="str">
        <f t="shared" si="489"/>
        <v>72100659</v>
      </c>
      <c r="D2561" t="str">
        <f t="shared" si="490"/>
        <v>801</v>
      </c>
      <c r="E2561" t="str">
        <f t="shared" si="488"/>
        <v>89301091</v>
      </c>
      <c r="F2561" t="str">
        <f>"2257130392"</f>
        <v>2257130392</v>
      </c>
      <c r="G2561" s="1">
        <v>44757</v>
      </c>
      <c r="H2561" t="str">
        <f>"93281"</f>
        <v>93281</v>
      </c>
      <c r="I2561">
        <v>1</v>
      </c>
      <c r="J2561">
        <v>134</v>
      </c>
      <c r="K2561">
        <v>0</v>
      </c>
      <c r="L2561">
        <v>164.82</v>
      </c>
    </row>
    <row r="2562" spans="1:12" x14ac:dyDescent="0.25">
      <c r="A2562" t="str">
        <f t="shared" ref="A2562:A2625" si="492">"89301000"</f>
        <v>89301000</v>
      </c>
      <c r="B2562" t="str">
        <f t="shared" si="491"/>
        <v>72100000</v>
      </c>
      <c r="C2562" t="str">
        <f>"72100632"</f>
        <v>72100632</v>
      </c>
      <c r="D2562" t="str">
        <f>"816"</f>
        <v>816</v>
      </c>
      <c r="E2562" t="str">
        <f t="shared" si="488"/>
        <v>89301091</v>
      </c>
      <c r="F2562" t="str">
        <f>"2256280862"</f>
        <v>2256280862</v>
      </c>
      <c r="G2562" s="1">
        <v>44750</v>
      </c>
      <c r="H2562" t="str">
        <f>"94297"</f>
        <v>94297</v>
      </c>
      <c r="I2562">
        <v>1</v>
      </c>
      <c r="J2562">
        <v>298</v>
      </c>
      <c r="K2562">
        <v>0</v>
      </c>
      <c r="L2562">
        <v>366.54</v>
      </c>
    </row>
    <row r="2563" spans="1:12" x14ac:dyDescent="0.25">
      <c r="A2563" t="str">
        <f t="shared" si="492"/>
        <v>89301000</v>
      </c>
      <c r="B2563" t="str">
        <f t="shared" si="491"/>
        <v>72100000</v>
      </c>
      <c r="C2563" t="str">
        <f>"72100632"</f>
        <v>72100632</v>
      </c>
      <c r="D2563" t="str">
        <f>"816"</f>
        <v>816</v>
      </c>
      <c r="E2563" t="str">
        <f t="shared" si="488"/>
        <v>89301091</v>
      </c>
      <c r="F2563" t="str">
        <f>"2204020313"</f>
        <v>2204020313</v>
      </c>
      <c r="G2563" s="1">
        <v>44754</v>
      </c>
      <c r="H2563" t="str">
        <f>"94297"</f>
        <v>94297</v>
      </c>
      <c r="I2563">
        <v>1</v>
      </c>
      <c r="J2563">
        <v>298</v>
      </c>
      <c r="K2563">
        <v>0</v>
      </c>
      <c r="L2563">
        <v>366.54</v>
      </c>
    </row>
    <row r="2564" spans="1:12" x14ac:dyDescent="0.25">
      <c r="A2564" t="str">
        <f t="shared" si="492"/>
        <v>89301000</v>
      </c>
      <c r="B2564" t="str">
        <f t="shared" si="491"/>
        <v>72100000</v>
      </c>
      <c r="C2564" t="str">
        <f t="shared" ref="C2564:C2595" si="493">"72100659"</f>
        <v>72100659</v>
      </c>
      <c r="D2564" t="str">
        <f t="shared" ref="D2564:D2595" si="494">"801"</f>
        <v>801</v>
      </c>
      <c r="E2564" t="str">
        <f t="shared" si="488"/>
        <v>89301091</v>
      </c>
      <c r="F2564" t="str">
        <f>"2207140045"</f>
        <v>2207140045</v>
      </c>
      <c r="G2564" s="1">
        <v>44758</v>
      </c>
      <c r="H2564" t="str">
        <f>"93121"</f>
        <v>93121</v>
      </c>
      <c r="I2564">
        <v>1</v>
      </c>
      <c r="J2564">
        <v>125</v>
      </c>
      <c r="K2564">
        <v>0</v>
      </c>
      <c r="L2564">
        <v>153.75</v>
      </c>
    </row>
    <row r="2565" spans="1:12" x14ac:dyDescent="0.25">
      <c r="A2565" t="str">
        <f t="shared" si="492"/>
        <v>89301000</v>
      </c>
      <c r="B2565" t="str">
        <f t="shared" si="491"/>
        <v>72100000</v>
      </c>
      <c r="C2565" t="str">
        <f t="shared" si="493"/>
        <v>72100659</v>
      </c>
      <c r="D2565" t="str">
        <f t="shared" si="494"/>
        <v>801</v>
      </c>
      <c r="E2565" t="str">
        <f t="shared" si="488"/>
        <v>89301091</v>
      </c>
      <c r="F2565" t="str">
        <f>"2207140045"</f>
        <v>2207140045</v>
      </c>
      <c r="G2565" s="1">
        <v>44758</v>
      </c>
      <c r="H2565" t="str">
        <f>"93124"</f>
        <v>93124</v>
      </c>
      <c r="I2565">
        <v>1</v>
      </c>
      <c r="J2565">
        <v>173</v>
      </c>
      <c r="K2565">
        <v>0</v>
      </c>
      <c r="L2565">
        <v>212.79</v>
      </c>
    </row>
    <row r="2566" spans="1:12" x14ac:dyDescent="0.25">
      <c r="A2566" t="str">
        <f t="shared" si="492"/>
        <v>89301000</v>
      </c>
      <c r="B2566" t="str">
        <f t="shared" si="491"/>
        <v>72100000</v>
      </c>
      <c r="C2566" t="str">
        <f t="shared" si="493"/>
        <v>72100659</v>
      </c>
      <c r="D2566" t="str">
        <f t="shared" si="494"/>
        <v>801</v>
      </c>
      <c r="E2566" t="str">
        <f t="shared" si="488"/>
        <v>89301091</v>
      </c>
      <c r="F2566" t="str">
        <f>"2207140045"</f>
        <v>2207140045</v>
      </c>
      <c r="G2566" s="1">
        <v>44758</v>
      </c>
      <c r="H2566" t="str">
        <f>"93281"</f>
        <v>93281</v>
      </c>
      <c r="I2566">
        <v>1</v>
      </c>
      <c r="J2566">
        <v>134</v>
      </c>
      <c r="K2566">
        <v>0</v>
      </c>
      <c r="L2566">
        <v>164.82</v>
      </c>
    </row>
    <row r="2567" spans="1:12" x14ac:dyDescent="0.25">
      <c r="A2567" t="str">
        <f t="shared" si="492"/>
        <v>89301000</v>
      </c>
      <c r="B2567" t="str">
        <f t="shared" si="491"/>
        <v>72100000</v>
      </c>
      <c r="C2567" t="str">
        <f t="shared" si="493"/>
        <v>72100659</v>
      </c>
      <c r="D2567" t="str">
        <f t="shared" si="494"/>
        <v>801</v>
      </c>
      <c r="E2567" t="str">
        <f t="shared" si="488"/>
        <v>89301091</v>
      </c>
      <c r="F2567" t="str">
        <f>"2207140562"</f>
        <v>2207140562</v>
      </c>
      <c r="G2567" s="1">
        <v>44758</v>
      </c>
      <c r="H2567" t="str">
        <f>"93121"</f>
        <v>93121</v>
      </c>
      <c r="I2567">
        <v>1</v>
      </c>
      <c r="J2567">
        <v>125</v>
      </c>
      <c r="K2567">
        <v>0</v>
      </c>
      <c r="L2567">
        <v>153.75</v>
      </c>
    </row>
    <row r="2568" spans="1:12" x14ac:dyDescent="0.25">
      <c r="A2568" t="str">
        <f t="shared" si="492"/>
        <v>89301000</v>
      </c>
      <c r="B2568" t="str">
        <f t="shared" si="491"/>
        <v>72100000</v>
      </c>
      <c r="C2568" t="str">
        <f t="shared" si="493"/>
        <v>72100659</v>
      </c>
      <c r="D2568" t="str">
        <f t="shared" si="494"/>
        <v>801</v>
      </c>
      <c r="E2568" t="str">
        <f t="shared" si="488"/>
        <v>89301091</v>
      </c>
      <c r="F2568" t="str">
        <f>"2207140562"</f>
        <v>2207140562</v>
      </c>
      <c r="G2568" s="1">
        <v>44758</v>
      </c>
      <c r="H2568" t="str">
        <f>"93124"</f>
        <v>93124</v>
      </c>
      <c r="I2568">
        <v>1</v>
      </c>
      <c r="J2568">
        <v>173</v>
      </c>
      <c r="K2568">
        <v>0</v>
      </c>
      <c r="L2568">
        <v>212.79</v>
      </c>
    </row>
    <row r="2569" spans="1:12" x14ac:dyDescent="0.25">
      <c r="A2569" t="str">
        <f t="shared" si="492"/>
        <v>89301000</v>
      </c>
      <c r="B2569" t="str">
        <f t="shared" si="491"/>
        <v>72100000</v>
      </c>
      <c r="C2569" t="str">
        <f t="shared" si="493"/>
        <v>72100659</v>
      </c>
      <c r="D2569" t="str">
        <f t="shared" si="494"/>
        <v>801</v>
      </c>
      <c r="E2569" t="str">
        <f t="shared" ref="E2569:E2600" si="495">"89301091"</f>
        <v>89301091</v>
      </c>
      <c r="F2569" t="str">
        <f>"2207140562"</f>
        <v>2207140562</v>
      </c>
      <c r="G2569" s="1">
        <v>44758</v>
      </c>
      <c r="H2569" t="str">
        <f>"93281"</f>
        <v>93281</v>
      </c>
      <c r="I2569">
        <v>1</v>
      </c>
      <c r="J2569">
        <v>134</v>
      </c>
      <c r="K2569">
        <v>0</v>
      </c>
      <c r="L2569">
        <v>164.82</v>
      </c>
    </row>
    <row r="2570" spans="1:12" x14ac:dyDescent="0.25">
      <c r="A2570" t="str">
        <f t="shared" si="492"/>
        <v>89301000</v>
      </c>
      <c r="B2570" t="str">
        <f t="shared" si="491"/>
        <v>72100000</v>
      </c>
      <c r="C2570" t="str">
        <f t="shared" si="493"/>
        <v>72100659</v>
      </c>
      <c r="D2570" t="str">
        <f t="shared" si="494"/>
        <v>801</v>
      </c>
      <c r="E2570" t="str">
        <f t="shared" si="495"/>
        <v>89301091</v>
      </c>
      <c r="F2570" t="str">
        <f>"2207140617"</f>
        <v>2207140617</v>
      </c>
      <c r="G2570" s="1">
        <v>44758</v>
      </c>
      <c r="H2570" t="str">
        <f>"93121"</f>
        <v>93121</v>
      </c>
      <c r="I2570">
        <v>1</v>
      </c>
      <c r="J2570">
        <v>125</v>
      </c>
      <c r="K2570">
        <v>0</v>
      </c>
      <c r="L2570">
        <v>153.75</v>
      </c>
    </row>
    <row r="2571" spans="1:12" x14ac:dyDescent="0.25">
      <c r="A2571" t="str">
        <f t="shared" si="492"/>
        <v>89301000</v>
      </c>
      <c r="B2571" t="str">
        <f t="shared" si="491"/>
        <v>72100000</v>
      </c>
      <c r="C2571" t="str">
        <f t="shared" si="493"/>
        <v>72100659</v>
      </c>
      <c r="D2571" t="str">
        <f t="shared" si="494"/>
        <v>801</v>
      </c>
      <c r="E2571" t="str">
        <f t="shared" si="495"/>
        <v>89301091</v>
      </c>
      <c r="F2571" t="str">
        <f>"2207140617"</f>
        <v>2207140617</v>
      </c>
      <c r="G2571" s="1">
        <v>44758</v>
      </c>
      <c r="H2571" t="str">
        <f>"93124"</f>
        <v>93124</v>
      </c>
      <c r="I2571">
        <v>1</v>
      </c>
      <c r="J2571">
        <v>173</v>
      </c>
      <c r="K2571">
        <v>0</v>
      </c>
      <c r="L2571">
        <v>212.79</v>
      </c>
    </row>
    <row r="2572" spans="1:12" x14ac:dyDescent="0.25">
      <c r="A2572" t="str">
        <f t="shared" si="492"/>
        <v>89301000</v>
      </c>
      <c r="B2572" t="str">
        <f t="shared" si="491"/>
        <v>72100000</v>
      </c>
      <c r="C2572" t="str">
        <f t="shared" si="493"/>
        <v>72100659</v>
      </c>
      <c r="D2572" t="str">
        <f t="shared" si="494"/>
        <v>801</v>
      </c>
      <c r="E2572" t="str">
        <f t="shared" si="495"/>
        <v>89301091</v>
      </c>
      <c r="F2572" t="str">
        <f>"2207140617"</f>
        <v>2207140617</v>
      </c>
      <c r="G2572" s="1">
        <v>44758</v>
      </c>
      <c r="H2572" t="str">
        <f>"93281"</f>
        <v>93281</v>
      </c>
      <c r="I2572">
        <v>1</v>
      </c>
      <c r="J2572">
        <v>134</v>
      </c>
      <c r="K2572">
        <v>0</v>
      </c>
      <c r="L2572">
        <v>164.82</v>
      </c>
    </row>
    <row r="2573" spans="1:12" x14ac:dyDescent="0.25">
      <c r="A2573" t="str">
        <f t="shared" si="492"/>
        <v>89301000</v>
      </c>
      <c r="B2573" t="str">
        <f t="shared" si="491"/>
        <v>72100000</v>
      </c>
      <c r="C2573" t="str">
        <f t="shared" si="493"/>
        <v>72100659</v>
      </c>
      <c r="D2573" t="str">
        <f t="shared" si="494"/>
        <v>801</v>
      </c>
      <c r="E2573" t="str">
        <f t="shared" si="495"/>
        <v>89301091</v>
      </c>
      <c r="F2573" t="str">
        <f>"2207140639"</f>
        <v>2207140639</v>
      </c>
      <c r="G2573" s="1">
        <v>44758</v>
      </c>
      <c r="H2573" t="str">
        <f>"93121"</f>
        <v>93121</v>
      </c>
      <c r="I2573">
        <v>1</v>
      </c>
      <c r="J2573">
        <v>125</v>
      </c>
      <c r="K2573">
        <v>0</v>
      </c>
      <c r="L2573">
        <v>153.75</v>
      </c>
    </row>
    <row r="2574" spans="1:12" x14ac:dyDescent="0.25">
      <c r="A2574" t="str">
        <f t="shared" si="492"/>
        <v>89301000</v>
      </c>
      <c r="B2574" t="str">
        <f t="shared" si="491"/>
        <v>72100000</v>
      </c>
      <c r="C2574" t="str">
        <f t="shared" si="493"/>
        <v>72100659</v>
      </c>
      <c r="D2574" t="str">
        <f t="shared" si="494"/>
        <v>801</v>
      </c>
      <c r="E2574" t="str">
        <f t="shared" si="495"/>
        <v>89301091</v>
      </c>
      <c r="F2574" t="str">
        <f>"2207140639"</f>
        <v>2207140639</v>
      </c>
      <c r="G2574" s="1">
        <v>44758</v>
      </c>
      <c r="H2574" t="str">
        <f>"93124"</f>
        <v>93124</v>
      </c>
      <c r="I2574">
        <v>1</v>
      </c>
      <c r="J2574">
        <v>173</v>
      </c>
      <c r="K2574">
        <v>0</v>
      </c>
      <c r="L2574">
        <v>212.79</v>
      </c>
    </row>
    <row r="2575" spans="1:12" x14ac:dyDescent="0.25">
      <c r="A2575" t="str">
        <f t="shared" si="492"/>
        <v>89301000</v>
      </c>
      <c r="B2575" t="str">
        <f t="shared" si="491"/>
        <v>72100000</v>
      </c>
      <c r="C2575" t="str">
        <f t="shared" si="493"/>
        <v>72100659</v>
      </c>
      <c r="D2575" t="str">
        <f t="shared" si="494"/>
        <v>801</v>
      </c>
      <c r="E2575" t="str">
        <f t="shared" si="495"/>
        <v>89301091</v>
      </c>
      <c r="F2575" t="str">
        <f>"2207140639"</f>
        <v>2207140639</v>
      </c>
      <c r="G2575" s="1">
        <v>44758</v>
      </c>
      <c r="H2575" t="str">
        <f>"93281"</f>
        <v>93281</v>
      </c>
      <c r="I2575">
        <v>1</v>
      </c>
      <c r="J2575">
        <v>134</v>
      </c>
      <c r="K2575">
        <v>0</v>
      </c>
      <c r="L2575">
        <v>164.82</v>
      </c>
    </row>
    <row r="2576" spans="1:12" x14ac:dyDescent="0.25">
      <c r="A2576" t="str">
        <f t="shared" si="492"/>
        <v>89301000</v>
      </c>
      <c r="B2576" t="str">
        <f t="shared" si="491"/>
        <v>72100000</v>
      </c>
      <c r="C2576" t="str">
        <f t="shared" si="493"/>
        <v>72100659</v>
      </c>
      <c r="D2576" t="str">
        <f t="shared" si="494"/>
        <v>801</v>
      </c>
      <c r="E2576" t="str">
        <f t="shared" si="495"/>
        <v>89301091</v>
      </c>
      <c r="F2576" t="str">
        <f>"2207150077"</f>
        <v>2207150077</v>
      </c>
      <c r="G2576" s="1">
        <v>44759</v>
      </c>
      <c r="H2576" t="str">
        <f>"93121"</f>
        <v>93121</v>
      </c>
      <c r="I2576">
        <v>1</v>
      </c>
      <c r="J2576">
        <v>125</v>
      </c>
      <c r="K2576">
        <v>0</v>
      </c>
      <c r="L2576">
        <v>153.75</v>
      </c>
    </row>
    <row r="2577" spans="1:12" x14ac:dyDescent="0.25">
      <c r="A2577" t="str">
        <f t="shared" si="492"/>
        <v>89301000</v>
      </c>
      <c r="B2577" t="str">
        <f t="shared" si="491"/>
        <v>72100000</v>
      </c>
      <c r="C2577" t="str">
        <f t="shared" si="493"/>
        <v>72100659</v>
      </c>
      <c r="D2577" t="str">
        <f t="shared" si="494"/>
        <v>801</v>
      </c>
      <c r="E2577" t="str">
        <f t="shared" si="495"/>
        <v>89301091</v>
      </c>
      <c r="F2577" t="str">
        <f>"2207150077"</f>
        <v>2207150077</v>
      </c>
      <c r="G2577" s="1">
        <v>44759</v>
      </c>
      <c r="H2577" t="str">
        <f>"93124"</f>
        <v>93124</v>
      </c>
      <c r="I2577">
        <v>1</v>
      </c>
      <c r="J2577">
        <v>173</v>
      </c>
      <c r="K2577">
        <v>0</v>
      </c>
      <c r="L2577">
        <v>212.79</v>
      </c>
    </row>
    <row r="2578" spans="1:12" x14ac:dyDescent="0.25">
      <c r="A2578" t="str">
        <f t="shared" si="492"/>
        <v>89301000</v>
      </c>
      <c r="B2578" t="str">
        <f t="shared" si="491"/>
        <v>72100000</v>
      </c>
      <c r="C2578" t="str">
        <f t="shared" si="493"/>
        <v>72100659</v>
      </c>
      <c r="D2578" t="str">
        <f t="shared" si="494"/>
        <v>801</v>
      </c>
      <c r="E2578" t="str">
        <f t="shared" si="495"/>
        <v>89301091</v>
      </c>
      <c r="F2578" t="str">
        <f>"2207150077"</f>
        <v>2207150077</v>
      </c>
      <c r="G2578" s="1">
        <v>44759</v>
      </c>
      <c r="H2578" t="str">
        <f>"93281"</f>
        <v>93281</v>
      </c>
      <c r="I2578">
        <v>1</v>
      </c>
      <c r="J2578">
        <v>134</v>
      </c>
      <c r="K2578">
        <v>0</v>
      </c>
      <c r="L2578">
        <v>164.82</v>
      </c>
    </row>
    <row r="2579" spans="1:12" x14ac:dyDescent="0.25">
      <c r="A2579" t="str">
        <f t="shared" si="492"/>
        <v>89301000</v>
      </c>
      <c r="B2579" t="str">
        <f t="shared" si="491"/>
        <v>72100000</v>
      </c>
      <c r="C2579" t="str">
        <f t="shared" si="493"/>
        <v>72100659</v>
      </c>
      <c r="D2579" t="str">
        <f t="shared" si="494"/>
        <v>801</v>
      </c>
      <c r="E2579" t="str">
        <f t="shared" si="495"/>
        <v>89301091</v>
      </c>
      <c r="F2579" t="str">
        <f>"2257140567"</f>
        <v>2257140567</v>
      </c>
      <c r="G2579" s="1">
        <v>44758</v>
      </c>
      <c r="H2579" t="str">
        <f>"93121"</f>
        <v>93121</v>
      </c>
      <c r="I2579">
        <v>1</v>
      </c>
      <c r="J2579">
        <v>125</v>
      </c>
      <c r="K2579">
        <v>0</v>
      </c>
      <c r="L2579">
        <v>153.75</v>
      </c>
    </row>
    <row r="2580" spans="1:12" x14ac:dyDescent="0.25">
      <c r="A2580" t="str">
        <f t="shared" si="492"/>
        <v>89301000</v>
      </c>
      <c r="B2580" t="str">
        <f t="shared" si="491"/>
        <v>72100000</v>
      </c>
      <c r="C2580" t="str">
        <f t="shared" si="493"/>
        <v>72100659</v>
      </c>
      <c r="D2580" t="str">
        <f t="shared" si="494"/>
        <v>801</v>
      </c>
      <c r="E2580" t="str">
        <f t="shared" si="495"/>
        <v>89301091</v>
      </c>
      <c r="F2580" t="str">
        <f>"2257140567"</f>
        <v>2257140567</v>
      </c>
      <c r="G2580" s="1">
        <v>44758</v>
      </c>
      <c r="H2580" t="str">
        <f>"93124"</f>
        <v>93124</v>
      </c>
      <c r="I2580">
        <v>1</v>
      </c>
      <c r="J2580">
        <v>173</v>
      </c>
      <c r="K2580">
        <v>0</v>
      </c>
      <c r="L2580">
        <v>212.79</v>
      </c>
    </row>
    <row r="2581" spans="1:12" x14ac:dyDescent="0.25">
      <c r="A2581" t="str">
        <f t="shared" si="492"/>
        <v>89301000</v>
      </c>
      <c r="B2581" t="str">
        <f t="shared" ref="B2581:B2612" si="496">"72100000"</f>
        <v>72100000</v>
      </c>
      <c r="C2581" t="str">
        <f t="shared" si="493"/>
        <v>72100659</v>
      </c>
      <c r="D2581" t="str">
        <f t="shared" si="494"/>
        <v>801</v>
      </c>
      <c r="E2581" t="str">
        <f t="shared" si="495"/>
        <v>89301091</v>
      </c>
      <c r="F2581" t="str">
        <f>"2257140567"</f>
        <v>2257140567</v>
      </c>
      <c r="G2581" s="1">
        <v>44758</v>
      </c>
      <c r="H2581" t="str">
        <f>"93281"</f>
        <v>93281</v>
      </c>
      <c r="I2581">
        <v>1</v>
      </c>
      <c r="J2581">
        <v>134</v>
      </c>
      <c r="K2581">
        <v>0</v>
      </c>
      <c r="L2581">
        <v>164.82</v>
      </c>
    </row>
    <row r="2582" spans="1:12" x14ac:dyDescent="0.25">
      <c r="A2582" t="str">
        <f t="shared" si="492"/>
        <v>89301000</v>
      </c>
      <c r="B2582" t="str">
        <f t="shared" si="496"/>
        <v>72100000</v>
      </c>
      <c r="C2582" t="str">
        <f t="shared" si="493"/>
        <v>72100659</v>
      </c>
      <c r="D2582" t="str">
        <f t="shared" si="494"/>
        <v>801</v>
      </c>
      <c r="E2582" t="str">
        <f t="shared" si="495"/>
        <v>89301091</v>
      </c>
      <c r="F2582" t="str">
        <f>"8751275797"</f>
        <v>8751275797</v>
      </c>
      <c r="G2582" s="1">
        <v>44759</v>
      </c>
      <c r="H2582" t="str">
        <f>"93121"</f>
        <v>93121</v>
      </c>
      <c r="I2582">
        <v>1</v>
      </c>
      <c r="J2582">
        <v>125</v>
      </c>
      <c r="K2582">
        <v>0</v>
      </c>
      <c r="L2582">
        <v>153.75</v>
      </c>
    </row>
    <row r="2583" spans="1:12" x14ac:dyDescent="0.25">
      <c r="A2583" t="str">
        <f t="shared" si="492"/>
        <v>89301000</v>
      </c>
      <c r="B2583" t="str">
        <f t="shared" si="496"/>
        <v>72100000</v>
      </c>
      <c r="C2583" t="str">
        <f t="shared" si="493"/>
        <v>72100659</v>
      </c>
      <c r="D2583" t="str">
        <f t="shared" si="494"/>
        <v>801</v>
      </c>
      <c r="E2583" t="str">
        <f t="shared" si="495"/>
        <v>89301091</v>
      </c>
      <c r="F2583" t="str">
        <f>"8751275797"</f>
        <v>8751275797</v>
      </c>
      <c r="G2583" s="1">
        <v>44759</v>
      </c>
      <c r="H2583" t="str">
        <f>"93124"</f>
        <v>93124</v>
      </c>
      <c r="I2583">
        <v>1</v>
      </c>
      <c r="J2583">
        <v>173</v>
      </c>
      <c r="K2583">
        <v>0</v>
      </c>
      <c r="L2583">
        <v>212.79</v>
      </c>
    </row>
    <row r="2584" spans="1:12" x14ac:dyDescent="0.25">
      <c r="A2584" t="str">
        <f t="shared" si="492"/>
        <v>89301000</v>
      </c>
      <c r="B2584" t="str">
        <f t="shared" si="496"/>
        <v>72100000</v>
      </c>
      <c r="C2584" t="str">
        <f t="shared" si="493"/>
        <v>72100659</v>
      </c>
      <c r="D2584" t="str">
        <f t="shared" si="494"/>
        <v>801</v>
      </c>
      <c r="E2584" t="str">
        <f t="shared" si="495"/>
        <v>89301091</v>
      </c>
      <c r="F2584" t="str">
        <f>"8751275797"</f>
        <v>8751275797</v>
      </c>
      <c r="G2584" s="1">
        <v>44759</v>
      </c>
      <c r="H2584" t="str">
        <f>"93281"</f>
        <v>93281</v>
      </c>
      <c r="I2584">
        <v>1</v>
      </c>
      <c r="J2584">
        <v>134</v>
      </c>
      <c r="K2584">
        <v>0</v>
      </c>
      <c r="L2584">
        <v>164.82</v>
      </c>
    </row>
    <row r="2585" spans="1:12" x14ac:dyDescent="0.25">
      <c r="A2585" t="str">
        <f t="shared" si="492"/>
        <v>89301000</v>
      </c>
      <c r="B2585" t="str">
        <f t="shared" si="496"/>
        <v>72100000</v>
      </c>
      <c r="C2585" t="str">
        <f t="shared" si="493"/>
        <v>72100659</v>
      </c>
      <c r="D2585" t="str">
        <f t="shared" si="494"/>
        <v>801</v>
      </c>
      <c r="E2585" t="str">
        <f t="shared" si="495"/>
        <v>89301091</v>
      </c>
      <c r="F2585" t="str">
        <f>"2207160252"</f>
        <v>2207160252</v>
      </c>
      <c r="G2585" s="1">
        <v>44760</v>
      </c>
      <c r="H2585" t="str">
        <f>"93121"</f>
        <v>93121</v>
      </c>
      <c r="I2585">
        <v>1</v>
      </c>
      <c r="J2585">
        <v>125</v>
      </c>
      <c r="K2585">
        <v>0</v>
      </c>
      <c r="L2585">
        <v>153.75</v>
      </c>
    </row>
    <row r="2586" spans="1:12" x14ac:dyDescent="0.25">
      <c r="A2586" t="str">
        <f t="shared" si="492"/>
        <v>89301000</v>
      </c>
      <c r="B2586" t="str">
        <f t="shared" si="496"/>
        <v>72100000</v>
      </c>
      <c r="C2586" t="str">
        <f t="shared" si="493"/>
        <v>72100659</v>
      </c>
      <c r="D2586" t="str">
        <f t="shared" si="494"/>
        <v>801</v>
      </c>
      <c r="E2586" t="str">
        <f t="shared" si="495"/>
        <v>89301091</v>
      </c>
      <c r="F2586" t="str">
        <f>"2207160252"</f>
        <v>2207160252</v>
      </c>
      <c r="G2586" s="1">
        <v>44760</v>
      </c>
      <c r="H2586" t="str">
        <f>"93124"</f>
        <v>93124</v>
      </c>
      <c r="I2586">
        <v>1</v>
      </c>
      <c r="J2586">
        <v>173</v>
      </c>
      <c r="K2586">
        <v>0</v>
      </c>
      <c r="L2586">
        <v>212.79</v>
      </c>
    </row>
    <row r="2587" spans="1:12" x14ac:dyDescent="0.25">
      <c r="A2587" t="str">
        <f t="shared" si="492"/>
        <v>89301000</v>
      </c>
      <c r="B2587" t="str">
        <f t="shared" si="496"/>
        <v>72100000</v>
      </c>
      <c r="C2587" t="str">
        <f t="shared" si="493"/>
        <v>72100659</v>
      </c>
      <c r="D2587" t="str">
        <f t="shared" si="494"/>
        <v>801</v>
      </c>
      <c r="E2587" t="str">
        <f t="shared" si="495"/>
        <v>89301091</v>
      </c>
      <c r="F2587" t="str">
        <f>"2207160252"</f>
        <v>2207160252</v>
      </c>
      <c r="G2587" s="1">
        <v>44760</v>
      </c>
      <c r="H2587" t="str">
        <f>"93281"</f>
        <v>93281</v>
      </c>
      <c r="I2587">
        <v>1</v>
      </c>
      <c r="J2587">
        <v>134</v>
      </c>
      <c r="K2587">
        <v>0</v>
      </c>
      <c r="L2587">
        <v>164.82</v>
      </c>
    </row>
    <row r="2588" spans="1:12" x14ac:dyDescent="0.25">
      <c r="A2588" t="str">
        <f t="shared" si="492"/>
        <v>89301000</v>
      </c>
      <c r="B2588" t="str">
        <f t="shared" si="496"/>
        <v>72100000</v>
      </c>
      <c r="C2588" t="str">
        <f t="shared" si="493"/>
        <v>72100659</v>
      </c>
      <c r="D2588" t="str">
        <f t="shared" si="494"/>
        <v>801</v>
      </c>
      <c r="E2588" t="str">
        <f t="shared" si="495"/>
        <v>89301091</v>
      </c>
      <c r="F2588" t="str">
        <f>"2207160285"</f>
        <v>2207160285</v>
      </c>
      <c r="G2588" s="1">
        <v>44760</v>
      </c>
      <c r="H2588" t="str">
        <f>"93121"</f>
        <v>93121</v>
      </c>
      <c r="I2588">
        <v>1</v>
      </c>
      <c r="J2588">
        <v>125</v>
      </c>
      <c r="K2588">
        <v>0</v>
      </c>
      <c r="L2588">
        <v>153.75</v>
      </c>
    </row>
    <row r="2589" spans="1:12" x14ac:dyDescent="0.25">
      <c r="A2589" t="str">
        <f t="shared" si="492"/>
        <v>89301000</v>
      </c>
      <c r="B2589" t="str">
        <f t="shared" si="496"/>
        <v>72100000</v>
      </c>
      <c r="C2589" t="str">
        <f t="shared" si="493"/>
        <v>72100659</v>
      </c>
      <c r="D2589" t="str">
        <f t="shared" si="494"/>
        <v>801</v>
      </c>
      <c r="E2589" t="str">
        <f t="shared" si="495"/>
        <v>89301091</v>
      </c>
      <c r="F2589" t="str">
        <f>"2207160285"</f>
        <v>2207160285</v>
      </c>
      <c r="G2589" s="1">
        <v>44760</v>
      </c>
      <c r="H2589" t="str">
        <f>"93124"</f>
        <v>93124</v>
      </c>
      <c r="I2589">
        <v>1</v>
      </c>
      <c r="J2589">
        <v>173</v>
      </c>
      <c r="K2589">
        <v>0</v>
      </c>
      <c r="L2589">
        <v>212.79</v>
      </c>
    </row>
    <row r="2590" spans="1:12" x14ac:dyDescent="0.25">
      <c r="A2590" t="str">
        <f t="shared" si="492"/>
        <v>89301000</v>
      </c>
      <c r="B2590" t="str">
        <f t="shared" si="496"/>
        <v>72100000</v>
      </c>
      <c r="C2590" t="str">
        <f t="shared" si="493"/>
        <v>72100659</v>
      </c>
      <c r="D2590" t="str">
        <f t="shared" si="494"/>
        <v>801</v>
      </c>
      <c r="E2590" t="str">
        <f t="shared" si="495"/>
        <v>89301091</v>
      </c>
      <c r="F2590" t="str">
        <f>"2207160285"</f>
        <v>2207160285</v>
      </c>
      <c r="G2590" s="1">
        <v>44760</v>
      </c>
      <c r="H2590" t="str">
        <f>"93281"</f>
        <v>93281</v>
      </c>
      <c r="I2590">
        <v>1</v>
      </c>
      <c r="J2590">
        <v>134</v>
      </c>
      <c r="K2590">
        <v>0</v>
      </c>
      <c r="L2590">
        <v>164.82</v>
      </c>
    </row>
    <row r="2591" spans="1:12" x14ac:dyDescent="0.25">
      <c r="A2591" t="str">
        <f t="shared" si="492"/>
        <v>89301000</v>
      </c>
      <c r="B2591" t="str">
        <f t="shared" si="496"/>
        <v>72100000</v>
      </c>
      <c r="C2591" t="str">
        <f t="shared" si="493"/>
        <v>72100659</v>
      </c>
      <c r="D2591" t="str">
        <f t="shared" si="494"/>
        <v>801</v>
      </c>
      <c r="E2591" t="str">
        <f t="shared" si="495"/>
        <v>89301091</v>
      </c>
      <c r="F2591" t="str">
        <f>"2207160296"</f>
        <v>2207160296</v>
      </c>
      <c r="G2591" s="1">
        <v>44760</v>
      </c>
      <c r="H2591" t="str">
        <f>"93121"</f>
        <v>93121</v>
      </c>
      <c r="I2591">
        <v>1</v>
      </c>
      <c r="J2591">
        <v>125</v>
      </c>
      <c r="K2591">
        <v>0</v>
      </c>
      <c r="L2591">
        <v>153.75</v>
      </c>
    </row>
    <row r="2592" spans="1:12" x14ac:dyDescent="0.25">
      <c r="A2592" t="str">
        <f t="shared" si="492"/>
        <v>89301000</v>
      </c>
      <c r="B2592" t="str">
        <f t="shared" si="496"/>
        <v>72100000</v>
      </c>
      <c r="C2592" t="str">
        <f t="shared" si="493"/>
        <v>72100659</v>
      </c>
      <c r="D2592" t="str">
        <f t="shared" si="494"/>
        <v>801</v>
      </c>
      <c r="E2592" t="str">
        <f t="shared" si="495"/>
        <v>89301091</v>
      </c>
      <c r="F2592" t="str">
        <f>"2207160296"</f>
        <v>2207160296</v>
      </c>
      <c r="G2592" s="1">
        <v>44760</v>
      </c>
      <c r="H2592" t="str">
        <f>"93124"</f>
        <v>93124</v>
      </c>
      <c r="I2592">
        <v>1</v>
      </c>
      <c r="J2592">
        <v>173</v>
      </c>
      <c r="K2592">
        <v>0</v>
      </c>
      <c r="L2592">
        <v>212.79</v>
      </c>
    </row>
    <row r="2593" spans="1:12" x14ac:dyDescent="0.25">
      <c r="A2593" t="str">
        <f t="shared" si="492"/>
        <v>89301000</v>
      </c>
      <c r="B2593" t="str">
        <f t="shared" si="496"/>
        <v>72100000</v>
      </c>
      <c r="C2593" t="str">
        <f t="shared" si="493"/>
        <v>72100659</v>
      </c>
      <c r="D2593" t="str">
        <f t="shared" si="494"/>
        <v>801</v>
      </c>
      <c r="E2593" t="str">
        <f t="shared" si="495"/>
        <v>89301091</v>
      </c>
      <c r="F2593" t="str">
        <f>"2207160296"</f>
        <v>2207160296</v>
      </c>
      <c r="G2593" s="1">
        <v>44760</v>
      </c>
      <c r="H2593" t="str">
        <f>"93281"</f>
        <v>93281</v>
      </c>
      <c r="I2593">
        <v>1</v>
      </c>
      <c r="J2593">
        <v>134</v>
      </c>
      <c r="K2593">
        <v>0</v>
      </c>
      <c r="L2593">
        <v>164.82</v>
      </c>
    </row>
    <row r="2594" spans="1:12" x14ac:dyDescent="0.25">
      <c r="A2594" t="str">
        <f t="shared" si="492"/>
        <v>89301000</v>
      </c>
      <c r="B2594" t="str">
        <f t="shared" si="496"/>
        <v>72100000</v>
      </c>
      <c r="C2594" t="str">
        <f t="shared" si="493"/>
        <v>72100659</v>
      </c>
      <c r="D2594" t="str">
        <f t="shared" si="494"/>
        <v>801</v>
      </c>
      <c r="E2594" t="str">
        <f t="shared" si="495"/>
        <v>89301091</v>
      </c>
      <c r="F2594" t="str">
        <f>"2207170317"</f>
        <v>2207170317</v>
      </c>
      <c r="G2594" s="1">
        <v>44761</v>
      </c>
      <c r="H2594" t="str">
        <f>"93121"</f>
        <v>93121</v>
      </c>
      <c r="I2594">
        <v>1</v>
      </c>
      <c r="J2594">
        <v>125</v>
      </c>
      <c r="K2594">
        <v>0</v>
      </c>
      <c r="L2594">
        <v>153.75</v>
      </c>
    </row>
    <row r="2595" spans="1:12" x14ac:dyDescent="0.25">
      <c r="A2595" t="str">
        <f t="shared" si="492"/>
        <v>89301000</v>
      </c>
      <c r="B2595" t="str">
        <f t="shared" si="496"/>
        <v>72100000</v>
      </c>
      <c r="C2595" t="str">
        <f t="shared" si="493"/>
        <v>72100659</v>
      </c>
      <c r="D2595" t="str">
        <f t="shared" si="494"/>
        <v>801</v>
      </c>
      <c r="E2595" t="str">
        <f t="shared" si="495"/>
        <v>89301091</v>
      </c>
      <c r="F2595" t="str">
        <f>"2207170317"</f>
        <v>2207170317</v>
      </c>
      <c r="G2595" s="1">
        <v>44761</v>
      </c>
      <c r="H2595" t="str">
        <f>"93124"</f>
        <v>93124</v>
      </c>
      <c r="I2595">
        <v>1</v>
      </c>
      <c r="J2595">
        <v>173</v>
      </c>
      <c r="K2595">
        <v>0</v>
      </c>
      <c r="L2595">
        <v>212.79</v>
      </c>
    </row>
    <row r="2596" spans="1:12" x14ac:dyDescent="0.25">
      <c r="A2596" t="str">
        <f t="shared" si="492"/>
        <v>89301000</v>
      </c>
      <c r="B2596" t="str">
        <f t="shared" si="496"/>
        <v>72100000</v>
      </c>
      <c r="C2596" t="str">
        <f t="shared" ref="C2596:C2627" si="497">"72100659"</f>
        <v>72100659</v>
      </c>
      <c r="D2596" t="str">
        <f t="shared" ref="D2596:D2627" si="498">"801"</f>
        <v>801</v>
      </c>
      <c r="E2596" t="str">
        <f t="shared" si="495"/>
        <v>89301091</v>
      </c>
      <c r="F2596" t="str">
        <f>"2207170317"</f>
        <v>2207170317</v>
      </c>
      <c r="G2596" s="1">
        <v>44761</v>
      </c>
      <c r="H2596" t="str">
        <f>"93281"</f>
        <v>93281</v>
      </c>
      <c r="I2596">
        <v>1</v>
      </c>
      <c r="J2596">
        <v>134</v>
      </c>
      <c r="K2596">
        <v>0</v>
      </c>
      <c r="L2596">
        <v>164.82</v>
      </c>
    </row>
    <row r="2597" spans="1:12" x14ac:dyDescent="0.25">
      <c r="A2597" t="str">
        <f t="shared" si="492"/>
        <v>89301000</v>
      </c>
      <c r="B2597" t="str">
        <f t="shared" si="496"/>
        <v>72100000</v>
      </c>
      <c r="C2597" t="str">
        <f t="shared" si="497"/>
        <v>72100659</v>
      </c>
      <c r="D2597" t="str">
        <f t="shared" si="498"/>
        <v>801</v>
      </c>
      <c r="E2597" t="str">
        <f t="shared" si="495"/>
        <v>89301091</v>
      </c>
      <c r="F2597" t="str">
        <f>"2257170300"</f>
        <v>2257170300</v>
      </c>
      <c r="G2597" s="1">
        <v>44761</v>
      </c>
      <c r="H2597" t="str">
        <f>"93121"</f>
        <v>93121</v>
      </c>
      <c r="I2597">
        <v>1</v>
      </c>
      <c r="J2597">
        <v>125</v>
      </c>
      <c r="K2597">
        <v>0</v>
      </c>
      <c r="L2597">
        <v>153.75</v>
      </c>
    </row>
    <row r="2598" spans="1:12" x14ac:dyDescent="0.25">
      <c r="A2598" t="str">
        <f t="shared" si="492"/>
        <v>89301000</v>
      </c>
      <c r="B2598" t="str">
        <f t="shared" si="496"/>
        <v>72100000</v>
      </c>
      <c r="C2598" t="str">
        <f t="shared" si="497"/>
        <v>72100659</v>
      </c>
      <c r="D2598" t="str">
        <f t="shared" si="498"/>
        <v>801</v>
      </c>
      <c r="E2598" t="str">
        <f t="shared" si="495"/>
        <v>89301091</v>
      </c>
      <c r="F2598" t="str">
        <f>"2257170300"</f>
        <v>2257170300</v>
      </c>
      <c r="G2598" s="1">
        <v>44761</v>
      </c>
      <c r="H2598" t="str">
        <f>"93124"</f>
        <v>93124</v>
      </c>
      <c r="I2598">
        <v>1</v>
      </c>
      <c r="J2598">
        <v>173</v>
      </c>
      <c r="K2598">
        <v>0</v>
      </c>
      <c r="L2598">
        <v>212.79</v>
      </c>
    </row>
    <row r="2599" spans="1:12" x14ac:dyDescent="0.25">
      <c r="A2599" t="str">
        <f t="shared" si="492"/>
        <v>89301000</v>
      </c>
      <c r="B2599" t="str">
        <f t="shared" si="496"/>
        <v>72100000</v>
      </c>
      <c r="C2599" t="str">
        <f t="shared" si="497"/>
        <v>72100659</v>
      </c>
      <c r="D2599" t="str">
        <f t="shared" si="498"/>
        <v>801</v>
      </c>
      <c r="E2599" t="str">
        <f t="shared" si="495"/>
        <v>89301091</v>
      </c>
      <c r="F2599" t="str">
        <f>"2257170300"</f>
        <v>2257170300</v>
      </c>
      <c r="G2599" s="1">
        <v>44761</v>
      </c>
      <c r="H2599" t="str">
        <f>"93281"</f>
        <v>93281</v>
      </c>
      <c r="I2599">
        <v>1</v>
      </c>
      <c r="J2599">
        <v>134</v>
      </c>
      <c r="K2599">
        <v>0</v>
      </c>
      <c r="L2599">
        <v>164.82</v>
      </c>
    </row>
    <row r="2600" spans="1:12" x14ac:dyDescent="0.25">
      <c r="A2600" t="str">
        <f t="shared" si="492"/>
        <v>89301000</v>
      </c>
      <c r="B2600" t="str">
        <f t="shared" si="496"/>
        <v>72100000</v>
      </c>
      <c r="C2600" t="str">
        <f t="shared" si="497"/>
        <v>72100659</v>
      </c>
      <c r="D2600" t="str">
        <f t="shared" si="498"/>
        <v>801</v>
      </c>
      <c r="E2600" t="str">
        <f t="shared" si="495"/>
        <v>89301091</v>
      </c>
      <c r="F2600" t="str">
        <f>"2207180558"</f>
        <v>2207180558</v>
      </c>
      <c r="G2600" s="1">
        <v>44762</v>
      </c>
      <c r="H2600" t="str">
        <f>"93121"</f>
        <v>93121</v>
      </c>
      <c r="I2600">
        <v>1</v>
      </c>
      <c r="J2600">
        <v>125</v>
      </c>
      <c r="K2600">
        <v>0</v>
      </c>
      <c r="L2600">
        <v>153.75</v>
      </c>
    </row>
    <row r="2601" spans="1:12" x14ac:dyDescent="0.25">
      <c r="A2601" t="str">
        <f t="shared" si="492"/>
        <v>89301000</v>
      </c>
      <c r="B2601" t="str">
        <f t="shared" si="496"/>
        <v>72100000</v>
      </c>
      <c r="C2601" t="str">
        <f t="shared" si="497"/>
        <v>72100659</v>
      </c>
      <c r="D2601" t="str">
        <f t="shared" si="498"/>
        <v>801</v>
      </c>
      <c r="E2601" t="str">
        <f t="shared" ref="E2601:E2614" si="499">"89301091"</f>
        <v>89301091</v>
      </c>
      <c r="F2601" t="str">
        <f>"2207180558"</f>
        <v>2207180558</v>
      </c>
      <c r="G2601" s="1">
        <v>44762</v>
      </c>
      <c r="H2601" t="str">
        <f>"93124"</f>
        <v>93124</v>
      </c>
      <c r="I2601">
        <v>1</v>
      </c>
      <c r="J2601">
        <v>173</v>
      </c>
      <c r="K2601">
        <v>0</v>
      </c>
      <c r="L2601">
        <v>212.79</v>
      </c>
    </row>
    <row r="2602" spans="1:12" x14ac:dyDescent="0.25">
      <c r="A2602" t="str">
        <f t="shared" si="492"/>
        <v>89301000</v>
      </c>
      <c r="B2602" t="str">
        <f t="shared" si="496"/>
        <v>72100000</v>
      </c>
      <c r="C2602" t="str">
        <f t="shared" si="497"/>
        <v>72100659</v>
      </c>
      <c r="D2602" t="str">
        <f t="shared" si="498"/>
        <v>801</v>
      </c>
      <c r="E2602" t="str">
        <f t="shared" si="499"/>
        <v>89301091</v>
      </c>
      <c r="F2602" t="str">
        <f>"2207180558"</f>
        <v>2207180558</v>
      </c>
      <c r="G2602" s="1">
        <v>44762</v>
      </c>
      <c r="H2602" t="str">
        <f>"93281"</f>
        <v>93281</v>
      </c>
      <c r="I2602">
        <v>1</v>
      </c>
      <c r="J2602">
        <v>134</v>
      </c>
      <c r="K2602">
        <v>0</v>
      </c>
      <c r="L2602">
        <v>164.82</v>
      </c>
    </row>
    <row r="2603" spans="1:12" x14ac:dyDescent="0.25">
      <c r="A2603" t="str">
        <f t="shared" si="492"/>
        <v>89301000</v>
      </c>
      <c r="B2603" t="str">
        <f t="shared" si="496"/>
        <v>72100000</v>
      </c>
      <c r="C2603" t="str">
        <f t="shared" si="497"/>
        <v>72100659</v>
      </c>
      <c r="D2603" t="str">
        <f t="shared" si="498"/>
        <v>801</v>
      </c>
      <c r="E2603" t="str">
        <f t="shared" si="499"/>
        <v>89301091</v>
      </c>
      <c r="F2603" t="str">
        <f>"2257180574"</f>
        <v>2257180574</v>
      </c>
      <c r="G2603" s="1">
        <v>44762</v>
      </c>
      <c r="H2603" t="str">
        <f>"93121"</f>
        <v>93121</v>
      </c>
      <c r="I2603">
        <v>1</v>
      </c>
      <c r="J2603">
        <v>125</v>
      </c>
      <c r="K2603">
        <v>0</v>
      </c>
      <c r="L2603">
        <v>153.75</v>
      </c>
    </row>
    <row r="2604" spans="1:12" x14ac:dyDescent="0.25">
      <c r="A2604" t="str">
        <f t="shared" si="492"/>
        <v>89301000</v>
      </c>
      <c r="B2604" t="str">
        <f t="shared" si="496"/>
        <v>72100000</v>
      </c>
      <c r="C2604" t="str">
        <f t="shared" si="497"/>
        <v>72100659</v>
      </c>
      <c r="D2604" t="str">
        <f t="shared" si="498"/>
        <v>801</v>
      </c>
      <c r="E2604" t="str">
        <f t="shared" si="499"/>
        <v>89301091</v>
      </c>
      <c r="F2604" t="str">
        <f>"2257180574"</f>
        <v>2257180574</v>
      </c>
      <c r="G2604" s="1">
        <v>44762</v>
      </c>
      <c r="H2604" t="str">
        <f>"93124"</f>
        <v>93124</v>
      </c>
      <c r="I2604">
        <v>1</v>
      </c>
      <c r="J2604">
        <v>173</v>
      </c>
      <c r="K2604">
        <v>0</v>
      </c>
      <c r="L2604">
        <v>212.79</v>
      </c>
    </row>
    <row r="2605" spans="1:12" x14ac:dyDescent="0.25">
      <c r="A2605" t="str">
        <f t="shared" si="492"/>
        <v>89301000</v>
      </c>
      <c r="B2605" t="str">
        <f t="shared" si="496"/>
        <v>72100000</v>
      </c>
      <c r="C2605" t="str">
        <f t="shared" si="497"/>
        <v>72100659</v>
      </c>
      <c r="D2605" t="str">
        <f t="shared" si="498"/>
        <v>801</v>
      </c>
      <c r="E2605" t="str">
        <f t="shared" si="499"/>
        <v>89301091</v>
      </c>
      <c r="F2605" t="str">
        <f>"2257180574"</f>
        <v>2257180574</v>
      </c>
      <c r="G2605" s="1">
        <v>44762</v>
      </c>
      <c r="H2605" t="str">
        <f>"93281"</f>
        <v>93281</v>
      </c>
      <c r="I2605">
        <v>1</v>
      </c>
      <c r="J2605">
        <v>134</v>
      </c>
      <c r="K2605">
        <v>0</v>
      </c>
      <c r="L2605">
        <v>164.82</v>
      </c>
    </row>
    <row r="2606" spans="1:12" x14ac:dyDescent="0.25">
      <c r="A2606" t="str">
        <f t="shared" si="492"/>
        <v>89301000</v>
      </c>
      <c r="B2606" t="str">
        <f t="shared" si="496"/>
        <v>72100000</v>
      </c>
      <c r="C2606" t="str">
        <f t="shared" si="497"/>
        <v>72100659</v>
      </c>
      <c r="D2606" t="str">
        <f t="shared" si="498"/>
        <v>801</v>
      </c>
      <c r="E2606" t="str">
        <f t="shared" si="499"/>
        <v>89301091</v>
      </c>
      <c r="F2606" t="str">
        <f>"2257180585"</f>
        <v>2257180585</v>
      </c>
      <c r="G2606" s="1">
        <v>44762</v>
      </c>
      <c r="H2606" t="str">
        <f>"93121"</f>
        <v>93121</v>
      </c>
      <c r="I2606">
        <v>1</v>
      </c>
      <c r="J2606">
        <v>125</v>
      </c>
      <c r="K2606">
        <v>0</v>
      </c>
      <c r="L2606">
        <v>153.75</v>
      </c>
    </row>
    <row r="2607" spans="1:12" x14ac:dyDescent="0.25">
      <c r="A2607" t="str">
        <f t="shared" si="492"/>
        <v>89301000</v>
      </c>
      <c r="B2607" t="str">
        <f t="shared" si="496"/>
        <v>72100000</v>
      </c>
      <c r="C2607" t="str">
        <f t="shared" si="497"/>
        <v>72100659</v>
      </c>
      <c r="D2607" t="str">
        <f t="shared" si="498"/>
        <v>801</v>
      </c>
      <c r="E2607" t="str">
        <f t="shared" si="499"/>
        <v>89301091</v>
      </c>
      <c r="F2607" t="str">
        <f>"2257180585"</f>
        <v>2257180585</v>
      </c>
      <c r="G2607" s="1">
        <v>44762</v>
      </c>
      <c r="H2607" t="str">
        <f>"93124"</f>
        <v>93124</v>
      </c>
      <c r="I2607">
        <v>1</v>
      </c>
      <c r="J2607">
        <v>173</v>
      </c>
      <c r="K2607">
        <v>0</v>
      </c>
      <c r="L2607">
        <v>212.79</v>
      </c>
    </row>
    <row r="2608" spans="1:12" x14ac:dyDescent="0.25">
      <c r="A2608" t="str">
        <f t="shared" si="492"/>
        <v>89301000</v>
      </c>
      <c r="B2608" t="str">
        <f t="shared" si="496"/>
        <v>72100000</v>
      </c>
      <c r="C2608" t="str">
        <f t="shared" si="497"/>
        <v>72100659</v>
      </c>
      <c r="D2608" t="str">
        <f t="shared" si="498"/>
        <v>801</v>
      </c>
      <c r="E2608" t="str">
        <f t="shared" si="499"/>
        <v>89301091</v>
      </c>
      <c r="F2608" t="str">
        <f>"2257180585"</f>
        <v>2257180585</v>
      </c>
      <c r="G2608" s="1">
        <v>44762</v>
      </c>
      <c r="H2608" t="str">
        <f>"93281"</f>
        <v>93281</v>
      </c>
      <c r="I2608">
        <v>1</v>
      </c>
      <c r="J2608">
        <v>134</v>
      </c>
      <c r="K2608">
        <v>0</v>
      </c>
      <c r="L2608">
        <v>164.82</v>
      </c>
    </row>
    <row r="2609" spans="1:12" x14ac:dyDescent="0.25">
      <c r="A2609" t="str">
        <f t="shared" si="492"/>
        <v>89301000</v>
      </c>
      <c r="B2609" t="str">
        <f t="shared" si="496"/>
        <v>72100000</v>
      </c>
      <c r="C2609" t="str">
        <f t="shared" si="497"/>
        <v>72100659</v>
      </c>
      <c r="D2609" t="str">
        <f t="shared" si="498"/>
        <v>801</v>
      </c>
      <c r="E2609" t="str">
        <f t="shared" si="499"/>
        <v>89301091</v>
      </c>
      <c r="F2609" t="str">
        <f>"2207190304"</f>
        <v>2207190304</v>
      </c>
      <c r="G2609" s="1">
        <v>44763</v>
      </c>
      <c r="H2609" t="str">
        <f>"93121"</f>
        <v>93121</v>
      </c>
      <c r="I2609">
        <v>1</v>
      </c>
      <c r="J2609">
        <v>125</v>
      </c>
      <c r="K2609">
        <v>0</v>
      </c>
      <c r="L2609">
        <v>153.75</v>
      </c>
    </row>
    <row r="2610" spans="1:12" x14ac:dyDescent="0.25">
      <c r="A2610" t="str">
        <f t="shared" si="492"/>
        <v>89301000</v>
      </c>
      <c r="B2610" t="str">
        <f t="shared" si="496"/>
        <v>72100000</v>
      </c>
      <c r="C2610" t="str">
        <f t="shared" si="497"/>
        <v>72100659</v>
      </c>
      <c r="D2610" t="str">
        <f t="shared" si="498"/>
        <v>801</v>
      </c>
      <c r="E2610" t="str">
        <f t="shared" si="499"/>
        <v>89301091</v>
      </c>
      <c r="F2610" t="str">
        <f>"2207190304"</f>
        <v>2207190304</v>
      </c>
      <c r="G2610" s="1">
        <v>44763</v>
      </c>
      <c r="H2610" t="str">
        <f>"93124"</f>
        <v>93124</v>
      </c>
      <c r="I2610">
        <v>1</v>
      </c>
      <c r="J2610">
        <v>173</v>
      </c>
      <c r="K2610">
        <v>0</v>
      </c>
      <c r="L2610">
        <v>212.79</v>
      </c>
    </row>
    <row r="2611" spans="1:12" x14ac:dyDescent="0.25">
      <c r="A2611" t="str">
        <f t="shared" si="492"/>
        <v>89301000</v>
      </c>
      <c r="B2611" t="str">
        <f t="shared" si="496"/>
        <v>72100000</v>
      </c>
      <c r="C2611" t="str">
        <f t="shared" si="497"/>
        <v>72100659</v>
      </c>
      <c r="D2611" t="str">
        <f t="shared" si="498"/>
        <v>801</v>
      </c>
      <c r="E2611" t="str">
        <f t="shared" si="499"/>
        <v>89301091</v>
      </c>
      <c r="F2611" t="str">
        <f>"2207190304"</f>
        <v>2207190304</v>
      </c>
      <c r="G2611" s="1">
        <v>44763</v>
      </c>
      <c r="H2611" t="str">
        <f>"93281"</f>
        <v>93281</v>
      </c>
      <c r="I2611">
        <v>1</v>
      </c>
      <c r="J2611">
        <v>134</v>
      </c>
      <c r="K2611">
        <v>0</v>
      </c>
      <c r="L2611">
        <v>164.82</v>
      </c>
    </row>
    <row r="2612" spans="1:12" x14ac:dyDescent="0.25">
      <c r="A2612" t="str">
        <f t="shared" si="492"/>
        <v>89301000</v>
      </c>
      <c r="B2612" t="str">
        <f t="shared" si="496"/>
        <v>72100000</v>
      </c>
      <c r="C2612" t="str">
        <f t="shared" si="497"/>
        <v>72100659</v>
      </c>
      <c r="D2612" t="str">
        <f t="shared" si="498"/>
        <v>801</v>
      </c>
      <c r="E2612" t="str">
        <f t="shared" si="499"/>
        <v>89301091</v>
      </c>
      <c r="F2612" t="str">
        <f>"2207190447"</f>
        <v>2207190447</v>
      </c>
      <c r="G2612" s="1">
        <v>44763</v>
      </c>
      <c r="H2612" t="str">
        <f>"93121"</f>
        <v>93121</v>
      </c>
      <c r="I2612">
        <v>1</v>
      </c>
      <c r="J2612">
        <v>125</v>
      </c>
      <c r="K2612">
        <v>0</v>
      </c>
      <c r="L2612">
        <v>153.75</v>
      </c>
    </row>
    <row r="2613" spans="1:12" x14ac:dyDescent="0.25">
      <c r="A2613" t="str">
        <f t="shared" si="492"/>
        <v>89301000</v>
      </c>
      <c r="B2613" t="str">
        <f t="shared" ref="B2613:B2645" si="500">"72100000"</f>
        <v>72100000</v>
      </c>
      <c r="C2613" t="str">
        <f t="shared" si="497"/>
        <v>72100659</v>
      </c>
      <c r="D2613" t="str">
        <f t="shared" si="498"/>
        <v>801</v>
      </c>
      <c r="E2613" t="str">
        <f t="shared" si="499"/>
        <v>89301091</v>
      </c>
      <c r="F2613" t="str">
        <f>"2207190447"</f>
        <v>2207190447</v>
      </c>
      <c r="G2613" s="1">
        <v>44763</v>
      </c>
      <c r="H2613" t="str">
        <f>"93124"</f>
        <v>93124</v>
      </c>
      <c r="I2613">
        <v>1</v>
      </c>
      <c r="J2613">
        <v>173</v>
      </c>
      <c r="K2613">
        <v>0</v>
      </c>
      <c r="L2613">
        <v>212.79</v>
      </c>
    </row>
    <row r="2614" spans="1:12" x14ac:dyDescent="0.25">
      <c r="A2614" t="str">
        <f t="shared" si="492"/>
        <v>89301000</v>
      </c>
      <c r="B2614" t="str">
        <f t="shared" si="500"/>
        <v>72100000</v>
      </c>
      <c r="C2614" t="str">
        <f t="shared" si="497"/>
        <v>72100659</v>
      </c>
      <c r="D2614" t="str">
        <f t="shared" si="498"/>
        <v>801</v>
      </c>
      <c r="E2614" t="str">
        <f t="shared" si="499"/>
        <v>89301091</v>
      </c>
      <c r="F2614" t="str">
        <f>"2207190447"</f>
        <v>2207190447</v>
      </c>
      <c r="G2614" s="1">
        <v>44763</v>
      </c>
      <c r="H2614" t="str">
        <f>"93281"</f>
        <v>93281</v>
      </c>
      <c r="I2614">
        <v>1</v>
      </c>
      <c r="J2614">
        <v>134</v>
      </c>
      <c r="K2614">
        <v>0</v>
      </c>
      <c r="L2614">
        <v>164.82</v>
      </c>
    </row>
    <row r="2615" spans="1:12" x14ac:dyDescent="0.25">
      <c r="A2615" t="str">
        <f t="shared" si="492"/>
        <v>89301000</v>
      </c>
      <c r="B2615" t="str">
        <f t="shared" si="500"/>
        <v>72100000</v>
      </c>
      <c r="C2615" t="str">
        <f t="shared" si="497"/>
        <v>72100659</v>
      </c>
      <c r="D2615" t="str">
        <f t="shared" si="498"/>
        <v>801</v>
      </c>
      <c r="E2615" t="str">
        <f>"89301093"</f>
        <v>89301093</v>
      </c>
      <c r="F2615" t="str">
        <f>"2256280862"</f>
        <v>2256280862</v>
      </c>
      <c r="G2615" s="1">
        <v>44763</v>
      </c>
      <c r="H2615" t="str">
        <f>"93121"</f>
        <v>93121</v>
      </c>
      <c r="I2615">
        <v>1</v>
      </c>
      <c r="J2615">
        <v>125</v>
      </c>
      <c r="K2615">
        <v>0</v>
      </c>
      <c r="L2615">
        <v>153.75</v>
      </c>
    </row>
    <row r="2616" spans="1:12" x14ac:dyDescent="0.25">
      <c r="A2616" t="str">
        <f t="shared" si="492"/>
        <v>89301000</v>
      </c>
      <c r="B2616" t="str">
        <f t="shared" si="500"/>
        <v>72100000</v>
      </c>
      <c r="C2616" t="str">
        <f t="shared" si="497"/>
        <v>72100659</v>
      </c>
      <c r="D2616" t="str">
        <f t="shared" si="498"/>
        <v>801</v>
      </c>
      <c r="E2616" t="str">
        <f>"89301093"</f>
        <v>89301093</v>
      </c>
      <c r="F2616" t="str">
        <f>"2256280862"</f>
        <v>2256280862</v>
      </c>
      <c r="G2616" s="1">
        <v>44763</v>
      </c>
      <c r="H2616" t="str">
        <f>"93124"</f>
        <v>93124</v>
      </c>
      <c r="I2616">
        <v>1</v>
      </c>
      <c r="J2616">
        <v>173</v>
      </c>
      <c r="K2616">
        <v>0</v>
      </c>
      <c r="L2616">
        <v>212.79</v>
      </c>
    </row>
    <row r="2617" spans="1:12" x14ac:dyDescent="0.25">
      <c r="A2617" t="str">
        <f t="shared" si="492"/>
        <v>89301000</v>
      </c>
      <c r="B2617" t="str">
        <f t="shared" si="500"/>
        <v>72100000</v>
      </c>
      <c r="C2617" t="str">
        <f t="shared" si="497"/>
        <v>72100659</v>
      </c>
      <c r="D2617" t="str">
        <f t="shared" si="498"/>
        <v>801</v>
      </c>
      <c r="E2617" t="str">
        <f>"89301093"</f>
        <v>89301093</v>
      </c>
      <c r="F2617" t="str">
        <f>"2256280862"</f>
        <v>2256280862</v>
      </c>
      <c r="G2617" s="1">
        <v>44763</v>
      </c>
      <c r="H2617" t="str">
        <f>"93281"</f>
        <v>93281</v>
      </c>
      <c r="I2617">
        <v>1</v>
      </c>
      <c r="J2617">
        <v>134</v>
      </c>
      <c r="K2617">
        <v>0</v>
      </c>
      <c r="L2617">
        <v>164.82</v>
      </c>
    </row>
    <row r="2618" spans="1:12" x14ac:dyDescent="0.25">
      <c r="A2618" t="str">
        <f t="shared" si="492"/>
        <v>89301000</v>
      </c>
      <c r="B2618" t="str">
        <f t="shared" si="500"/>
        <v>72100000</v>
      </c>
      <c r="C2618" t="str">
        <f t="shared" si="497"/>
        <v>72100659</v>
      </c>
      <c r="D2618" t="str">
        <f t="shared" si="498"/>
        <v>801</v>
      </c>
      <c r="E2618" t="str">
        <f t="shared" ref="E2618:E2645" si="501">"89301091"</f>
        <v>89301091</v>
      </c>
      <c r="F2618" t="str">
        <f>"2257190342"</f>
        <v>2257190342</v>
      </c>
      <c r="G2618" s="1">
        <v>44763</v>
      </c>
      <c r="H2618" t="str">
        <f>"93121"</f>
        <v>93121</v>
      </c>
      <c r="I2618">
        <v>1</v>
      </c>
      <c r="J2618">
        <v>125</v>
      </c>
      <c r="K2618">
        <v>0</v>
      </c>
      <c r="L2618">
        <v>153.75</v>
      </c>
    </row>
    <row r="2619" spans="1:12" x14ac:dyDescent="0.25">
      <c r="A2619" t="str">
        <f t="shared" si="492"/>
        <v>89301000</v>
      </c>
      <c r="B2619" t="str">
        <f t="shared" si="500"/>
        <v>72100000</v>
      </c>
      <c r="C2619" t="str">
        <f t="shared" si="497"/>
        <v>72100659</v>
      </c>
      <c r="D2619" t="str">
        <f t="shared" si="498"/>
        <v>801</v>
      </c>
      <c r="E2619" t="str">
        <f t="shared" si="501"/>
        <v>89301091</v>
      </c>
      <c r="F2619" t="str">
        <f>"2257190342"</f>
        <v>2257190342</v>
      </c>
      <c r="G2619" s="1">
        <v>44763</v>
      </c>
      <c r="H2619" t="str">
        <f>"93124"</f>
        <v>93124</v>
      </c>
      <c r="I2619">
        <v>1</v>
      </c>
      <c r="J2619">
        <v>173</v>
      </c>
      <c r="K2619">
        <v>0</v>
      </c>
      <c r="L2619">
        <v>212.79</v>
      </c>
    </row>
    <row r="2620" spans="1:12" x14ac:dyDescent="0.25">
      <c r="A2620" t="str">
        <f t="shared" si="492"/>
        <v>89301000</v>
      </c>
      <c r="B2620" t="str">
        <f t="shared" si="500"/>
        <v>72100000</v>
      </c>
      <c r="C2620" t="str">
        <f t="shared" si="497"/>
        <v>72100659</v>
      </c>
      <c r="D2620" t="str">
        <f t="shared" si="498"/>
        <v>801</v>
      </c>
      <c r="E2620" t="str">
        <f t="shared" si="501"/>
        <v>89301091</v>
      </c>
      <c r="F2620" t="str">
        <f>"2257190342"</f>
        <v>2257190342</v>
      </c>
      <c r="G2620" s="1">
        <v>44763</v>
      </c>
      <c r="H2620" t="str">
        <f>"93281"</f>
        <v>93281</v>
      </c>
      <c r="I2620">
        <v>1</v>
      </c>
      <c r="J2620">
        <v>134</v>
      </c>
      <c r="K2620">
        <v>0</v>
      </c>
      <c r="L2620">
        <v>164.82</v>
      </c>
    </row>
    <row r="2621" spans="1:12" x14ac:dyDescent="0.25">
      <c r="A2621" t="str">
        <f t="shared" si="492"/>
        <v>89301000</v>
      </c>
      <c r="B2621" t="str">
        <f t="shared" si="500"/>
        <v>72100000</v>
      </c>
      <c r="C2621" t="str">
        <f t="shared" si="497"/>
        <v>72100659</v>
      </c>
      <c r="D2621" t="str">
        <f t="shared" si="498"/>
        <v>801</v>
      </c>
      <c r="E2621" t="str">
        <f t="shared" si="501"/>
        <v>89301091</v>
      </c>
      <c r="F2621" t="str">
        <f>"2257190485"</f>
        <v>2257190485</v>
      </c>
      <c r="G2621" s="1">
        <v>44763</v>
      </c>
      <c r="H2621" t="str">
        <f>"93121"</f>
        <v>93121</v>
      </c>
      <c r="I2621">
        <v>1</v>
      </c>
      <c r="J2621">
        <v>125</v>
      </c>
      <c r="K2621">
        <v>0</v>
      </c>
      <c r="L2621">
        <v>153.75</v>
      </c>
    </row>
    <row r="2622" spans="1:12" x14ac:dyDescent="0.25">
      <c r="A2622" t="str">
        <f t="shared" si="492"/>
        <v>89301000</v>
      </c>
      <c r="B2622" t="str">
        <f t="shared" si="500"/>
        <v>72100000</v>
      </c>
      <c r="C2622" t="str">
        <f t="shared" si="497"/>
        <v>72100659</v>
      </c>
      <c r="D2622" t="str">
        <f t="shared" si="498"/>
        <v>801</v>
      </c>
      <c r="E2622" t="str">
        <f t="shared" si="501"/>
        <v>89301091</v>
      </c>
      <c r="F2622" t="str">
        <f>"2257190485"</f>
        <v>2257190485</v>
      </c>
      <c r="G2622" s="1">
        <v>44763</v>
      </c>
      <c r="H2622" t="str">
        <f>"93124"</f>
        <v>93124</v>
      </c>
      <c r="I2622">
        <v>1</v>
      </c>
      <c r="J2622">
        <v>173</v>
      </c>
      <c r="K2622">
        <v>0</v>
      </c>
      <c r="L2622">
        <v>212.79</v>
      </c>
    </row>
    <row r="2623" spans="1:12" x14ac:dyDescent="0.25">
      <c r="A2623" t="str">
        <f t="shared" si="492"/>
        <v>89301000</v>
      </c>
      <c r="B2623" t="str">
        <f t="shared" si="500"/>
        <v>72100000</v>
      </c>
      <c r="C2623" t="str">
        <f t="shared" si="497"/>
        <v>72100659</v>
      </c>
      <c r="D2623" t="str">
        <f t="shared" si="498"/>
        <v>801</v>
      </c>
      <c r="E2623" t="str">
        <f t="shared" si="501"/>
        <v>89301091</v>
      </c>
      <c r="F2623" t="str">
        <f>"2257190485"</f>
        <v>2257190485</v>
      </c>
      <c r="G2623" s="1">
        <v>44763</v>
      </c>
      <c r="H2623" t="str">
        <f>"93281"</f>
        <v>93281</v>
      </c>
      <c r="I2623">
        <v>1</v>
      </c>
      <c r="J2623">
        <v>134</v>
      </c>
      <c r="K2623">
        <v>0</v>
      </c>
      <c r="L2623">
        <v>164.82</v>
      </c>
    </row>
    <row r="2624" spans="1:12" x14ac:dyDescent="0.25">
      <c r="A2624" t="str">
        <f t="shared" si="492"/>
        <v>89301000</v>
      </c>
      <c r="B2624" t="str">
        <f t="shared" si="500"/>
        <v>72100000</v>
      </c>
      <c r="C2624" t="str">
        <f t="shared" si="497"/>
        <v>72100659</v>
      </c>
      <c r="D2624" t="str">
        <f t="shared" si="498"/>
        <v>801</v>
      </c>
      <c r="E2624" t="str">
        <f t="shared" si="501"/>
        <v>89301091</v>
      </c>
      <c r="F2624" t="str">
        <f>"2207210632"</f>
        <v>2207210632</v>
      </c>
      <c r="G2624" s="1">
        <v>44765</v>
      </c>
      <c r="H2624" t="str">
        <f>"93121"</f>
        <v>93121</v>
      </c>
      <c r="I2624">
        <v>1</v>
      </c>
      <c r="J2624">
        <v>125</v>
      </c>
      <c r="K2624">
        <v>0</v>
      </c>
      <c r="L2624">
        <v>153.75</v>
      </c>
    </row>
    <row r="2625" spans="1:12" x14ac:dyDescent="0.25">
      <c r="A2625" t="str">
        <f t="shared" si="492"/>
        <v>89301000</v>
      </c>
      <c r="B2625" t="str">
        <f t="shared" si="500"/>
        <v>72100000</v>
      </c>
      <c r="C2625" t="str">
        <f t="shared" si="497"/>
        <v>72100659</v>
      </c>
      <c r="D2625" t="str">
        <f t="shared" si="498"/>
        <v>801</v>
      </c>
      <c r="E2625" t="str">
        <f t="shared" si="501"/>
        <v>89301091</v>
      </c>
      <c r="F2625" t="str">
        <f>"2207210632"</f>
        <v>2207210632</v>
      </c>
      <c r="G2625" s="1">
        <v>44765</v>
      </c>
      <c r="H2625" t="str">
        <f>"93124"</f>
        <v>93124</v>
      </c>
      <c r="I2625">
        <v>1</v>
      </c>
      <c r="J2625">
        <v>173</v>
      </c>
      <c r="K2625">
        <v>0</v>
      </c>
      <c r="L2625">
        <v>212.79</v>
      </c>
    </row>
    <row r="2626" spans="1:12" x14ac:dyDescent="0.25">
      <c r="A2626" t="str">
        <f t="shared" ref="A2626:A2689" si="502">"89301000"</f>
        <v>89301000</v>
      </c>
      <c r="B2626" t="str">
        <f t="shared" si="500"/>
        <v>72100000</v>
      </c>
      <c r="C2626" t="str">
        <f t="shared" si="497"/>
        <v>72100659</v>
      </c>
      <c r="D2626" t="str">
        <f t="shared" si="498"/>
        <v>801</v>
      </c>
      <c r="E2626" t="str">
        <f t="shared" si="501"/>
        <v>89301091</v>
      </c>
      <c r="F2626" t="str">
        <f>"2207210632"</f>
        <v>2207210632</v>
      </c>
      <c r="G2626" s="1">
        <v>44765</v>
      </c>
      <c r="H2626" t="str">
        <f>"93281"</f>
        <v>93281</v>
      </c>
      <c r="I2626">
        <v>1</v>
      </c>
      <c r="J2626">
        <v>134</v>
      </c>
      <c r="K2626">
        <v>0</v>
      </c>
      <c r="L2626">
        <v>164.82</v>
      </c>
    </row>
    <row r="2627" spans="1:12" x14ac:dyDescent="0.25">
      <c r="A2627" t="str">
        <f t="shared" si="502"/>
        <v>89301000</v>
      </c>
      <c r="B2627" t="str">
        <f t="shared" si="500"/>
        <v>72100000</v>
      </c>
      <c r="C2627" t="str">
        <f t="shared" si="497"/>
        <v>72100659</v>
      </c>
      <c r="D2627" t="str">
        <f t="shared" si="498"/>
        <v>801</v>
      </c>
      <c r="E2627" t="str">
        <f t="shared" si="501"/>
        <v>89301091</v>
      </c>
      <c r="F2627" t="str">
        <f>"2207210742"</f>
        <v>2207210742</v>
      </c>
      <c r="G2627" s="1">
        <v>44765</v>
      </c>
      <c r="H2627" t="str">
        <f>"93121"</f>
        <v>93121</v>
      </c>
      <c r="I2627">
        <v>1</v>
      </c>
      <c r="J2627">
        <v>125</v>
      </c>
      <c r="K2627">
        <v>0</v>
      </c>
      <c r="L2627">
        <v>153.75</v>
      </c>
    </row>
    <row r="2628" spans="1:12" x14ac:dyDescent="0.25">
      <c r="A2628" t="str">
        <f t="shared" si="502"/>
        <v>89301000</v>
      </c>
      <c r="B2628" t="str">
        <f t="shared" si="500"/>
        <v>72100000</v>
      </c>
      <c r="C2628" t="str">
        <f t="shared" ref="C2628:C2645" si="503">"72100659"</f>
        <v>72100659</v>
      </c>
      <c r="D2628" t="str">
        <f t="shared" ref="D2628:D2649" si="504">"801"</f>
        <v>801</v>
      </c>
      <c r="E2628" t="str">
        <f t="shared" si="501"/>
        <v>89301091</v>
      </c>
      <c r="F2628" t="str">
        <f>"2207210742"</f>
        <v>2207210742</v>
      </c>
      <c r="G2628" s="1">
        <v>44765</v>
      </c>
      <c r="H2628" t="str">
        <f>"93124"</f>
        <v>93124</v>
      </c>
      <c r="I2628">
        <v>1</v>
      </c>
      <c r="J2628">
        <v>173</v>
      </c>
      <c r="K2628">
        <v>0</v>
      </c>
      <c r="L2628">
        <v>212.79</v>
      </c>
    </row>
    <row r="2629" spans="1:12" x14ac:dyDescent="0.25">
      <c r="A2629" t="str">
        <f t="shared" si="502"/>
        <v>89301000</v>
      </c>
      <c r="B2629" t="str">
        <f t="shared" si="500"/>
        <v>72100000</v>
      </c>
      <c r="C2629" t="str">
        <f t="shared" si="503"/>
        <v>72100659</v>
      </c>
      <c r="D2629" t="str">
        <f t="shared" si="504"/>
        <v>801</v>
      </c>
      <c r="E2629" t="str">
        <f t="shared" si="501"/>
        <v>89301091</v>
      </c>
      <c r="F2629" t="str">
        <f>"2207210742"</f>
        <v>2207210742</v>
      </c>
      <c r="G2629" s="1">
        <v>44765</v>
      </c>
      <c r="H2629" t="str">
        <f>"93281"</f>
        <v>93281</v>
      </c>
      <c r="I2629">
        <v>1</v>
      </c>
      <c r="J2629">
        <v>134</v>
      </c>
      <c r="K2629">
        <v>0</v>
      </c>
      <c r="L2629">
        <v>164.82</v>
      </c>
    </row>
    <row r="2630" spans="1:12" x14ac:dyDescent="0.25">
      <c r="A2630" t="str">
        <f t="shared" si="502"/>
        <v>89301000</v>
      </c>
      <c r="B2630" t="str">
        <f t="shared" si="500"/>
        <v>72100000</v>
      </c>
      <c r="C2630" t="str">
        <f t="shared" si="503"/>
        <v>72100659</v>
      </c>
      <c r="D2630" t="str">
        <f t="shared" si="504"/>
        <v>801</v>
      </c>
      <c r="E2630" t="str">
        <f t="shared" si="501"/>
        <v>89301091</v>
      </c>
      <c r="F2630" t="str">
        <f>"2257190507"</f>
        <v>2257190507</v>
      </c>
      <c r="G2630" s="1">
        <v>44763</v>
      </c>
      <c r="H2630" t="str">
        <f>"93121"</f>
        <v>93121</v>
      </c>
      <c r="I2630">
        <v>1</v>
      </c>
      <c r="J2630">
        <v>125</v>
      </c>
      <c r="K2630">
        <v>0</v>
      </c>
      <c r="L2630">
        <v>153.75</v>
      </c>
    </row>
    <row r="2631" spans="1:12" x14ac:dyDescent="0.25">
      <c r="A2631" t="str">
        <f t="shared" si="502"/>
        <v>89301000</v>
      </c>
      <c r="B2631" t="str">
        <f t="shared" si="500"/>
        <v>72100000</v>
      </c>
      <c r="C2631" t="str">
        <f t="shared" si="503"/>
        <v>72100659</v>
      </c>
      <c r="D2631" t="str">
        <f t="shared" si="504"/>
        <v>801</v>
      </c>
      <c r="E2631" t="str">
        <f t="shared" si="501"/>
        <v>89301091</v>
      </c>
      <c r="F2631" t="str">
        <f>"2257190507"</f>
        <v>2257190507</v>
      </c>
      <c r="G2631" s="1">
        <v>44763</v>
      </c>
      <c r="H2631" t="str">
        <f>"93124"</f>
        <v>93124</v>
      </c>
      <c r="I2631">
        <v>1</v>
      </c>
      <c r="J2631">
        <v>173</v>
      </c>
      <c r="K2631">
        <v>0</v>
      </c>
      <c r="L2631">
        <v>212.79</v>
      </c>
    </row>
    <row r="2632" spans="1:12" x14ac:dyDescent="0.25">
      <c r="A2632" t="str">
        <f t="shared" si="502"/>
        <v>89301000</v>
      </c>
      <c r="B2632" t="str">
        <f t="shared" si="500"/>
        <v>72100000</v>
      </c>
      <c r="C2632" t="str">
        <f t="shared" si="503"/>
        <v>72100659</v>
      </c>
      <c r="D2632" t="str">
        <f t="shared" si="504"/>
        <v>801</v>
      </c>
      <c r="E2632" t="str">
        <f t="shared" si="501"/>
        <v>89301091</v>
      </c>
      <c r="F2632" t="str">
        <f>"2257190507"</f>
        <v>2257190507</v>
      </c>
      <c r="G2632" s="1">
        <v>44763</v>
      </c>
      <c r="H2632" t="str">
        <f>"93281"</f>
        <v>93281</v>
      </c>
      <c r="I2632">
        <v>1</v>
      </c>
      <c r="J2632">
        <v>134</v>
      </c>
      <c r="K2632">
        <v>0</v>
      </c>
      <c r="L2632">
        <v>164.82</v>
      </c>
    </row>
    <row r="2633" spans="1:12" x14ac:dyDescent="0.25">
      <c r="A2633" t="str">
        <f t="shared" si="502"/>
        <v>89301000</v>
      </c>
      <c r="B2633" t="str">
        <f t="shared" si="500"/>
        <v>72100000</v>
      </c>
      <c r="C2633" t="str">
        <f t="shared" si="503"/>
        <v>72100659</v>
      </c>
      <c r="D2633" t="str">
        <f t="shared" si="504"/>
        <v>801</v>
      </c>
      <c r="E2633" t="str">
        <f t="shared" si="501"/>
        <v>89301091</v>
      </c>
      <c r="F2633" t="str">
        <f>"2207240178"</f>
        <v>2207240178</v>
      </c>
      <c r="G2633" s="1">
        <v>44768</v>
      </c>
      <c r="H2633" t="str">
        <f>"93121"</f>
        <v>93121</v>
      </c>
      <c r="I2633">
        <v>1</v>
      </c>
      <c r="J2633">
        <v>125</v>
      </c>
      <c r="K2633">
        <v>0</v>
      </c>
      <c r="L2633">
        <v>153.75</v>
      </c>
    </row>
    <row r="2634" spans="1:12" x14ac:dyDescent="0.25">
      <c r="A2634" t="str">
        <f t="shared" si="502"/>
        <v>89301000</v>
      </c>
      <c r="B2634" t="str">
        <f t="shared" si="500"/>
        <v>72100000</v>
      </c>
      <c r="C2634" t="str">
        <f t="shared" si="503"/>
        <v>72100659</v>
      </c>
      <c r="D2634" t="str">
        <f t="shared" si="504"/>
        <v>801</v>
      </c>
      <c r="E2634" t="str">
        <f t="shared" si="501"/>
        <v>89301091</v>
      </c>
      <c r="F2634" t="str">
        <f>"2207240178"</f>
        <v>2207240178</v>
      </c>
      <c r="G2634" s="1">
        <v>44768</v>
      </c>
      <c r="H2634" t="str">
        <f>"93124"</f>
        <v>93124</v>
      </c>
      <c r="I2634">
        <v>1</v>
      </c>
      <c r="J2634">
        <v>173</v>
      </c>
      <c r="K2634">
        <v>0</v>
      </c>
      <c r="L2634">
        <v>212.79</v>
      </c>
    </row>
    <row r="2635" spans="1:12" x14ac:dyDescent="0.25">
      <c r="A2635" t="str">
        <f t="shared" si="502"/>
        <v>89301000</v>
      </c>
      <c r="B2635" t="str">
        <f t="shared" si="500"/>
        <v>72100000</v>
      </c>
      <c r="C2635" t="str">
        <f t="shared" si="503"/>
        <v>72100659</v>
      </c>
      <c r="D2635" t="str">
        <f t="shared" si="504"/>
        <v>801</v>
      </c>
      <c r="E2635" t="str">
        <f t="shared" si="501"/>
        <v>89301091</v>
      </c>
      <c r="F2635" t="str">
        <f>"2207240178"</f>
        <v>2207240178</v>
      </c>
      <c r="G2635" s="1">
        <v>44768</v>
      </c>
      <c r="H2635" t="str">
        <f>"93281"</f>
        <v>93281</v>
      </c>
      <c r="I2635">
        <v>1</v>
      </c>
      <c r="J2635">
        <v>134</v>
      </c>
      <c r="K2635">
        <v>0</v>
      </c>
      <c r="L2635">
        <v>164.82</v>
      </c>
    </row>
    <row r="2636" spans="1:12" x14ac:dyDescent="0.25">
      <c r="A2636" t="str">
        <f t="shared" si="502"/>
        <v>89301000</v>
      </c>
      <c r="B2636" t="str">
        <f t="shared" si="500"/>
        <v>72100000</v>
      </c>
      <c r="C2636" t="str">
        <f t="shared" si="503"/>
        <v>72100659</v>
      </c>
      <c r="D2636" t="str">
        <f t="shared" si="504"/>
        <v>801</v>
      </c>
      <c r="E2636" t="str">
        <f t="shared" si="501"/>
        <v>89301091</v>
      </c>
      <c r="F2636" t="str">
        <f>"2257240249"</f>
        <v>2257240249</v>
      </c>
      <c r="G2636" s="1">
        <v>44768</v>
      </c>
      <c r="H2636" t="str">
        <f>"93121"</f>
        <v>93121</v>
      </c>
      <c r="I2636">
        <v>1</v>
      </c>
      <c r="J2636">
        <v>125</v>
      </c>
      <c r="K2636">
        <v>0</v>
      </c>
      <c r="L2636">
        <v>153.75</v>
      </c>
    </row>
    <row r="2637" spans="1:12" x14ac:dyDescent="0.25">
      <c r="A2637" t="str">
        <f t="shared" si="502"/>
        <v>89301000</v>
      </c>
      <c r="B2637" t="str">
        <f t="shared" si="500"/>
        <v>72100000</v>
      </c>
      <c r="C2637" t="str">
        <f t="shared" si="503"/>
        <v>72100659</v>
      </c>
      <c r="D2637" t="str">
        <f t="shared" si="504"/>
        <v>801</v>
      </c>
      <c r="E2637" t="str">
        <f t="shared" si="501"/>
        <v>89301091</v>
      </c>
      <c r="F2637" t="str">
        <f>"2257240249"</f>
        <v>2257240249</v>
      </c>
      <c r="G2637" s="1">
        <v>44768</v>
      </c>
      <c r="H2637" t="str">
        <f>"93124"</f>
        <v>93124</v>
      </c>
      <c r="I2637">
        <v>1</v>
      </c>
      <c r="J2637">
        <v>173</v>
      </c>
      <c r="K2637">
        <v>0</v>
      </c>
      <c r="L2637">
        <v>212.79</v>
      </c>
    </row>
    <row r="2638" spans="1:12" x14ac:dyDescent="0.25">
      <c r="A2638" t="str">
        <f t="shared" si="502"/>
        <v>89301000</v>
      </c>
      <c r="B2638" t="str">
        <f t="shared" si="500"/>
        <v>72100000</v>
      </c>
      <c r="C2638" t="str">
        <f t="shared" si="503"/>
        <v>72100659</v>
      </c>
      <c r="D2638" t="str">
        <f t="shared" si="504"/>
        <v>801</v>
      </c>
      <c r="E2638" t="str">
        <f t="shared" si="501"/>
        <v>89301091</v>
      </c>
      <c r="F2638" t="str">
        <f>"2257240249"</f>
        <v>2257240249</v>
      </c>
      <c r="G2638" s="1">
        <v>44768</v>
      </c>
      <c r="H2638" t="str">
        <f>"93281"</f>
        <v>93281</v>
      </c>
      <c r="I2638">
        <v>1</v>
      </c>
      <c r="J2638">
        <v>134</v>
      </c>
      <c r="K2638">
        <v>0</v>
      </c>
      <c r="L2638">
        <v>164.82</v>
      </c>
    </row>
    <row r="2639" spans="1:12" x14ac:dyDescent="0.25">
      <c r="A2639" t="str">
        <f t="shared" si="502"/>
        <v>89301000</v>
      </c>
      <c r="B2639" t="str">
        <f t="shared" si="500"/>
        <v>72100000</v>
      </c>
      <c r="C2639" t="str">
        <f t="shared" si="503"/>
        <v>72100659</v>
      </c>
      <c r="D2639" t="str">
        <f t="shared" si="504"/>
        <v>801</v>
      </c>
      <c r="E2639" t="str">
        <f t="shared" si="501"/>
        <v>89301091</v>
      </c>
      <c r="F2639" t="str">
        <f>"2257250006"</f>
        <v>2257250006</v>
      </c>
      <c r="G2639" s="1">
        <v>44769</v>
      </c>
      <c r="H2639" t="str">
        <f>"93121"</f>
        <v>93121</v>
      </c>
      <c r="I2639">
        <v>1</v>
      </c>
      <c r="J2639">
        <v>125</v>
      </c>
      <c r="K2639">
        <v>0</v>
      </c>
      <c r="L2639">
        <v>153.75</v>
      </c>
    </row>
    <row r="2640" spans="1:12" x14ac:dyDescent="0.25">
      <c r="A2640" t="str">
        <f t="shared" si="502"/>
        <v>89301000</v>
      </c>
      <c r="B2640" t="str">
        <f t="shared" si="500"/>
        <v>72100000</v>
      </c>
      <c r="C2640" t="str">
        <f t="shared" si="503"/>
        <v>72100659</v>
      </c>
      <c r="D2640" t="str">
        <f t="shared" si="504"/>
        <v>801</v>
      </c>
      <c r="E2640" t="str">
        <f t="shared" si="501"/>
        <v>89301091</v>
      </c>
      <c r="F2640" t="str">
        <f>"2257250006"</f>
        <v>2257250006</v>
      </c>
      <c r="G2640" s="1">
        <v>44769</v>
      </c>
      <c r="H2640" t="str">
        <f>"93124"</f>
        <v>93124</v>
      </c>
      <c r="I2640">
        <v>1</v>
      </c>
      <c r="J2640">
        <v>173</v>
      </c>
      <c r="K2640">
        <v>0</v>
      </c>
      <c r="L2640">
        <v>212.79</v>
      </c>
    </row>
    <row r="2641" spans="1:12" x14ac:dyDescent="0.25">
      <c r="A2641" t="str">
        <f t="shared" si="502"/>
        <v>89301000</v>
      </c>
      <c r="B2641" t="str">
        <f t="shared" si="500"/>
        <v>72100000</v>
      </c>
      <c r="C2641" t="str">
        <f t="shared" si="503"/>
        <v>72100659</v>
      </c>
      <c r="D2641" t="str">
        <f t="shared" si="504"/>
        <v>801</v>
      </c>
      <c r="E2641" t="str">
        <f t="shared" si="501"/>
        <v>89301091</v>
      </c>
      <c r="F2641" t="str">
        <f>"2257250006"</f>
        <v>2257250006</v>
      </c>
      <c r="G2641" s="1">
        <v>44769</v>
      </c>
      <c r="H2641" t="str">
        <f>"93281"</f>
        <v>93281</v>
      </c>
      <c r="I2641">
        <v>1</v>
      </c>
      <c r="J2641">
        <v>134</v>
      </c>
      <c r="K2641">
        <v>0</v>
      </c>
      <c r="L2641">
        <v>164.82</v>
      </c>
    </row>
    <row r="2642" spans="1:12" x14ac:dyDescent="0.25">
      <c r="A2642" t="str">
        <f t="shared" si="502"/>
        <v>89301000</v>
      </c>
      <c r="B2642" t="str">
        <f t="shared" si="500"/>
        <v>72100000</v>
      </c>
      <c r="C2642" t="str">
        <f t="shared" si="503"/>
        <v>72100659</v>
      </c>
      <c r="D2642" t="str">
        <f t="shared" si="504"/>
        <v>801</v>
      </c>
      <c r="E2642" t="str">
        <f t="shared" si="501"/>
        <v>89301091</v>
      </c>
      <c r="F2642" t="str">
        <f>"2257270521"</f>
        <v>2257270521</v>
      </c>
      <c r="G2642" s="1">
        <v>44771</v>
      </c>
      <c r="H2642" t="str">
        <f>"93121"</f>
        <v>93121</v>
      </c>
      <c r="I2642">
        <v>1</v>
      </c>
      <c r="J2642">
        <v>125</v>
      </c>
      <c r="K2642">
        <v>0</v>
      </c>
      <c r="L2642">
        <v>153.75</v>
      </c>
    </row>
    <row r="2643" spans="1:12" x14ac:dyDescent="0.25">
      <c r="A2643" t="str">
        <f t="shared" si="502"/>
        <v>89301000</v>
      </c>
      <c r="B2643" t="str">
        <f t="shared" si="500"/>
        <v>72100000</v>
      </c>
      <c r="C2643" t="str">
        <f t="shared" si="503"/>
        <v>72100659</v>
      </c>
      <c r="D2643" t="str">
        <f t="shared" si="504"/>
        <v>801</v>
      </c>
      <c r="E2643" t="str">
        <f t="shared" si="501"/>
        <v>89301091</v>
      </c>
      <c r="F2643" t="str">
        <f>"2257270521"</f>
        <v>2257270521</v>
      </c>
      <c r="G2643" s="1">
        <v>44771</v>
      </c>
      <c r="H2643" t="str">
        <f>"93124"</f>
        <v>93124</v>
      </c>
      <c r="I2643">
        <v>1</v>
      </c>
      <c r="J2643">
        <v>173</v>
      </c>
      <c r="K2643">
        <v>0</v>
      </c>
      <c r="L2643">
        <v>212.79</v>
      </c>
    </row>
    <row r="2644" spans="1:12" x14ac:dyDescent="0.25">
      <c r="A2644" t="str">
        <f t="shared" si="502"/>
        <v>89301000</v>
      </c>
      <c r="B2644" t="str">
        <f t="shared" si="500"/>
        <v>72100000</v>
      </c>
      <c r="C2644" t="str">
        <f t="shared" si="503"/>
        <v>72100659</v>
      </c>
      <c r="D2644" t="str">
        <f t="shared" si="504"/>
        <v>801</v>
      </c>
      <c r="E2644" t="str">
        <f t="shared" si="501"/>
        <v>89301091</v>
      </c>
      <c r="F2644" t="str">
        <f>"2257270521"</f>
        <v>2257270521</v>
      </c>
      <c r="G2644" s="1">
        <v>44771</v>
      </c>
      <c r="H2644" t="str">
        <f>"93281"</f>
        <v>93281</v>
      </c>
      <c r="I2644">
        <v>1</v>
      </c>
      <c r="J2644">
        <v>134</v>
      </c>
      <c r="K2644">
        <v>0</v>
      </c>
      <c r="L2644">
        <v>164.82</v>
      </c>
    </row>
    <row r="2645" spans="1:12" x14ac:dyDescent="0.25">
      <c r="A2645" t="str">
        <f t="shared" si="502"/>
        <v>89301000</v>
      </c>
      <c r="B2645" t="str">
        <f t="shared" si="500"/>
        <v>72100000</v>
      </c>
      <c r="C2645" t="str">
        <f t="shared" si="503"/>
        <v>72100659</v>
      </c>
      <c r="D2645" t="str">
        <f t="shared" si="504"/>
        <v>801</v>
      </c>
      <c r="E2645" t="str">
        <f t="shared" si="501"/>
        <v>89301091</v>
      </c>
      <c r="F2645" t="str">
        <f>"9252185701"</f>
        <v>9252185701</v>
      </c>
      <c r="G2645" s="1">
        <v>44773</v>
      </c>
      <c r="H2645" t="str">
        <f>"93124"</f>
        <v>93124</v>
      </c>
      <c r="I2645">
        <v>1</v>
      </c>
      <c r="J2645">
        <v>173</v>
      </c>
      <c r="K2645">
        <v>0</v>
      </c>
      <c r="L2645">
        <v>212.79</v>
      </c>
    </row>
    <row r="2646" spans="1:12" x14ac:dyDescent="0.25">
      <c r="A2646" t="str">
        <f t="shared" si="502"/>
        <v>89301000</v>
      </c>
      <c r="B2646" t="str">
        <f t="shared" ref="B2646:B2653" si="505">"02004000"</f>
        <v>02004000</v>
      </c>
      <c r="C2646" t="str">
        <f>"02004561"</f>
        <v>02004561</v>
      </c>
      <c r="D2646" t="str">
        <f t="shared" si="504"/>
        <v>801</v>
      </c>
      <c r="E2646" t="str">
        <f>"89301101"</f>
        <v>89301101</v>
      </c>
      <c r="F2646" t="str">
        <f>"1761070190"</f>
        <v>1761070190</v>
      </c>
      <c r="G2646" s="1">
        <v>44736</v>
      </c>
      <c r="H2646" t="str">
        <f>"81549"</f>
        <v>81549</v>
      </c>
      <c r="I2646">
        <v>1</v>
      </c>
      <c r="J2646">
        <v>113</v>
      </c>
      <c r="K2646">
        <v>0</v>
      </c>
      <c r="L2646">
        <v>88.14</v>
      </c>
    </row>
    <row r="2647" spans="1:12" x14ac:dyDescent="0.25">
      <c r="A2647" t="str">
        <f t="shared" si="502"/>
        <v>89301000</v>
      </c>
      <c r="B2647" t="str">
        <f t="shared" si="505"/>
        <v>02004000</v>
      </c>
      <c r="C2647" t="str">
        <f>"02004561"</f>
        <v>02004561</v>
      </c>
      <c r="D2647" t="str">
        <f t="shared" si="504"/>
        <v>801</v>
      </c>
      <c r="E2647" t="str">
        <f>"89301101"</f>
        <v>89301101</v>
      </c>
      <c r="F2647" t="str">
        <f>"1761070190"</f>
        <v>1761070190</v>
      </c>
      <c r="G2647" s="1">
        <v>44736</v>
      </c>
      <c r="H2647" t="str">
        <f>"81651"</f>
        <v>81651</v>
      </c>
      <c r="I2647">
        <v>5</v>
      </c>
      <c r="J2647">
        <v>575</v>
      </c>
      <c r="K2647">
        <v>0</v>
      </c>
      <c r="L2647">
        <v>448.5</v>
      </c>
    </row>
    <row r="2648" spans="1:12" x14ac:dyDescent="0.25">
      <c r="A2648" t="str">
        <f t="shared" si="502"/>
        <v>89301000</v>
      </c>
      <c r="B2648" t="str">
        <f t="shared" si="505"/>
        <v>02004000</v>
      </c>
      <c r="C2648" t="str">
        <f>"02004561"</f>
        <v>02004561</v>
      </c>
      <c r="D2648" t="str">
        <f t="shared" si="504"/>
        <v>801</v>
      </c>
      <c r="E2648" t="str">
        <f>"89301101"</f>
        <v>89301101</v>
      </c>
      <c r="F2648" t="str">
        <f>"1761070190"</f>
        <v>1761070190</v>
      </c>
      <c r="G2648" s="1">
        <v>44736</v>
      </c>
      <c r="H2648" t="str">
        <f>"81751"</f>
        <v>81751</v>
      </c>
      <c r="I2648">
        <v>1</v>
      </c>
      <c r="J2648">
        <v>411</v>
      </c>
      <c r="K2648">
        <v>0</v>
      </c>
      <c r="L2648">
        <v>320.58</v>
      </c>
    </row>
    <row r="2649" spans="1:12" x14ac:dyDescent="0.25">
      <c r="A2649" t="str">
        <f t="shared" si="502"/>
        <v>89301000</v>
      </c>
      <c r="B2649" t="str">
        <f t="shared" si="505"/>
        <v>02004000</v>
      </c>
      <c r="C2649" t="str">
        <f>"02004561"</f>
        <v>02004561</v>
      </c>
      <c r="D2649" t="str">
        <f t="shared" si="504"/>
        <v>801</v>
      </c>
      <c r="E2649" t="str">
        <f>"89301101"</f>
        <v>89301101</v>
      </c>
      <c r="F2649" t="str">
        <f>"1761070190"</f>
        <v>1761070190</v>
      </c>
      <c r="G2649" s="1">
        <v>44736</v>
      </c>
      <c r="H2649" t="str">
        <f>"81777"</f>
        <v>81777</v>
      </c>
      <c r="I2649">
        <v>1</v>
      </c>
      <c r="J2649">
        <v>206</v>
      </c>
      <c r="K2649">
        <v>0</v>
      </c>
      <c r="L2649">
        <v>160.68</v>
      </c>
    </row>
    <row r="2650" spans="1:12" x14ac:dyDescent="0.25">
      <c r="A2650" t="str">
        <f t="shared" si="502"/>
        <v>89301000</v>
      </c>
      <c r="B2650" t="str">
        <f t="shared" si="505"/>
        <v>02004000</v>
      </c>
      <c r="C2650" t="str">
        <f>"02004459"</f>
        <v>02004459</v>
      </c>
      <c r="D2650" t="str">
        <f>"401"</f>
        <v>401</v>
      </c>
      <c r="E2650" t="str">
        <f>"89301103"</f>
        <v>89301103</v>
      </c>
      <c r="F2650" t="str">
        <f>"1912101675"</f>
        <v>1912101675</v>
      </c>
      <c r="G2650" s="1">
        <v>44788</v>
      </c>
      <c r="H2650" t="str">
        <f>"92111"</f>
        <v>92111</v>
      </c>
      <c r="I2650">
        <v>1</v>
      </c>
      <c r="J2650">
        <v>161</v>
      </c>
      <c r="K2650">
        <v>0</v>
      </c>
      <c r="L2650">
        <v>173.88</v>
      </c>
    </row>
    <row r="2651" spans="1:12" x14ac:dyDescent="0.25">
      <c r="A2651" t="str">
        <f t="shared" si="502"/>
        <v>89301000</v>
      </c>
      <c r="B2651" t="str">
        <f t="shared" si="505"/>
        <v>02004000</v>
      </c>
      <c r="C2651" t="str">
        <f>"02004459"</f>
        <v>02004459</v>
      </c>
      <c r="D2651" t="str">
        <f>"401"</f>
        <v>401</v>
      </c>
      <c r="E2651" t="str">
        <f>"89301705"</f>
        <v>89301705</v>
      </c>
      <c r="F2651" t="str">
        <f>"2106211107"</f>
        <v>2106211107</v>
      </c>
      <c r="G2651" s="1">
        <v>44801</v>
      </c>
      <c r="H2651" t="str">
        <f>"09513"</f>
        <v>09513</v>
      </c>
      <c r="I2651">
        <v>1</v>
      </c>
      <c r="J2651">
        <v>87</v>
      </c>
      <c r="K2651">
        <v>0</v>
      </c>
      <c r="L2651">
        <v>87</v>
      </c>
    </row>
    <row r="2652" spans="1:12" x14ac:dyDescent="0.25">
      <c r="A2652" t="str">
        <f t="shared" si="502"/>
        <v>89301000</v>
      </c>
      <c r="B2652" t="str">
        <f t="shared" si="505"/>
        <v>02004000</v>
      </c>
      <c r="C2652" t="str">
        <f>"02004459"</f>
        <v>02004459</v>
      </c>
      <c r="D2652" t="str">
        <f>"401"</f>
        <v>401</v>
      </c>
      <c r="E2652" t="str">
        <f>"89301708"</f>
        <v>89301708</v>
      </c>
      <c r="F2652" t="str">
        <f>"2007151806"</f>
        <v>2007151806</v>
      </c>
      <c r="G2652" s="1">
        <v>44781</v>
      </c>
      <c r="H2652" t="str">
        <f>"92111"</f>
        <v>92111</v>
      </c>
      <c r="I2652">
        <v>1</v>
      </c>
      <c r="J2652">
        <v>161</v>
      </c>
      <c r="K2652">
        <v>0</v>
      </c>
      <c r="L2652">
        <v>173.88</v>
      </c>
    </row>
    <row r="2653" spans="1:12" x14ac:dyDescent="0.25">
      <c r="A2653" t="str">
        <f t="shared" si="502"/>
        <v>89301000</v>
      </c>
      <c r="B2653" t="str">
        <f t="shared" si="505"/>
        <v>02004000</v>
      </c>
      <c r="C2653" t="str">
        <f>"02004459"</f>
        <v>02004459</v>
      </c>
      <c r="D2653" t="str">
        <f>"401"</f>
        <v>401</v>
      </c>
      <c r="E2653" t="str">
        <f>"89301708"</f>
        <v>89301708</v>
      </c>
      <c r="F2653" t="str">
        <f>"1862111460"</f>
        <v>1862111460</v>
      </c>
      <c r="G2653" s="1">
        <v>44781</v>
      </c>
      <c r="H2653" t="str">
        <f>"92111"</f>
        <v>92111</v>
      </c>
      <c r="I2653">
        <v>1</v>
      </c>
      <c r="J2653">
        <v>161</v>
      </c>
      <c r="K2653">
        <v>0</v>
      </c>
      <c r="L2653">
        <v>173.88</v>
      </c>
    </row>
    <row r="2654" spans="1:12" x14ac:dyDescent="0.25">
      <c r="A2654" t="str">
        <f t="shared" si="502"/>
        <v>89301000</v>
      </c>
      <c r="B2654" t="str">
        <f t="shared" ref="B2654:B2682" si="506">"05002000"</f>
        <v>05002000</v>
      </c>
      <c r="C2654" t="str">
        <f>"05002152"</f>
        <v>05002152</v>
      </c>
      <c r="D2654" t="str">
        <f>"801"</f>
        <v>801</v>
      </c>
      <c r="E2654" t="str">
        <f t="shared" ref="E2654:E2679" si="507">"89301105"</f>
        <v>89301105</v>
      </c>
      <c r="F2654" t="str">
        <f>"0612173232"</f>
        <v>0612173232</v>
      </c>
      <c r="G2654" s="1">
        <v>44778</v>
      </c>
      <c r="H2654" t="str">
        <f>"92178"</f>
        <v>92178</v>
      </c>
      <c r="I2654">
        <v>1</v>
      </c>
      <c r="J2654">
        <v>2384</v>
      </c>
      <c r="K2654">
        <v>0</v>
      </c>
      <c r="L2654">
        <v>1859.52</v>
      </c>
    </row>
    <row r="2655" spans="1:12" x14ac:dyDescent="0.25">
      <c r="A2655" t="str">
        <f t="shared" si="502"/>
        <v>89301000</v>
      </c>
      <c r="B2655" t="str">
        <f t="shared" si="506"/>
        <v>05002000</v>
      </c>
      <c r="C2655" t="str">
        <f>"05002152"</f>
        <v>05002152</v>
      </c>
      <c r="D2655" t="str">
        <f>"801"</f>
        <v>801</v>
      </c>
      <c r="E2655" t="str">
        <f t="shared" si="507"/>
        <v>89301105</v>
      </c>
      <c r="F2655" t="str">
        <f>"0612173232"</f>
        <v>0612173232</v>
      </c>
      <c r="G2655" s="1">
        <v>44778</v>
      </c>
      <c r="H2655" t="str">
        <f>"97111"</f>
        <v>97111</v>
      </c>
      <c r="I2655">
        <v>1</v>
      </c>
      <c r="J2655">
        <v>18</v>
      </c>
      <c r="K2655">
        <v>0</v>
      </c>
      <c r="L2655">
        <v>14.04</v>
      </c>
    </row>
    <row r="2656" spans="1:12" x14ac:dyDescent="0.25">
      <c r="A2656" t="str">
        <f t="shared" si="502"/>
        <v>89301000</v>
      </c>
      <c r="B2656" t="str">
        <f t="shared" si="506"/>
        <v>05002000</v>
      </c>
      <c r="C2656" t="str">
        <f t="shared" ref="C2656:C2679" si="508">"05002397"</f>
        <v>05002397</v>
      </c>
      <c r="D2656" t="str">
        <f t="shared" ref="D2656:D2679" si="509">"818"</f>
        <v>818</v>
      </c>
      <c r="E2656" t="str">
        <f t="shared" si="507"/>
        <v>89301105</v>
      </c>
      <c r="F2656" t="str">
        <f>"0653313265"</f>
        <v>0653313265</v>
      </c>
      <c r="G2656" s="1">
        <v>44781</v>
      </c>
      <c r="H2656" t="str">
        <f>"91439"</f>
        <v>91439</v>
      </c>
      <c r="I2656">
        <v>9</v>
      </c>
      <c r="J2656">
        <v>3204</v>
      </c>
      <c r="K2656">
        <v>0</v>
      </c>
      <c r="L2656">
        <v>2915.64</v>
      </c>
    </row>
    <row r="2657" spans="1:12" x14ac:dyDescent="0.25">
      <c r="A2657" t="str">
        <f t="shared" si="502"/>
        <v>89301000</v>
      </c>
      <c r="B2657" t="str">
        <f t="shared" si="506"/>
        <v>05002000</v>
      </c>
      <c r="C2657" t="str">
        <f t="shared" si="508"/>
        <v>05002397</v>
      </c>
      <c r="D2657" t="str">
        <f t="shared" si="509"/>
        <v>818</v>
      </c>
      <c r="E2657" t="str">
        <f t="shared" si="507"/>
        <v>89301105</v>
      </c>
      <c r="F2657" t="str">
        <f>"0653313265"</f>
        <v>0653313265</v>
      </c>
      <c r="G2657" s="1">
        <v>44781</v>
      </c>
      <c r="H2657" t="str">
        <f>"91439"</f>
        <v>91439</v>
      </c>
      <c r="I2657">
        <v>5</v>
      </c>
      <c r="J2657">
        <v>1780</v>
      </c>
      <c r="K2657">
        <v>0</v>
      </c>
      <c r="L2657">
        <v>1619.8</v>
      </c>
    </row>
    <row r="2658" spans="1:12" x14ac:dyDescent="0.25">
      <c r="A2658" t="str">
        <f t="shared" si="502"/>
        <v>89301000</v>
      </c>
      <c r="B2658" t="str">
        <f t="shared" si="506"/>
        <v>05002000</v>
      </c>
      <c r="C2658" t="str">
        <f t="shared" si="508"/>
        <v>05002397</v>
      </c>
      <c r="D2658" t="str">
        <f t="shared" si="509"/>
        <v>818</v>
      </c>
      <c r="E2658" t="str">
        <f t="shared" si="507"/>
        <v>89301105</v>
      </c>
      <c r="F2658" t="str">
        <f>"0653313265"</f>
        <v>0653313265</v>
      </c>
      <c r="G2658" s="1">
        <v>44778</v>
      </c>
      <c r="H2658" t="str">
        <f>"94229"</f>
        <v>94229</v>
      </c>
      <c r="I2658">
        <v>4</v>
      </c>
      <c r="J2658">
        <v>2472</v>
      </c>
      <c r="K2658">
        <v>0</v>
      </c>
      <c r="L2658">
        <v>2249.52</v>
      </c>
    </row>
    <row r="2659" spans="1:12" x14ac:dyDescent="0.25">
      <c r="A2659" t="str">
        <f t="shared" si="502"/>
        <v>89301000</v>
      </c>
      <c r="B2659" t="str">
        <f t="shared" si="506"/>
        <v>05002000</v>
      </c>
      <c r="C2659" t="str">
        <f t="shared" si="508"/>
        <v>05002397</v>
      </c>
      <c r="D2659" t="str">
        <f t="shared" si="509"/>
        <v>818</v>
      </c>
      <c r="E2659" t="str">
        <f t="shared" si="507"/>
        <v>89301105</v>
      </c>
      <c r="F2659" t="str">
        <f>"0653313265"</f>
        <v>0653313265</v>
      </c>
      <c r="G2659" s="1">
        <v>44778</v>
      </c>
      <c r="H2659" t="str">
        <f>"94337"</f>
        <v>94337</v>
      </c>
      <c r="I2659">
        <v>5</v>
      </c>
      <c r="J2659">
        <v>44800</v>
      </c>
      <c r="K2659">
        <v>0</v>
      </c>
      <c r="L2659">
        <v>40768</v>
      </c>
    </row>
    <row r="2660" spans="1:12" x14ac:dyDescent="0.25">
      <c r="A2660" t="str">
        <f t="shared" si="502"/>
        <v>89301000</v>
      </c>
      <c r="B2660" t="str">
        <f t="shared" si="506"/>
        <v>05002000</v>
      </c>
      <c r="C2660" t="str">
        <f t="shared" si="508"/>
        <v>05002397</v>
      </c>
      <c r="D2660" t="str">
        <f t="shared" si="509"/>
        <v>818</v>
      </c>
      <c r="E2660" t="str">
        <f t="shared" si="507"/>
        <v>89301105</v>
      </c>
      <c r="F2660" t="str">
        <f>"2001160744"</f>
        <v>2001160744</v>
      </c>
      <c r="G2660" s="1">
        <v>44799</v>
      </c>
      <c r="H2660" t="str">
        <f>"94225"</f>
        <v>94225</v>
      </c>
      <c r="I2660">
        <v>1</v>
      </c>
      <c r="J2660">
        <v>1187</v>
      </c>
      <c r="K2660">
        <v>0</v>
      </c>
      <c r="L2660">
        <v>1080.17</v>
      </c>
    </row>
    <row r="2661" spans="1:12" x14ac:dyDescent="0.25">
      <c r="A2661" t="str">
        <f t="shared" si="502"/>
        <v>89301000</v>
      </c>
      <c r="B2661" t="str">
        <f t="shared" si="506"/>
        <v>05002000</v>
      </c>
      <c r="C2661" t="str">
        <f t="shared" si="508"/>
        <v>05002397</v>
      </c>
      <c r="D2661" t="str">
        <f t="shared" si="509"/>
        <v>818</v>
      </c>
      <c r="E2661" t="str">
        <f t="shared" si="507"/>
        <v>89301105</v>
      </c>
      <c r="F2661" t="str">
        <f t="shared" ref="F2661:F2679" si="510">"2109170943"</f>
        <v>2109170943</v>
      </c>
      <c r="G2661" s="1">
        <v>44791</v>
      </c>
      <c r="H2661" t="str">
        <f>"91439"</f>
        <v>91439</v>
      </c>
      <c r="I2661">
        <v>9</v>
      </c>
      <c r="J2661">
        <v>3204</v>
      </c>
      <c r="K2661">
        <v>0</v>
      </c>
      <c r="L2661">
        <v>2915.64</v>
      </c>
    </row>
    <row r="2662" spans="1:12" x14ac:dyDescent="0.25">
      <c r="A2662" t="str">
        <f t="shared" si="502"/>
        <v>89301000</v>
      </c>
      <c r="B2662" t="str">
        <f t="shared" si="506"/>
        <v>05002000</v>
      </c>
      <c r="C2662" t="str">
        <f t="shared" si="508"/>
        <v>05002397</v>
      </c>
      <c r="D2662" t="str">
        <f t="shared" si="509"/>
        <v>818</v>
      </c>
      <c r="E2662" t="str">
        <f t="shared" si="507"/>
        <v>89301105</v>
      </c>
      <c r="F2662" t="str">
        <f t="shared" si="510"/>
        <v>2109170943</v>
      </c>
      <c r="G2662" s="1">
        <v>44791</v>
      </c>
      <c r="H2662" t="str">
        <f>"91439"</f>
        <v>91439</v>
      </c>
      <c r="I2662">
        <v>8</v>
      </c>
      <c r="J2662">
        <v>2848</v>
      </c>
      <c r="K2662">
        <v>0</v>
      </c>
      <c r="L2662">
        <v>2591.6799999999998</v>
      </c>
    </row>
    <row r="2663" spans="1:12" x14ac:dyDescent="0.25">
      <c r="A2663" t="str">
        <f t="shared" si="502"/>
        <v>89301000</v>
      </c>
      <c r="B2663" t="str">
        <f t="shared" si="506"/>
        <v>05002000</v>
      </c>
      <c r="C2663" t="str">
        <f t="shared" si="508"/>
        <v>05002397</v>
      </c>
      <c r="D2663" t="str">
        <f t="shared" si="509"/>
        <v>818</v>
      </c>
      <c r="E2663" t="str">
        <f t="shared" si="507"/>
        <v>89301105</v>
      </c>
      <c r="F2663" t="str">
        <f t="shared" si="510"/>
        <v>2109170943</v>
      </c>
      <c r="G2663" s="1">
        <v>44784</v>
      </c>
      <c r="H2663" t="str">
        <f>"94233"</f>
        <v>94233</v>
      </c>
      <c r="I2663">
        <v>1</v>
      </c>
      <c r="J2663">
        <v>41183</v>
      </c>
      <c r="K2663">
        <v>0</v>
      </c>
      <c r="L2663">
        <v>37476.53</v>
      </c>
    </row>
    <row r="2664" spans="1:12" x14ac:dyDescent="0.25">
      <c r="A2664" t="str">
        <f t="shared" si="502"/>
        <v>89301000</v>
      </c>
      <c r="B2664" t="str">
        <f t="shared" si="506"/>
        <v>05002000</v>
      </c>
      <c r="C2664" t="str">
        <f t="shared" si="508"/>
        <v>05002397</v>
      </c>
      <c r="D2664" t="str">
        <f t="shared" si="509"/>
        <v>818</v>
      </c>
      <c r="E2664" t="str">
        <f t="shared" si="507"/>
        <v>89301105</v>
      </c>
      <c r="F2664" t="str">
        <f t="shared" si="510"/>
        <v>2109170943</v>
      </c>
      <c r="G2664" s="1">
        <v>44784</v>
      </c>
      <c r="H2664" t="str">
        <f>"94225"</f>
        <v>94225</v>
      </c>
      <c r="I2664">
        <v>1</v>
      </c>
      <c r="J2664">
        <v>1187</v>
      </c>
      <c r="K2664">
        <v>0</v>
      </c>
      <c r="L2664">
        <v>1080.17</v>
      </c>
    </row>
    <row r="2665" spans="1:12" x14ac:dyDescent="0.25">
      <c r="A2665" t="str">
        <f t="shared" si="502"/>
        <v>89301000</v>
      </c>
      <c r="B2665" t="str">
        <f t="shared" si="506"/>
        <v>05002000</v>
      </c>
      <c r="C2665" t="str">
        <f t="shared" si="508"/>
        <v>05002397</v>
      </c>
      <c r="D2665" t="str">
        <f t="shared" si="509"/>
        <v>818</v>
      </c>
      <c r="E2665" t="str">
        <f t="shared" si="507"/>
        <v>89301105</v>
      </c>
      <c r="F2665" t="str">
        <f t="shared" si="510"/>
        <v>2109170943</v>
      </c>
      <c r="G2665" s="1">
        <v>44785</v>
      </c>
      <c r="H2665" t="str">
        <f>"94225"</f>
        <v>94225</v>
      </c>
      <c r="I2665">
        <v>1</v>
      </c>
      <c r="J2665">
        <v>1187</v>
      </c>
      <c r="K2665">
        <v>0</v>
      </c>
      <c r="L2665">
        <v>1080.17</v>
      </c>
    </row>
    <row r="2666" spans="1:12" x14ac:dyDescent="0.25">
      <c r="A2666" t="str">
        <f t="shared" si="502"/>
        <v>89301000</v>
      </c>
      <c r="B2666" t="str">
        <f t="shared" si="506"/>
        <v>05002000</v>
      </c>
      <c r="C2666" t="str">
        <f t="shared" si="508"/>
        <v>05002397</v>
      </c>
      <c r="D2666" t="str">
        <f t="shared" si="509"/>
        <v>818</v>
      </c>
      <c r="E2666" t="str">
        <f t="shared" si="507"/>
        <v>89301105</v>
      </c>
      <c r="F2666" t="str">
        <f t="shared" si="510"/>
        <v>2109170943</v>
      </c>
      <c r="G2666" s="1">
        <v>44785</v>
      </c>
      <c r="H2666" t="str">
        <f>"94195"</f>
        <v>94195</v>
      </c>
      <c r="I2666">
        <v>1</v>
      </c>
      <c r="J2666">
        <v>378</v>
      </c>
      <c r="K2666">
        <v>0</v>
      </c>
      <c r="L2666">
        <v>343.98</v>
      </c>
    </row>
    <row r="2667" spans="1:12" x14ac:dyDescent="0.25">
      <c r="A2667" t="str">
        <f t="shared" si="502"/>
        <v>89301000</v>
      </c>
      <c r="B2667" t="str">
        <f t="shared" si="506"/>
        <v>05002000</v>
      </c>
      <c r="C2667" t="str">
        <f t="shared" si="508"/>
        <v>05002397</v>
      </c>
      <c r="D2667" t="str">
        <f t="shared" si="509"/>
        <v>818</v>
      </c>
      <c r="E2667" t="str">
        <f t="shared" si="507"/>
        <v>89301105</v>
      </c>
      <c r="F2667" t="str">
        <f t="shared" si="510"/>
        <v>2109170943</v>
      </c>
      <c r="G2667" s="1">
        <v>44785</v>
      </c>
      <c r="H2667" t="str">
        <f>"94353"</f>
        <v>94353</v>
      </c>
      <c r="I2667">
        <v>9</v>
      </c>
      <c r="J2667">
        <v>15381</v>
      </c>
      <c r="K2667">
        <v>0</v>
      </c>
      <c r="L2667">
        <v>13996.71</v>
      </c>
    </row>
    <row r="2668" spans="1:12" x14ac:dyDescent="0.25">
      <c r="A2668" t="str">
        <f t="shared" si="502"/>
        <v>89301000</v>
      </c>
      <c r="B2668" t="str">
        <f t="shared" si="506"/>
        <v>05002000</v>
      </c>
      <c r="C2668" t="str">
        <f t="shared" si="508"/>
        <v>05002397</v>
      </c>
      <c r="D2668" t="str">
        <f t="shared" si="509"/>
        <v>818</v>
      </c>
      <c r="E2668" t="str">
        <f t="shared" si="507"/>
        <v>89301105</v>
      </c>
      <c r="F2668" t="str">
        <f t="shared" si="510"/>
        <v>2109170943</v>
      </c>
      <c r="G2668" s="1">
        <v>44785</v>
      </c>
      <c r="H2668" t="str">
        <f>"94353"</f>
        <v>94353</v>
      </c>
      <c r="I2668">
        <v>7</v>
      </c>
      <c r="J2668">
        <v>11963</v>
      </c>
      <c r="K2668">
        <v>0</v>
      </c>
      <c r="L2668">
        <v>10886.33</v>
      </c>
    </row>
    <row r="2669" spans="1:12" x14ac:dyDescent="0.25">
      <c r="A2669" t="str">
        <f t="shared" si="502"/>
        <v>89301000</v>
      </c>
      <c r="B2669" t="str">
        <f t="shared" si="506"/>
        <v>05002000</v>
      </c>
      <c r="C2669" t="str">
        <f t="shared" si="508"/>
        <v>05002397</v>
      </c>
      <c r="D2669" t="str">
        <f t="shared" si="509"/>
        <v>818</v>
      </c>
      <c r="E2669" t="str">
        <f t="shared" si="507"/>
        <v>89301105</v>
      </c>
      <c r="F2669" t="str">
        <f t="shared" si="510"/>
        <v>2109170943</v>
      </c>
      <c r="G2669" s="1">
        <v>44790</v>
      </c>
      <c r="H2669" t="str">
        <f>"94233"</f>
        <v>94233</v>
      </c>
      <c r="I2669">
        <v>1</v>
      </c>
      <c r="J2669">
        <v>41183</v>
      </c>
      <c r="K2669">
        <v>0</v>
      </c>
      <c r="L2669">
        <v>37476.53</v>
      </c>
    </row>
    <row r="2670" spans="1:12" x14ac:dyDescent="0.25">
      <c r="A2670" t="str">
        <f t="shared" si="502"/>
        <v>89301000</v>
      </c>
      <c r="B2670" t="str">
        <f t="shared" si="506"/>
        <v>05002000</v>
      </c>
      <c r="C2670" t="str">
        <f t="shared" si="508"/>
        <v>05002397</v>
      </c>
      <c r="D2670" t="str">
        <f t="shared" si="509"/>
        <v>818</v>
      </c>
      <c r="E2670" t="str">
        <f t="shared" si="507"/>
        <v>89301105</v>
      </c>
      <c r="F2670" t="str">
        <f t="shared" si="510"/>
        <v>2109170943</v>
      </c>
      <c r="G2670" s="1">
        <v>44795</v>
      </c>
      <c r="H2670" t="str">
        <f>"94225"</f>
        <v>94225</v>
      </c>
      <c r="I2670">
        <v>1</v>
      </c>
      <c r="J2670">
        <v>1187</v>
      </c>
      <c r="K2670">
        <v>0</v>
      </c>
      <c r="L2670">
        <v>1080.17</v>
      </c>
    </row>
    <row r="2671" spans="1:12" x14ac:dyDescent="0.25">
      <c r="A2671" t="str">
        <f t="shared" si="502"/>
        <v>89301000</v>
      </c>
      <c r="B2671" t="str">
        <f t="shared" si="506"/>
        <v>05002000</v>
      </c>
      <c r="C2671" t="str">
        <f t="shared" si="508"/>
        <v>05002397</v>
      </c>
      <c r="D2671" t="str">
        <f t="shared" si="509"/>
        <v>818</v>
      </c>
      <c r="E2671" t="str">
        <f t="shared" si="507"/>
        <v>89301105</v>
      </c>
      <c r="F2671" t="str">
        <f t="shared" si="510"/>
        <v>2109170943</v>
      </c>
      <c r="G2671" s="1">
        <v>44797</v>
      </c>
      <c r="H2671" t="str">
        <f>"94229"</f>
        <v>94229</v>
      </c>
      <c r="I2671">
        <v>4</v>
      </c>
      <c r="J2671">
        <v>2472</v>
      </c>
      <c r="K2671">
        <v>0</v>
      </c>
      <c r="L2671">
        <v>2249.52</v>
      </c>
    </row>
    <row r="2672" spans="1:12" x14ac:dyDescent="0.25">
      <c r="A2672" t="str">
        <f t="shared" si="502"/>
        <v>89301000</v>
      </c>
      <c r="B2672" t="str">
        <f t="shared" si="506"/>
        <v>05002000</v>
      </c>
      <c r="C2672" t="str">
        <f t="shared" si="508"/>
        <v>05002397</v>
      </c>
      <c r="D2672" t="str">
        <f t="shared" si="509"/>
        <v>818</v>
      </c>
      <c r="E2672" t="str">
        <f t="shared" si="507"/>
        <v>89301105</v>
      </c>
      <c r="F2672" t="str">
        <f t="shared" si="510"/>
        <v>2109170943</v>
      </c>
      <c r="G2672" s="1">
        <v>44797</v>
      </c>
      <c r="H2672" t="str">
        <f>"94337"</f>
        <v>94337</v>
      </c>
      <c r="I2672">
        <v>8</v>
      </c>
      <c r="J2672">
        <v>71680</v>
      </c>
      <c r="K2672">
        <v>0</v>
      </c>
      <c r="L2672">
        <v>65228.800000000003</v>
      </c>
    </row>
    <row r="2673" spans="1:12" x14ac:dyDescent="0.25">
      <c r="A2673" t="str">
        <f t="shared" si="502"/>
        <v>89301000</v>
      </c>
      <c r="B2673" t="str">
        <f t="shared" si="506"/>
        <v>05002000</v>
      </c>
      <c r="C2673" t="str">
        <f t="shared" si="508"/>
        <v>05002397</v>
      </c>
      <c r="D2673" t="str">
        <f t="shared" si="509"/>
        <v>818</v>
      </c>
      <c r="E2673" t="str">
        <f t="shared" si="507"/>
        <v>89301105</v>
      </c>
      <c r="F2673" t="str">
        <f t="shared" si="510"/>
        <v>2109170943</v>
      </c>
      <c r="G2673" s="1">
        <v>44798</v>
      </c>
      <c r="H2673" t="str">
        <f t="shared" ref="H2673:H2679" si="511">"91439"</f>
        <v>91439</v>
      </c>
      <c r="I2673">
        <v>9</v>
      </c>
      <c r="J2673">
        <v>3204</v>
      </c>
      <c r="K2673">
        <v>0</v>
      </c>
      <c r="L2673">
        <v>2915.64</v>
      </c>
    </row>
    <row r="2674" spans="1:12" x14ac:dyDescent="0.25">
      <c r="A2674" t="str">
        <f t="shared" si="502"/>
        <v>89301000</v>
      </c>
      <c r="B2674" t="str">
        <f t="shared" si="506"/>
        <v>05002000</v>
      </c>
      <c r="C2674" t="str">
        <f t="shared" si="508"/>
        <v>05002397</v>
      </c>
      <c r="D2674" t="str">
        <f t="shared" si="509"/>
        <v>818</v>
      </c>
      <c r="E2674" t="str">
        <f t="shared" si="507"/>
        <v>89301105</v>
      </c>
      <c r="F2674" t="str">
        <f t="shared" si="510"/>
        <v>2109170943</v>
      </c>
      <c r="G2674" s="1">
        <v>44798</v>
      </c>
      <c r="H2674" t="str">
        <f t="shared" si="511"/>
        <v>91439</v>
      </c>
      <c r="I2674">
        <v>9</v>
      </c>
      <c r="J2674">
        <v>3204</v>
      </c>
      <c r="K2674">
        <v>0</v>
      </c>
      <c r="L2674">
        <v>2915.64</v>
      </c>
    </row>
    <row r="2675" spans="1:12" x14ac:dyDescent="0.25">
      <c r="A2675" t="str">
        <f t="shared" si="502"/>
        <v>89301000</v>
      </c>
      <c r="B2675" t="str">
        <f t="shared" si="506"/>
        <v>05002000</v>
      </c>
      <c r="C2675" t="str">
        <f t="shared" si="508"/>
        <v>05002397</v>
      </c>
      <c r="D2675" t="str">
        <f t="shared" si="509"/>
        <v>818</v>
      </c>
      <c r="E2675" t="str">
        <f t="shared" si="507"/>
        <v>89301105</v>
      </c>
      <c r="F2675" t="str">
        <f t="shared" si="510"/>
        <v>2109170943</v>
      </c>
      <c r="G2675" s="1">
        <v>44798</v>
      </c>
      <c r="H2675" t="str">
        <f t="shared" si="511"/>
        <v>91439</v>
      </c>
      <c r="I2675">
        <v>9</v>
      </c>
      <c r="J2675">
        <v>3204</v>
      </c>
      <c r="K2675">
        <v>0</v>
      </c>
      <c r="L2675">
        <v>2915.64</v>
      </c>
    </row>
    <row r="2676" spans="1:12" x14ac:dyDescent="0.25">
      <c r="A2676" t="str">
        <f t="shared" si="502"/>
        <v>89301000</v>
      </c>
      <c r="B2676" t="str">
        <f t="shared" si="506"/>
        <v>05002000</v>
      </c>
      <c r="C2676" t="str">
        <f t="shared" si="508"/>
        <v>05002397</v>
      </c>
      <c r="D2676" t="str">
        <f t="shared" si="509"/>
        <v>818</v>
      </c>
      <c r="E2676" t="str">
        <f t="shared" si="507"/>
        <v>89301105</v>
      </c>
      <c r="F2676" t="str">
        <f t="shared" si="510"/>
        <v>2109170943</v>
      </c>
      <c r="G2676" s="1">
        <v>44798</v>
      </c>
      <c r="H2676" t="str">
        <f t="shared" si="511"/>
        <v>91439</v>
      </c>
      <c r="I2676">
        <v>9</v>
      </c>
      <c r="J2676">
        <v>3204</v>
      </c>
      <c r="K2676">
        <v>0</v>
      </c>
      <c r="L2676">
        <v>2915.64</v>
      </c>
    </row>
    <row r="2677" spans="1:12" x14ac:dyDescent="0.25">
      <c r="A2677" t="str">
        <f t="shared" si="502"/>
        <v>89301000</v>
      </c>
      <c r="B2677" t="str">
        <f t="shared" si="506"/>
        <v>05002000</v>
      </c>
      <c r="C2677" t="str">
        <f t="shared" si="508"/>
        <v>05002397</v>
      </c>
      <c r="D2677" t="str">
        <f t="shared" si="509"/>
        <v>818</v>
      </c>
      <c r="E2677" t="str">
        <f t="shared" si="507"/>
        <v>89301105</v>
      </c>
      <c r="F2677" t="str">
        <f t="shared" si="510"/>
        <v>2109170943</v>
      </c>
      <c r="G2677" s="1">
        <v>44798</v>
      </c>
      <c r="H2677" t="str">
        <f t="shared" si="511"/>
        <v>91439</v>
      </c>
      <c r="I2677">
        <v>9</v>
      </c>
      <c r="J2677">
        <v>3204</v>
      </c>
      <c r="K2677">
        <v>0</v>
      </c>
      <c r="L2677">
        <v>2915.64</v>
      </c>
    </row>
    <row r="2678" spans="1:12" x14ac:dyDescent="0.25">
      <c r="A2678" t="str">
        <f t="shared" si="502"/>
        <v>89301000</v>
      </c>
      <c r="B2678" t="str">
        <f t="shared" si="506"/>
        <v>05002000</v>
      </c>
      <c r="C2678" t="str">
        <f t="shared" si="508"/>
        <v>05002397</v>
      </c>
      <c r="D2678" t="str">
        <f t="shared" si="509"/>
        <v>818</v>
      </c>
      <c r="E2678" t="str">
        <f t="shared" si="507"/>
        <v>89301105</v>
      </c>
      <c r="F2678" t="str">
        <f t="shared" si="510"/>
        <v>2109170943</v>
      </c>
      <c r="G2678" s="1">
        <v>44798</v>
      </c>
      <c r="H2678" t="str">
        <f t="shared" si="511"/>
        <v>91439</v>
      </c>
      <c r="I2678">
        <v>9</v>
      </c>
      <c r="J2678">
        <v>3204</v>
      </c>
      <c r="K2678">
        <v>0</v>
      </c>
      <c r="L2678">
        <v>2915.64</v>
      </c>
    </row>
    <row r="2679" spans="1:12" x14ac:dyDescent="0.25">
      <c r="A2679" t="str">
        <f t="shared" si="502"/>
        <v>89301000</v>
      </c>
      <c r="B2679" t="str">
        <f t="shared" si="506"/>
        <v>05002000</v>
      </c>
      <c r="C2679" t="str">
        <f t="shared" si="508"/>
        <v>05002397</v>
      </c>
      <c r="D2679" t="str">
        <f t="shared" si="509"/>
        <v>818</v>
      </c>
      <c r="E2679" t="str">
        <f t="shared" si="507"/>
        <v>89301105</v>
      </c>
      <c r="F2679" t="str">
        <f t="shared" si="510"/>
        <v>2109170943</v>
      </c>
      <c r="G2679" s="1">
        <v>44798</v>
      </c>
      <c r="H2679" t="str">
        <f t="shared" si="511"/>
        <v>91439</v>
      </c>
      <c r="I2679">
        <v>3</v>
      </c>
      <c r="J2679">
        <v>1068</v>
      </c>
      <c r="K2679">
        <v>0</v>
      </c>
      <c r="L2679">
        <v>971.88</v>
      </c>
    </row>
    <row r="2680" spans="1:12" x14ac:dyDescent="0.25">
      <c r="A2680" t="str">
        <f t="shared" si="502"/>
        <v>89301000</v>
      </c>
      <c r="B2680" t="str">
        <f t="shared" si="506"/>
        <v>05002000</v>
      </c>
      <c r="C2680" t="str">
        <f>"05002429"</f>
        <v>05002429</v>
      </c>
      <c r="D2680" t="str">
        <f>"206"</f>
        <v>206</v>
      </c>
      <c r="E2680" t="str">
        <f>"89301103"</f>
        <v>89301103</v>
      </c>
      <c r="F2680" t="str">
        <f>"0612173232"</f>
        <v>0612173232</v>
      </c>
      <c r="G2680" s="1">
        <v>44759</v>
      </c>
      <c r="H2680" t="str">
        <f>"99111"</f>
        <v>99111</v>
      </c>
      <c r="I2680">
        <v>1</v>
      </c>
      <c r="J2680">
        <v>206</v>
      </c>
      <c r="K2680">
        <v>0</v>
      </c>
      <c r="L2680">
        <v>222.48</v>
      </c>
    </row>
    <row r="2681" spans="1:12" x14ac:dyDescent="0.25">
      <c r="A2681" t="str">
        <f t="shared" si="502"/>
        <v>89301000</v>
      </c>
      <c r="B2681" t="str">
        <f t="shared" si="506"/>
        <v>05002000</v>
      </c>
      <c r="C2681" t="str">
        <f>"05002429"</f>
        <v>05002429</v>
      </c>
      <c r="D2681" t="str">
        <f>"206"</f>
        <v>206</v>
      </c>
      <c r="E2681" t="str">
        <f>"89301103"</f>
        <v>89301103</v>
      </c>
      <c r="F2681" t="str">
        <f>"0612173232"</f>
        <v>0612173232</v>
      </c>
      <c r="G2681" s="1">
        <v>44761</v>
      </c>
      <c r="H2681" t="str">
        <f>"99111"</f>
        <v>99111</v>
      </c>
      <c r="I2681">
        <v>1</v>
      </c>
      <c r="J2681">
        <v>206</v>
      </c>
      <c r="K2681">
        <v>0</v>
      </c>
      <c r="L2681">
        <v>222.48</v>
      </c>
    </row>
    <row r="2682" spans="1:12" x14ac:dyDescent="0.25">
      <c r="A2682" t="str">
        <f t="shared" si="502"/>
        <v>89301000</v>
      </c>
      <c r="B2682" t="str">
        <f t="shared" si="506"/>
        <v>05002000</v>
      </c>
      <c r="C2682" t="str">
        <f>"05002429"</f>
        <v>05002429</v>
      </c>
      <c r="D2682" t="str">
        <f>"206"</f>
        <v>206</v>
      </c>
      <c r="E2682" t="str">
        <f>"89301103"</f>
        <v>89301103</v>
      </c>
      <c r="F2682" t="str">
        <f>"0612173232"</f>
        <v>0612173232</v>
      </c>
      <c r="G2682" s="1">
        <v>44761</v>
      </c>
      <c r="H2682" t="str">
        <f>"99113"</f>
        <v>99113</v>
      </c>
      <c r="I2682">
        <v>1</v>
      </c>
      <c r="J2682">
        <v>411</v>
      </c>
      <c r="K2682">
        <v>0</v>
      </c>
      <c r="L2682">
        <v>443.88</v>
      </c>
    </row>
    <row r="2683" spans="1:12" x14ac:dyDescent="0.25">
      <c r="A2683" t="str">
        <f t="shared" si="502"/>
        <v>89301000</v>
      </c>
      <c r="B2683" t="str">
        <f>"44564000"</f>
        <v>44564000</v>
      </c>
      <c r="C2683" t="str">
        <f>"44564006"</f>
        <v>44564006</v>
      </c>
      <c r="D2683" t="str">
        <f>"816"</f>
        <v>816</v>
      </c>
      <c r="E2683" t="str">
        <f>"89301212"</f>
        <v>89301212</v>
      </c>
      <c r="F2683" t="str">
        <f>"5959031573"</f>
        <v>5959031573</v>
      </c>
      <c r="G2683" s="1">
        <v>44594</v>
      </c>
      <c r="H2683" t="str">
        <f>"94365"</f>
        <v>94365</v>
      </c>
      <c r="I2683">
        <v>1</v>
      </c>
      <c r="J2683">
        <v>36422</v>
      </c>
      <c r="K2683">
        <v>0</v>
      </c>
      <c r="L2683">
        <v>30958.7</v>
      </c>
    </row>
    <row r="2684" spans="1:12" x14ac:dyDescent="0.25">
      <c r="A2684" t="str">
        <f t="shared" si="502"/>
        <v>89301000</v>
      </c>
      <c r="B2684" t="str">
        <f>"44564000"</f>
        <v>44564000</v>
      </c>
      <c r="C2684" t="str">
        <f>"44564006"</f>
        <v>44564006</v>
      </c>
      <c r="D2684" t="str">
        <f>"816"</f>
        <v>816</v>
      </c>
      <c r="E2684" t="str">
        <f>"89301212"</f>
        <v>89301212</v>
      </c>
      <c r="F2684" t="str">
        <f>"7558275362"</f>
        <v>7558275362</v>
      </c>
      <c r="G2684" s="1">
        <v>44624</v>
      </c>
      <c r="H2684" t="str">
        <f>"94365"</f>
        <v>94365</v>
      </c>
      <c r="I2684">
        <v>1</v>
      </c>
      <c r="J2684">
        <v>36422</v>
      </c>
      <c r="K2684">
        <v>0</v>
      </c>
      <c r="L2684">
        <v>30958.7</v>
      </c>
    </row>
    <row r="2685" spans="1:12" x14ac:dyDescent="0.25">
      <c r="A2685" t="str">
        <f t="shared" si="502"/>
        <v>89301000</v>
      </c>
      <c r="B2685" t="str">
        <f t="shared" ref="B2685:C2689" si="512">"89063000"</f>
        <v>89063000</v>
      </c>
      <c r="C2685" t="str">
        <f t="shared" si="512"/>
        <v>89063000</v>
      </c>
      <c r="D2685" t="str">
        <f>"809"</f>
        <v>809</v>
      </c>
      <c r="E2685" t="str">
        <f>"89301031"</f>
        <v>89301031</v>
      </c>
      <c r="F2685" t="str">
        <f>"7762284959"</f>
        <v>7762284959</v>
      </c>
      <c r="G2685" s="1">
        <v>44805</v>
      </c>
      <c r="H2685" t="str">
        <f>"89312"</f>
        <v>89312</v>
      </c>
      <c r="I2685">
        <v>3</v>
      </c>
      <c r="J2685">
        <v>906</v>
      </c>
      <c r="K2685">
        <v>0</v>
      </c>
      <c r="L2685">
        <v>951.3</v>
      </c>
    </row>
    <row r="2686" spans="1:12" x14ac:dyDescent="0.25">
      <c r="A2686" t="str">
        <f t="shared" si="502"/>
        <v>89301000</v>
      </c>
      <c r="B2686" t="str">
        <f t="shared" si="512"/>
        <v>89063000</v>
      </c>
      <c r="C2686" t="str">
        <f t="shared" si="512"/>
        <v>89063000</v>
      </c>
      <c r="D2686" t="str">
        <f>"809"</f>
        <v>809</v>
      </c>
      <c r="E2686" t="str">
        <f>"89301031"</f>
        <v>89301031</v>
      </c>
      <c r="F2686" t="str">
        <f>"6261210208"</f>
        <v>6261210208</v>
      </c>
      <c r="G2686" s="1">
        <v>44816</v>
      </c>
      <c r="H2686" t="str">
        <f>"89312"</f>
        <v>89312</v>
      </c>
      <c r="I2686">
        <v>3</v>
      </c>
      <c r="J2686">
        <v>906</v>
      </c>
      <c r="K2686">
        <v>0</v>
      </c>
      <c r="L2686">
        <v>951.3</v>
      </c>
    </row>
    <row r="2687" spans="1:12" x14ac:dyDescent="0.25">
      <c r="A2687" t="str">
        <f t="shared" si="502"/>
        <v>89301000</v>
      </c>
      <c r="B2687" t="str">
        <f t="shared" si="512"/>
        <v>89063000</v>
      </c>
      <c r="C2687" t="str">
        <f t="shared" si="512"/>
        <v>89063000</v>
      </c>
      <c r="D2687" t="str">
        <f>"809"</f>
        <v>809</v>
      </c>
      <c r="E2687" t="str">
        <f>"89301171"</f>
        <v>89301171</v>
      </c>
      <c r="F2687" t="str">
        <f>"536006240"</f>
        <v>536006240</v>
      </c>
      <c r="G2687" s="1">
        <v>44825</v>
      </c>
      <c r="H2687" t="str">
        <f>"89312"</f>
        <v>89312</v>
      </c>
      <c r="I2687">
        <v>3</v>
      </c>
      <c r="J2687">
        <v>906</v>
      </c>
      <c r="K2687">
        <v>0</v>
      </c>
      <c r="L2687">
        <v>951.3</v>
      </c>
    </row>
    <row r="2688" spans="1:12" x14ac:dyDescent="0.25">
      <c r="A2688" t="str">
        <f t="shared" si="502"/>
        <v>89301000</v>
      </c>
      <c r="B2688" t="str">
        <f t="shared" si="512"/>
        <v>89063000</v>
      </c>
      <c r="C2688" t="str">
        <f t="shared" si="512"/>
        <v>89063000</v>
      </c>
      <c r="D2688" t="str">
        <f>"809"</f>
        <v>809</v>
      </c>
      <c r="E2688" t="str">
        <f>"89301031"</f>
        <v>89301031</v>
      </c>
      <c r="F2688" t="str">
        <f>"8357155433"</f>
        <v>8357155433</v>
      </c>
      <c r="G2688" s="1">
        <v>44825</v>
      </c>
      <c r="H2688" t="str">
        <f>"89312"</f>
        <v>89312</v>
      </c>
      <c r="I2688">
        <v>3</v>
      </c>
      <c r="J2688">
        <v>906</v>
      </c>
      <c r="K2688">
        <v>0</v>
      </c>
      <c r="L2688">
        <v>951.3</v>
      </c>
    </row>
    <row r="2689" spans="1:12" x14ac:dyDescent="0.25">
      <c r="A2689" t="str">
        <f t="shared" si="502"/>
        <v>89301000</v>
      </c>
      <c r="B2689" t="str">
        <f t="shared" si="512"/>
        <v>89063000</v>
      </c>
      <c r="C2689" t="str">
        <f t="shared" si="512"/>
        <v>89063000</v>
      </c>
      <c r="D2689" t="str">
        <f>"809"</f>
        <v>809</v>
      </c>
      <c r="E2689" t="str">
        <f>"89301031"</f>
        <v>89301031</v>
      </c>
      <c r="F2689" t="str">
        <f>"8458065847"</f>
        <v>8458065847</v>
      </c>
      <c r="G2689" s="1">
        <v>44827</v>
      </c>
      <c r="H2689" t="str">
        <f>"89312"</f>
        <v>89312</v>
      </c>
      <c r="I2689">
        <v>3</v>
      </c>
      <c r="J2689">
        <v>906</v>
      </c>
      <c r="K2689">
        <v>0</v>
      </c>
      <c r="L2689">
        <v>951.3</v>
      </c>
    </row>
    <row r="2690" spans="1:12" x14ac:dyDescent="0.25">
      <c r="A2690" t="str">
        <f t="shared" ref="A2690:A2753" si="513">"89301000"</f>
        <v>89301000</v>
      </c>
      <c r="B2690" t="str">
        <f t="shared" ref="B2690:B2709" si="514">"91866000"</f>
        <v>91866000</v>
      </c>
      <c r="C2690" t="str">
        <f t="shared" ref="C2690:C2709" si="515">"91866313"</f>
        <v>91866313</v>
      </c>
      <c r="D2690" t="str">
        <f t="shared" ref="D2690:D2709" si="516">"802"</f>
        <v>802</v>
      </c>
      <c r="E2690" t="str">
        <f>"89301101"</f>
        <v>89301101</v>
      </c>
      <c r="F2690" t="str">
        <f>"1060030037"</f>
        <v>1060030037</v>
      </c>
      <c r="G2690" s="1">
        <v>44834</v>
      </c>
      <c r="H2690" t="str">
        <f>"97111"</f>
        <v>97111</v>
      </c>
      <c r="I2690">
        <v>1</v>
      </c>
      <c r="J2690">
        <v>18</v>
      </c>
      <c r="K2690">
        <v>0</v>
      </c>
      <c r="L2690">
        <v>16.38</v>
      </c>
    </row>
    <row r="2691" spans="1:12" x14ac:dyDescent="0.25">
      <c r="A2691" t="str">
        <f t="shared" si="513"/>
        <v>89301000</v>
      </c>
      <c r="B2691" t="str">
        <f t="shared" si="514"/>
        <v>91866000</v>
      </c>
      <c r="C2691" t="str">
        <f t="shared" si="515"/>
        <v>91866313</v>
      </c>
      <c r="D2691" t="str">
        <f t="shared" si="516"/>
        <v>802</v>
      </c>
      <c r="E2691" t="str">
        <f>"89301101"</f>
        <v>89301101</v>
      </c>
      <c r="F2691" t="str">
        <f>"1060030037"</f>
        <v>1060030037</v>
      </c>
      <c r="G2691" s="1">
        <v>44834</v>
      </c>
      <c r="H2691" t="str">
        <f>"82093"</f>
        <v>82093</v>
      </c>
      <c r="I2691">
        <v>1</v>
      </c>
      <c r="J2691">
        <v>215</v>
      </c>
      <c r="K2691">
        <v>0</v>
      </c>
      <c r="L2691">
        <v>195.65</v>
      </c>
    </row>
    <row r="2692" spans="1:12" x14ac:dyDescent="0.25">
      <c r="A2692" t="str">
        <f t="shared" si="513"/>
        <v>89301000</v>
      </c>
      <c r="B2692" t="str">
        <f t="shared" si="514"/>
        <v>91866000</v>
      </c>
      <c r="C2692" t="str">
        <f t="shared" si="515"/>
        <v>91866313</v>
      </c>
      <c r="D2692" t="str">
        <f t="shared" si="516"/>
        <v>802</v>
      </c>
      <c r="E2692" t="str">
        <f>"89301101"</f>
        <v>89301101</v>
      </c>
      <c r="F2692" t="str">
        <f>"1060030037"</f>
        <v>1060030037</v>
      </c>
      <c r="G2692" s="1">
        <v>44834</v>
      </c>
      <c r="H2692" t="str">
        <f>"82079"</f>
        <v>82079</v>
      </c>
      <c r="I2692">
        <v>1</v>
      </c>
      <c r="J2692">
        <v>332</v>
      </c>
      <c r="K2692">
        <v>0</v>
      </c>
      <c r="L2692">
        <v>302.12</v>
      </c>
    </row>
    <row r="2693" spans="1:12" x14ac:dyDescent="0.25">
      <c r="A2693" t="str">
        <f t="shared" si="513"/>
        <v>89301000</v>
      </c>
      <c r="B2693" t="str">
        <f t="shared" si="514"/>
        <v>91866000</v>
      </c>
      <c r="C2693" t="str">
        <f t="shared" si="515"/>
        <v>91866313</v>
      </c>
      <c r="D2693" t="str">
        <f t="shared" si="516"/>
        <v>802</v>
      </c>
      <c r="E2693" t="str">
        <f>"89301101"</f>
        <v>89301101</v>
      </c>
      <c r="F2693" t="str">
        <f>"1060030037"</f>
        <v>1060030037</v>
      </c>
      <c r="G2693" s="1">
        <v>44834</v>
      </c>
      <c r="H2693" t="str">
        <f>"82079"</f>
        <v>82079</v>
      </c>
      <c r="I2693">
        <v>1</v>
      </c>
      <c r="J2693">
        <v>332</v>
      </c>
      <c r="K2693">
        <v>0</v>
      </c>
      <c r="L2693">
        <v>302.12</v>
      </c>
    </row>
    <row r="2694" spans="1:12" x14ac:dyDescent="0.25">
      <c r="A2694" t="str">
        <f t="shared" si="513"/>
        <v>89301000</v>
      </c>
      <c r="B2694" t="str">
        <f t="shared" si="514"/>
        <v>91866000</v>
      </c>
      <c r="C2694" t="str">
        <f t="shared" si="515"/>
        <v>91866313</v>
      </c>
      <c r="D2694" t="str">
        <f t="shared" si="516"/>
        <v>802</v>
      </c>
      <c r="E2694" t="str">
        <f>"89301101"</f>
        <v>89301101</v>
      </c>
      <c r="F2694" t="str">
        <f>"1060030037"</f>
        <v>1060030037</v>
      </c>
      <c r="G2694" s="1">
        <v>44834</v>
      </c>
      <c r="H2694" t="str">
        <f>"82079"</f>
        <v>82079</v>
      </c>
      <c r="I2694">
        <v>1</v>
      </c>
      <c r="J2694">
        <v>332</v>
      </c>
      <c r="K2694">
        <v>0</v>
      </c>
      <c r="L2694">
        <v>302.12</v>
      </c>
    </row>
    <row r="2695" spans="1:12" x14ac:dyDescent="0.25">
      <c r="A2695" t="str">
        <f t="shared" si="513"/>
        <v>89301000</v>
      </c>
      <c r="B2695" t="str">
        <f t="shared" si="514"/>
        <v>91866000</v>
      </c>
      <c r="C2695" t="str">
        <f t="shared" si="515"/>
        <v>91866313</v>
      </c>
      <c r="D2695" t="str">
        <f t="shared" si="516"/>
        <v>802</v>
      </c>
      <c r="E2695" t="str">
        <f t="shared" ref="E2695:E2703" si="517">"89301021"</f>
        <v>89301021</v>
      </c>
      <c r="F2695" t="str">
        <f t="shared" ref="F2695:F2703" si="518">"9009106150"</f>
        <v>9009106150</v>
      </c>
      <c r="G2695" s="1">
        <v>44811</v>
      </c>
      <c r="H2695" t="str">
        <f>"82113"</f>
        <v>82113</v>
      </c>
      <c r="I2695">
        <v>1</v>
      </c>
      <c r="J2695">
        <v>362</v>
      </c>
      <c r="K2695">
        <v>0</v>
      </c>
      <c r="L2695">
        <v>329.42</v>
      </c>
    </row>
    <row r="2696" spans="1:12" x14ac:dyDescent="0.25">
      <c r="A2696" t="str">
        <f t="shared" si="513"/>
        <v>89301000</v>
      </c>
      <c r="B2696" t="str">
        <f t="shared" si="514"/>
        <v>91866000</v>
      </c>
      <c r="C2696" t="str">
        <f t="shared" si="515"/>
        <v>91866313</v>
      </c>
      <c r="D2696" t="str">
        <f t="shared" si="516"/>
        <v>802</v>
      </c>
      <c r="E2696" t="str">
        <f t="shared" si="517"/>
        <v>89301021</v>
      </c>
      <c r="F2696" t="str">
        <f t="shared" si="518"/>
        <v>9009106150</v>
      </c>
      <c r="G2696" s="1">
        <v>44812</v>
      </c>
      <c r="H2696" t="str">
        <f>"82093"</f>
        <v>82093</v>
      </c>
      <c r="I2696">
        <v>1</v>
      </c>
      <c r="J2696">
        <v>215</v>
      </c>
      <c r="K2696">
        <v>0</v>
      </c>
      <c r="L2696">
        <v>195.65</v>
      </c>
    </row>
    <row r="2697" spans="1:12" x14ac:dyDescent="0.25">
      <c r="A2697" t="str">
        <f t="shared" si="513"/>
        <v>89301000</v>
      </c>
      <c r="B2697" t="str">
        <f t="shared" si="514"/>
        <v>91866000</v>
      </c>
      <c r="C2697" t="str">
        <f t="shared" si="515"/>
        <v>91866313</v>
      </c>
      <c r="D2697" t="str">
        <f t="shared" si="516"/>
        <v>802</v>
      </c>
      <c r="E2697" t="str">
        <f t="shared" si="517"/>
        <v>89301021</v>
      </c>
      <c r="F2697" t="str">
        <f t="shared" si="518"/>
        <v>9009106150</v>
      </c>
      <c r="G2697" s="1">
        <v>44811</v>
      </c>
      <c r="H2697" t="str">
        <f>"82113"</f>
        <v>82113</v>
      </c>
      <c r="I2697">
        <v>1</v>
      </c>
      <c r="J2697">
        <v>362</v>
      </c>
      <c r="K2697">
        <v>0</v>
      </c>
      <c r="L2697">
        <v>329.42</v>
      </c>
    </row>
    <row r="2698" spans="1:12" x14ac:dyDescent="0.25">
      <c r="A2698" t="str">
        <f t="shared" si="513"/>
        <v>89301000</v>
      </c>
      <c r="B2698" t="str">
        <f t="shared" si="514"/>
        <v>91866000</v>
      </c>
      <c r="C2698" t="str">
        <f t="shared" si="515"/>
        <v>91866313</v>
      </c>
      <c r="D2698" t="str">
        <f t="shared" si="516"/>
        <v>802</v>
      </c>
      <c r="E2698" t="str">
        <f t="shared" si="517"/>
        <v>89301021</v>
      </c>
      <c r="F2698" t="str">
        <f t="shared" si="518"/>
        <v>9009106150</v>
      </c>
      <c r="G2698" s="1">
        <v>44811</v>
      </c>
      <c r="H2698" t="str">
        <f>"82113"</f>
        <v>82113</v>
      </c>
      <c r="I2698">
        <v>1</v>
      </c>
      <c r="J2698">
        <v>362</v>
      </c>
      <c r="K2698">
        <v>0</v>
      </c>
      <c r="L2698">
        <v>329.42</v>
      </c>
    </row>
    <row r="2699" spans="1:12" x14ac:dyDescent="0.25">
      <c r="A2699" t="str">
        <f t="shared" si="513"/>
        <v>89301000</v>
      </c>
      <c r="B2699" t="str">
        <f t="shared" si="514"/>
        <v>91866000</v>
      </c>
      <c r="C2699" t="str">
        <f t="shared" si="515"/>
        <v>91866313</v>
      </c>
      <c r="D2699" t="str">
        <f t="shared" si="516"/>
        <v>802</v>
      </c>
      <c r="E2699" t="str">
        <f t="shared" si="517"/>
        <v>89301021</v>
      </c>
      <c r="F2699" t="str">
        <f t="shared" si="518"/>
        <v>9009106150</v>
      </c>
      <c r="G2699" s="1">
        <v>44811</v>
      </c>
      <c r="H2699" t="str">
        <f>"82079"</f>
        <v>82079</v>
      </c>
      <c r="I2699">
        <v>1</v>
      </c>
      <c r="J2699">
        <v>332</v>
      </c>
      <c r="K2699">
        <v>0</v>
      </c>
      <c r="L2699">
        <v>302.12</v>
      </c>
    </row>
    <row r="2700" spans="1:12" x14ac:dyDescent="0.25">
      <c r="A2700" t="str">
        <f t="shared" si="513"/>
        <v>89301000</v>
      </c>
      <c r="B2700" t="str">
        <f t="shared" si="514"/>
        <v>91866000</v>
      </c>
      <c r="C2700" t="str">
        <f t="shared" si="515"/>
        <v>91866313</v>
      </c>
      <c r="D2700" t="str">
        <f t="shared" si="516"/>
        <v>802</v>
      </c>
      <c r="E2700" t="str">
        <f t="shared" si="517"/>
        <v>89301021</v>
      </c>
      <c r="F2700" t="str">
        <f t="shared" si="518"/>
        <v>9009106150</v>
      </c>
      <c r="G2700" s="1">
        <v>44811</v>
      </c>
      <c r="H2700" t="str">
        <f>"82113"</f>
        <v>82113</v>
      </c>
      <c r="I2700">
        <v>1</v>
      </c>
      <c r="J2700">
        <v>362</v>
      </c>
      <c r="K2700">
        <v>0</v>
      </c>
      <c r="L2700">
        <v>329.42</v>
      </c>
    </row>
    <row r="2701" spans="1:12" x14ac:dyDescent="0.25">
      <c r="A2701" t="str">
        <f t="shared" si="513"/>
        <v>89301000</v>
      </c>
      <c r="B2701" t="str">
        <f t="shared" si="514"/>
        <v>91866000</v>
      </c>
      <c r="C2701" t="str">
        <f t="shared" si="515"/>
        <v>91866313</v>
      </c>
      <c r="D2701" t="str">
        <f t="shared" si="516"/>
        <v>802</v>
      </c>
      <c r="E2701" t="str">
        <f t="shared" si="517"/>
        <v>89301021</v>
      </c>
      <c r="F2701" t="str">
        <f t="shared" si="518"/>
        <v>9009106150</v>
      </c>
      <c r="G2701" s="1">
        <v>44811</v>
      </c>
      <c r="H2701" t="str">
        <f>"82079"</f>
        <v>82079</v>
      </c>
      <c r="I2701">
        <v>1</v>
      </c>
      <c r="J2701">
        <v>332</v>
      </c>
      <c r="K2701">
        <v>0</v>
      </c>
      <c r="L2701">
        <v>302.12</v>
      </c>
    </row>
    <row r="2702" spans="1:12" x14ac:dyDescent="0.25">
      <c r="A2702" t="str">
        <f t="shared" si="513"/>
        <v>89301000</v>
      </c>
      <c r="B2702" t="str">
        <f t="shared" si="514"/>
        <v>91866000</v>
      </c>
      <c r="C2702" t="str">
        <f t="shared" si="515"/>
        <v>91866313</v>
      </c>
      <c r="D2702" t="str">
        <f t="shared" si="516"/>
        <v>802</v>
      </c>
      <c r="E2702" t="str">
        <f t="shared" si="517"/>
        <v>89301021</v>
      </c>
      <c r="F2702" t="str">
        <f t="shared" si="518"/>
        <v>9009106150</v>
      </c>
      <c r="G2702" s="1">
        <v>44812</v>
      </c>
      <c r="H2702" t="str">
        <f>"82147"</f>
        <v>82147</v>
      </c>
      <c r="I2702">
        <v>3</v>
      </c>
      <c r="J2702">
        <v>714</v>
      </c>
      <c r="K2702">
        <v>0</v>
      </c>
      <c r="L2702">
        <v>649.74</v>
      </c>
    </row>
    <row r="2703" spans="1:12" x14ac:dyDescent="0.25">
      <c r="A2703" t="str">
        <f t="shared" si="513"/>
        <v>89301000</v>
      </c>
      <c r="B2703" t="str">
        <f t="shared" si="514"/>
        <v>91866000</v>
      </c>
      <c r="C2703" t="str">
        <f t="shared" si="515"/>
        <v>91866313</v>
      </c>
      <c r="D2703" t="str">
        <f t="shared" si="516"/>
        <v>802</v>
      </c>
      <c r="E2703" t="str">
        <f t="shared" si="517"/>
        <v>89301021</v>
      </c>
      <c r="F2703" t="str">
        <f t="shared" si="518"/>
        <v>9009106150</v>
      </c>
      <c r="G2703" s="1">
        <v>44812</v>
      </c>
      <c r="H2703" t="str">
        <f>"82147"</f>
        <v>82147</v>
      </c>
      <c r="I2703">
        <v>9</v>
      </c>
      <c r="J2703">
        <v>2142</v>
      </c>
      <c r="K2703">
        <v>0</v>
      </c>
      <c r="L2703">
        <v>1949.22</v>
      </c>
    </row>
    <row r="2704" spans="1:12" x14ac:dyDescent="0.25">
      <c r="A2704" t="str">
        <f t="shared" si="513"/>
        <v>89301000</v>
      </c>
      <c r="B2704" t="str">
        <f t="shared" si="514"/>
        <v>91866000</v>
      </c>
      <c r="C2704" t="str">
        <f t="shared" si="515"/>
        <v>91866313</v>
      </c>
      <c r="D2704" t="str">
        <f t="shared" si="516"/>
        <v>802</v>
      </c>
      <c r="E2704" t="str">
        <f>"89301105"</f>
        <v>89301105</v>
      </c>
      <c r="F2704" t="str">
        <f>"2001160744"</f>
        <v>2001160744</v>
      </c>
      <c r="G2704" s="1">
        <v>44806</v>
      </c>
      <c r="H2704" t="str">
        <f>"82079"</f>
        <v>82079</v>
      </c>
      <c r="I2704">
        <v>1</v>
      </c>
      <c r="J2704">
        <v>332</v>
      </c>
      <c r="K2704">
        <v>0</v>
      </c>
      <c r="L2704">
        <v>302.12</v>
      </c>
    </row>
    <row r="2705" spans="1:12" x14ac:dyDescent="0.25">
      <c r="A2705" t="str">
        <f t="shared" si="513"/>
        <v>89301000</v>
      </c>
      <c r="B2705" t="str">
        <f t="shared" si="514"/>
        <v>91866000</v>
      </c>
      <c r="C2705" t="str">
        <f t="shared" si="515"/>
        <v>91866313</v>
      </c>
      <c r="D2705" t="str">
        <f t="shared" si="516"/>
        <v>802</v>
      </c>
      <c r="E2705" t="str">
        <f>"89301105"</f>
        <v>89301105</v>
      </c>
      <c r="F2705" t="str">
        <f>"2001160744"</f>
        <v>2001160744</v>
      </c>
      <c r="G2705" s="1">
        <v>44806</v>
      </c>
      <c r="H2705" t="str">
        <f>"82079"</f>
        <v>82079</v>
      </c>
      <c r="I2705">
        <v>1</v>
      </c>
      <c r="J2705">
        <v>332</v>
      </c>
      <c r="K2705">
        <v>0</v>
      </c>
      <c r="L2705">
        <v>302.12</v>
      </c>
    </row>
    <row r="2706" spans="1:12" x14ac:dyDescent="0.25">
      <c r="A2706" t="str">
        <f t="shared" si="513"/>
        <v>89301000</v>
      </c>
      <c r="B2706" t="str">
        <f t="shared" si="514"/>
        <v>91866000</v>
      </c>
      <c r="C2706" t="str">
        <f t="shared" si="515"/>
        <v>91866313</v>
      </c>
      <c r="D2706" t="str">
        <f t="shared" si="516"/>
        <v>802</v>
      </c>
      <c r="E2706" t="str">
        <f>"89301105"</f>
        <v>89301105</v>
      </c>
      <c r="F2706" t="str">
        <f>"2001160744"</f>
        <v>2001160744</v>
      </c>
      <c r="G2706" s="1">
        <v>44806</v>
      </c>
      <c r="H2706" t="str">
        <f>"82093"</f>
        <v>82093</v>
      </c>
      <c r="I2706">
        <v>1</v>
      </c>
      <c r="J2706">
        <v>215</v>
      </c>
      <c r="K2706">
        <v>0</v>
      </c>
      <c r="L2706">
        <v>195.65</v>
      </c>
    </row>
    <row r="2707" spans="1:12" x14ac:dyDescent="0.25">
      <c r="A2707" t="str">
        <f t="shared" si="513"/>
        <v>89301000</v>
      </c>
      <c r="B2707" t="str">
        <f t="shared" si="514"/>
        <v>91866000</v>
      </c>
      <c r="C2707" t="str">
        <f t="shared" si="515"/>
        <v>91866313</v>
      </c>
      <c r="D2707" t="str">
        <f t="shared" si="516"/>
        <v>802</v>
      </c>
      <c r="E2707" t="str">
        <f>"89301105"</f>
        <v>89301105</v>
      </c>
      <c r="F2707" t="str">
        <f>"2001160744"</f>
        <v>2001160744</v>
      </c>
      <c r="G2707" s="1">
        <v>44806</v>
      </c>
      <c r="H2707" t="str">
        <f>"82079"</f>
        <v>82079</v>
      </c>
      <c r="I2707">
        <v>1</v>
      </c>
      <c r="J2707">
        <v>332</v>
      </c>
      <c r="K2707">
        <v>0</v>
      </c>
      <c r="L2707">
        <v>302.12</v>
      </c>
    </row>
    <row r="2708" spans="1:12" x14ac:dyDescent="0.25">
      <c r="A2708" t="str">
        <f t="shared" si="513"/>
        <v>89301000</v>
      </c>
      <c r="B2708" t="str">
        <f t="shared" si="514"/>
        <v>91866000</v>
      </c>
      <c r="C2708" t="str">
        <f t="shared" si="515"/>
        <v>91866313</v>
      </c>
      <c r="D2708" t="str">
        <f t="shared" si="516"/>
        <v>802</v>
      </c>
      <c r="E2708" t="str">
        <f>"89301031"</f>
        <v>89301031</v>
      </c>
      <c r="F2708" t="str">
        <f>"0107245303"</f>
        <v>0107245303</v>
      </c>
      <c r="G2708" s="1">
        <v>44809</v>
      </c>
      <c r="H2708" t="str">
        <f>"82079"</f>
        <v>82079</v>
      </c>
      <c r="I2708">
        <v>1</v>
      </c>
      <c r="J2708">
        <v>332</v>
      </c>
      <c r="K2708">
        <v>0</v>
      </c>
      <c r="L2708">
        <v>302.12</v>
      </c>
    </row>
    <row r="2709" spans="1:12" x14ac:dyDescent="0.25">
      <c r="A2709" t="str">
        <f t="shared" si="513"/>
        <v>89301000</v>
      </c>
      <c r="B2709" t="str">
        <f t="shared" si="514"/>
        <v>91866000</v>
      </c>
      <c r="C2709" t="str">
        <f t="shared" si="515"/>
        <v>91866313</v>
      </c>
      <c r="D2709" t="str">
        <f t="shared" si="516"/>
        <v>802</v>
      </c>
      <c r="E2709" t="str">
        <f>"89301031"</f>
        <v>89301031</v>
      </c>
      <c r="F2709" t="str">
        <f>"0107245303"</f>
        <v>0107245303</v>
      </c>
      <c r="G2709" s="1">
        <v>44809</v>
      </c>
      <c r="H2709" t="str">
        <f>"82079"</f>
        <v>82079</v>
      </c>
      <c r="I2709">
        <v>1</v>
      </c>
      <c r="J2709">
        <v>332</v>
      </c>
      <c r="K2709">
        <v>0</v>
      </c>
      <c r="L2709">
        <v>302.12</v>
      </c>
    </row>
    <row r="2710" spans="1:12" x14ac:dyDescent="0.25">
      <c r="A2710" t="str">
        <f t="shared" si="513"/>
        <v>89301000</v>
      </c>
      <c r="B2710" t="str">
        <f>"93201000"</f>
        <v>93201000</v>
      </c>
      <c r="C2710" t="str">
        <f>"93201312"</f>
        <v>93201312</v>
      </c>
      <c r="D2710" t="str">
        <f>"606"</f>
        <v>606</v>
      </c>
      <c r="E2710" t="str">
        <f>"89301113"</f>
        <v>89301113</v>
      </c>
      <c r="F2710" t="str">
        <f>"515103006"</f>
        <v>515103006</v>
      </c>
      <c r="G2710" s="1">
        <v>44656</v>
      </c>
      <c r="H2710" t="str">
        <f>"09511"</f>
        <v>09511</v>
      </c>
      <c r="I2710">
        <v>1</v>
      </c>
      <c r="J2710">
        <v>43</v>
      </c>
      <c r="K2710">
        <v>0</v>
      </c>
      <c r="L2710">
        <v>46.44</v>
      </c>
    </row>
    <row r="2711" spans="1:12" x14ac:dyDescent="0.25">
      <c r="A2711" t="str">
        <f t="shared" si="513"/>
        <v>89301000</v>
      </c>
      <c r="B2711" t="str">
        <f t="shared" ref="B2711:B2774" si="519">"72100000"</f>
        <v>72100000</v>
      </c>
      <c r="C2711" t="str">
        <f t="shared" ref="C2711:C2725" si="520">"72100659"</f>
        <v>72100659</v>
      </c>
      <c r="D2711" t="str">
        <f t="shared" ref="D2711:D2725" si="521">"801"</f>
        <v>801</v>
      </c>
      <c r="E2711" t="str">
        <f>"89301091"</f>
        <v>89301091</v>
      </c>
      <c r="F2711" t="str">
        <f>"2256090738"</f>
        <v>2256090738</v>
      </c>
      <c r="G2711" s="1">
        <v>44723</v>
      </c>
      <c r="H2711" t="str">
        <f>"93121"</f>
        <v>93121</v>
      </c>
      <c r="I2711">
        <v>1</v>
      </c>
      <c r="J2711">
        <v>125</v>
      </c>
      <c r="K2711">
        <v>0</v>
      </c>
      <c r="L2711">
        <v>153.75</v>
      </c>
    </row>
    <row r="2712" spans="1:12" x14ac:dyDescent="0.25">
      <c r="A2712" t="str">
        <f t="shared" si="513"/>
        <v>89301000</v>
      </c>
      <c r="B2712" t="str">
        <f t="shared" si="519"/>
        <v>72100000</v>
      </c>
      <c r="C2712" t="str">
        <f t="shared" si="520"/>
        <v>72100659</v>
      </c>
      <c r="D2712" t="str">
        <f t="shared" si="521"/>
        <v>801</v>
      </c>
      <c r="E2712" t="str">
        <f>"89301091"</f>
        <v>89301091</v>
      </c>
      <c r="F2712" t="str">
        <f>"2256090738"</f>
        <v>2256090738</v>
      </c>
      <c r="G2712" s="1">
        <v>44723</v>
      </c>
      <c r="H2712" t="str">
        <f>"93124"</f>
        <v>93124</v>
      </c>
      <c r="I2712">
        <v>1</v>
      </c>
      <c r="J2712">
        <v>173</v>
      </c>
      <c r="K2712">
        <v>0</v>
      </c>
      <c r="L2712">
        <v>212.79</v>
      </c>
    </row>
    <row r="2713" spans="1:12" x14ac:dyDescent="0.25">
      <c r="A2713" t="str">
        <f t="shared" si="513"/>
        <v>89301000</v>
      </c>
      <c r="B2713" t="str">
        <f t="shared" si="519"/>
        <v>72100000</v>
      </c>
      <c r="C2713" t="str">
        <f t="shared" si="520"/>
        <v>72100659</v>
      </c>
      <c r="D2713" t="str">
        <f t="shared" si="521"/>
        <v>801</v>
      </c>
      <c r="E2713" t="str">
        <f>"89301091"</f>
        <v>89301091</v>
      </c>
      <c r="F2713" t="str">
        <f>"2256090738"</f>
        <v>2256090738</v>
      </c>
      <c r="G2713" s="1">
        <v>44723</v>
      </c>
      <c r="H2713" t="str">
        <f>"93281"</f>
        <v>93281</v>
      </c>
      <c r="I2713">
        <v>1</v>
      </c>
      <c r="J2713">
        <v>134</v>
      </c>
      <c r="K2713">
        <v>0</v>
      </c>
      <c r="L2713">
        <v>164.82</v>
      </c>
    </row>
    <row r="2714" spans="1:12" x14ac:dyDescent="0.25">
      <c r="A2714" t="str">
        <f t="shared" si="513"/>
        <v>89301000</v>
      </c>
      <c r="B2714" t="str">
        <f t="shared" si="519"/>
        <v>72100000</v>
      </c>
      <c r="C2714" t="str">
        <f t="shared" si="520"/>
        <v>72100659</v>
      </c>
      <c r="D2714" t="str">
        <f t="shared" si="521"/>
        <v>801</v>
      </c>
      <c r="E2714" t="str">
        <f>"89301093"</f>
        <v>89301093</v>
      </c>
      <c r="F2714" t="str">
        <f>"2208170481"</f>
        <v>2208170481</v>
      </c>
      <c r="G2714" s="1">
        <v>44806</v>
      </c>
      <c r="H2714" t="str">
        <f>"93121"</f>
        <v>93121</v>
      </c>
      <c r="I2714">
        <v>1</v>
      </c>
      <c r="J2714">
        <v>125</v>
      </c>
      <c r="K2714">
        <v>0</v>
      </c>
      <c r="L2714">
        <v>153.75</v>
      </c>
    </row>
    <row r="2715" spans="1:12" x14ac:dyDescent="0.25">
      <c r="A2715" t="str">
        <f t="shared" si="513"/>
        <v>89301000</v>
      </c>
      <c r="B2715" t="str">
        <f t="shared" si="519"/>
        <v>72100000</v>
      </c>
      <c r="C2715" t="str">
        <f t="shared" si="520"/>
        <v>72100659</v>
      </c>
      <c r="D2715" t="str">
        <f t="shared" si="521"/>
        <v>801</v>
      </c>
      <c r="E2715" t="str">
        <f>"89301093"</f>
        <v>89301093</v>
      </c>
      <c r="F2715" t="str">
        <f>"2208170481"</f>
        <v>2208170481</v>
      </c>
      <c r="G2715" s="1">
        <v>44806</v>
      </c>
      <c r="H2715" t="str">
        <f>"93124"</f>
        <v>93124</v>
      </c>
      <c r="I2715">
        <v>1</v>
      </c>
      <c r="J2715">
        <v>173</v>
      </c>
      <c r="K2715">
        <v>0</v>
      </c>
      <c r="L2715">
        <v>212.79</v>
      </c>
    </row>
    <row r="2716" spans="1:12" x14ac:dyDescent="0.25">
      <c r="A2716" t="str">
        <f t="shared" si="513"/>
        <v>89301000</v>
      </c>
      <c r="B2716" t="str">
        <f t="shared" si="519"/>
        <v>72100000</v>
      </c>
      <c r="C2716" t="str">
        <f t="shared" si="520"/>
        <v>72100659</v>
      </c>
      <c r="D2716" t="str">
        <f t="shared" si="521"/>
        <v>801</v>
      </c>
      <c r="E2716" t="str">
        <f>"89301093"</f>
        <v>89301093</v>
      </c>
      <c r="F2716" t="str">
        <f>"2208170481"</f>
        <v>2208170481</v>
      </c>
      <c r="G2716" s="1">
        <v>44806</v>
      </c>
      <c r="H2716" t="str">
        <f>"93281"</f>
        <v>93281</v>
      </c>
      <c r="I2716">
        <v>1</v>
      </c>
      <c r="J2716">
        <v>134</v>
      </c>
      <c r="K2716">
        <v>0</v>
      </c>
      <c r="L2716">
        <v>164.82</v>
      </c>
    </row>
    <row r="2717" spans="1:12" x14ac:dyDescent="0.25">
      <c r="A2717" t="str">
        <f t="shared" si="513"/>
        <v>89301000</v>
      </c>
      <c r="B2717" t="str">
        <f t="shared" si="519"/>
        <v>72100000</v>
      </c>
      <c r="C2717" t="str">
        <f t="shared" si="520"/>
        <v>72100659</v>
      </c>
      <c r="D2717" t="str">
        <f t="shared" si="521"/>
        <v>801</v>
      </c>
      <c r="E2717" t="str">
        <f t="shared" ref="E2717:E2745" si="522">"89301091"</f>
        <v>89301091</v>
      </c>
      <c r="F2717" t="str">
        <f>"8554104911"</f>
        <v>8554104911</v>
      </c>
      <c r="G2717" s="1">
        <v>44823</v>
      </c>
      <c r="H2717" t="str">
        <f>"93121"</f>
        <v>93121</v>
      </c>
      <c r="I2717">
        <v>1</v>
      </c>
      <c r="J2717">
        <v>125</v>
      </c>
      <c r="K2717">
        <v>0</v>
      </c>
      <c r="L2717">
        <v>153.75</v>
      </c>
    </row>
    <row r="2718" spans="1:12" x14ac:dyDescent="0.25">
      <c r="A2718" t="str">
        <f t="shared" si="513"/>
        <v>89301000</v>
      </c>
      <c r="B2718" t="str">
        <f t="shared" si="519"/>
        <v>72100000</v>
      </c>
      <c r="C2718" t="str">
        <f t="shared" si="520"/>
        <v>72100659</v>
      </c>
      <c r="D2718" t="str">
        <f t="shared" si="521"/>
        <v>801</v>
      </c>
      <c r="E2718" t="str">
        <f t="shared" si="522"/>
        <v>89301091</v>
      </c>
      <c r="F2718" t="str">
        <f>"8554104911"</f>
        <v>8554104911</v>
      </c>
      <c r="G2718" s="1">
        <v>44823</v>
      </c>
      <c r="H2718" t="str">
        <f>"93124"</f>
        <v>93124</v>
      </c>
      <c r="I2718">
        <v>1</v>
      </c>
      <c r="J2718">
        <v>173</v>
      </c>
      <c r="K2718">
        <v>0</v>
      </c>
      <c r="L2718">
        <v>212.79</v>
      </c>
    </row>
    <row r="2719" spans="1:12" x14ac:dyDescent="0.25">
      <c r="A2719" t="str">
        <f t="shared" si="513"/>
        <v>89301000</v>
      </c>
      <c r="B2719" t="str">
        <f t="shared" si="519"/>
        <v>72100000</v>
      </c>
      <c r="C2719" t="str">
        <f t="shared" si="520"/>
        <v>72100659</v>
      </c>
      <c r="D2719" t="str">
        <f t="shared" si="521"/>
        <v>801</v>
      </c>
      <c r="E2719" t="str">
        <f t="shared" si="522"/>
        <v>89301091</v>
      </c>
      <c r="F2719" t="str">
        <f>"8554104911"</f>
        <v>8554104911</v>
      </c>
      <c r="G2719" s="1">
        <v>44823</v>
      </c>
      <c r="H2719" t="str">
        <f>"93281"</f>
        <v>93281</v>
      </c>
      <c r="I2719">
        <v>1</v>
      </c>
      <c r="J2719">
        <v>134</v>
      </c>
      <c r="K2719">
        <v>0</v>
      </c>
      <c r="L2719">
        <v>164.82</v>
      </c>
    </row>
    <row r="2720" spans="1:12" x14ac:dyDescent="0.25">
      <c r="A2720" t="str">
        <f t="shared" si="513"/>
        <v>89301000</v>
      </c>
      <c r="B2720" t="str">
        <f t="shared" si="519"/>
        <v>72100000</v>
      </c>
      <c r="C2720" t="str">
        <f t="shared" si="520"/>
        <v>72100659</v>
      </c>
      <c r="D2720" t="str">
        <f t="shared" si="521"/>
        <v>801</v>
      </c>
      <c r="E2720" t="str">
        <f t="shared" si="522"/>
        <v>89301091</v>
      </c>
      <c r="F2720" t="str">
        <f>"9259256182"</f>
        <v>9259256182</v>
      </c>
      <c r="G2720" s="1">
        <v>44825</v>
      </c>
      <c r="H2720" t="str">
        <f>"93121"</f>
        <v>93121</v>
      </c>
      <c r="I2720">
        <v>1</v>
      </c>
      <c r="J2720">
        <v>125</v>
      </c>
      <c r="K2720">
        <v>0</v>
      </c>
      <c r="L2720">
        <v>153.75</v>
      </c>
    </row>
    <row r="2721" spans="1:12" x14ac:dyDescent="0.25">
      <c r="A2721" t="str">
        <f t="shared" si="513"/>
        <v>89301000</v>
      </c>
      <c r="B2721" t="str">
        <f t="shared" si="519"/>
        <v>72100000</v>
      </c>
      <c r="C2721" t="str">
        <f t="shared" si="520"/>
        <v>72100659</v>
      </c>
      <c r="D2721" t="str">
        <f t="shared" si="521"/>
        <v>801</v>
      </c>
      <c r="E2721" t="str">
        <f t="shared" si="522"/>
        <v>89301091</v>
      </c>
      <c r="F2721" t="str">
        <f>"9259256182"</f>
        <v>9259256182</v>
      </c>
      <c r="G2721" s="1">
        <v>44825</v>
      </c>
      <c r="H2721" t="str">
        <f>"93124"</f>
        <v>93124</v>
      </c>
      <c r="I2721">
        <v>1</v>
      </c>
      <c r="J2721">
        <v>173</v>
      </c>
      <c r="K2721">
        <v>0</v>
      </c>
      <c r="L2721">
        <v>212.79</v>
      </c>
    </row>
    <row r="2722" spans="1:12" x14ac:dyDescent="0.25">
      <c r="A2722" t="str">
        <f t="shared" si="513"/>
        <v>89301000</v>
      </c>
      <c r="B2722" t="str">
        <f t="shared" si="519"/>
        <v>72100000</v>
      </c>
      <c r="C2722" t="str">
        <f t="shared" si="520"/>
        <v>72100659</v>
      </c>
      <c r="D2722" t="str">
        <f t="shared" si="521"/>
        <v>801</v>
      </c>
      <c r="E2722" t="str">
        <f t="shared" si="522"/>
        <v>89301091</v>
      </c>
      <c r="F2722" t="str">
        <f>"9259256182"</f>
        <v>9259256182</v>
      </c>
      <c r="G2722" s="1">
        <v>44825</v>
      </c>
      <c r="H2722" t="str">
        <f>"93281"</f>
        <v>93281</v>
      </c>
      <c r="I2722">
        <v>1</v>
      </c>
      <c r="J2722">
        <v>134</v>
      </c>
      <c r="K2722">
        <v>0</v>
      </c>
      <c r="L2722">
        <v>164.82</v>
      </c>
    </row>
    <row r="2723" spans="1:12" x14ac:dyDescent="0.25">
      <c r="A2723" t="str">
        <f t="shared" si="513"/>
        <v>89301000</v>
      </c>
      <c r="B2723" t="str">
        <f t="shared" si="519"/>
        <v>72100000</v>
      </c>
      <c r="C2723" t="str">
        <f t="shared" si="520"/>
        <v>72100659</v>
      </c>
      <c r="D2723" t="str">
        <f t="shared" si="521"/>
        <v>801</v>
      </c>
      <c r="E2723" t="str">
        <f t="shared" si="522"/>
        <v>89301091</v>
      </c>
      <c r="F2723" t="str">
        <f>"8255264699"</f>
        <v>8255264699</v>
      </c>
      <c r="G2723" s="1">
        <v>44829</v>
      </c>
      <c r="H2723" t="str">
        <f>"93121"</f>
        <v>93121</v>
      </c>
      <c r="I2723">
        <v>1</v>
      </c>
      <c r="J2723">
        <v>125</v>
      </c>
      <c r="K2723">
        <v>0</v>
      </c>
      <c r="L2723">
        <v>153.75</v>
      </c>
    </row>
    <row r="2724" spans="1:12" x14ac:dyDescent="0.25">
      <c r="A2724" t="str">
        <f t="shared" si="513"/>
        <v>89301000</v>
      </c>
      <c r="B2724" t="str">
        <f t="shared" si="519"/>
        <v>72100000</v>
      </c>
      <c r="C2724" t="str">
        <f t="shared" si="520"/>
        <v>72100659</v>
      </c>
      <c r="D2724" t="str">
        <f t="shared" si="521"/>
        <v>801</v>
      </c>
      <c r="E2724" t="str">
        <f t="shared" si="522"/>
        <v>89301091</v>
      </c>
      <c r="F2724" t="str">
        <f>"8255264699"</f>
        <v>8255264699</v>
      </c>
      <c r="G2724" s="1">
        <v>44829</v>
      </c>
      <c r="H2724" t="str">
        <f>"93124"</f>
        <v>93124</v>
      </c>
      <c r="I2724">
        <v>1</v>
      </c>
      <c r="J2724">
        <v>173</v>
      </c>
      <c r="K2724">
        <v>0</v>
      </c>
      <c r="L2724">
        <v>212.79</v>
      </c>
    </row>
    <row r="2725" spans="1:12" x14ac:dyDescent="0.25">
      <c r="A2725" t="str">
        <f t="shared" si="513"/>
        <v>89301000</v>
      </c>
      <c r="B2725" t="str">
        <f t="shared" si="519"/>
        <v>72100000</v>
      </c>
      <c r="C2725" t="str">
        <f t="shared" si="520"/>
        <v>72100659</v>
      </c>
      <c r="D2725" t="str">
        <f t="shared" si="521"/>
        <v>801</v>
      </c>
      <c r="E2725" t="str">
        <f t="shared" si="522"/>
        <v>89301091</v>
      </c>
      <c r="F2725" t="str">
        <f>"8255264699"</f>
        <v>8255264699</v>
      </c>
      <c r="G2725" s="1">
        <v>44829</v>
      </c>
      <c r="H2725" t="str">
        <f>"93281"</f>
        <v>93281</v>
      </c>
      <c r="I2725">
        <v>1</v>
      </c>
      <c r="J2725">
        <v>134</v>
      </c>
      <c r="K2725">
        <v>0</v>
      </c>
      <c r="L2725">
        <v>164.82</v>
      </c>
    </row>
    <row r="2726" spans="1:12" x14ac:dyDescent="0.25">
      <c r="A2726" t="str">
        <f t="shared" si="513"/>
        <v>89301000</v>
      </c>
      <c r="B2726" t="str">
        <f t="shared" si="519"/>
        <v>72100000</v>
      </c>
      <c r="C2726" t="str">
        <f>"72100632"</f>
        <v>72100632</v>
      </c>
      <c r="D2726" t="str">
        <f>"816"</f>
        <v>816</v>
      </c>
      <c r="E2726" t="str">
        <f t="shared" si="522"/>
        <v>89301091</v>
      </c>
      <c r="F2726" t="str">
        <f>"2257250424"</f>
        <v>2257250424</v>
      </c>
      <c r="G2726" s="1">
        <v>44774</v>
      </c>
      <c r="H2726" t="str">
        <f>"94297"</f>
        <v>94297</v>
      </c>
      <c r="I2726">
        <v>1</v>
      </c>
      <c r="J2726">
        <v>298</v>
      </c>
      <c r="K2726">
        <v>0</v>
      </c>
      <c r="L2726">
        <v>366.54</v>
      </c>
    </row>
    <row r="2727" spans="1:12" x14ac:dyDescent="0.25">
      <c r="A2727" t="str">
        <f t="shared" si="513"/>
        <v>89301000</v>
      </c>
      <c r="B2727" t="str">
        <f t="shared" si="519"/>
        <v>72100000</v>
      </c>
      <c r="C2727" t="str">
        <f>"72100632"</f>
        <v>72100632</v>
      </c>
      <c r="D2727" t="str">
        <f>"816"</f>
        <v>816</v>
      </c>
      <c r="E2727" t="str">
        <f t="shared" si="522"/>
        <v>89301091</v>
      </c>
      <c r="F2727" t="str">
        <f>"2257280674"</f>
        <v>2257280674</v>
      </c>
      <c r="G2727" s="1">
        <v>44776</v>
      </c>
      <c r="H2727" t="str">
        <f>"94297"</f>
        <v>94297</v>
      </c>
      <c r="I2727">
        <v>1</v>
      </c>
      <c r="J2727">
        <v>298</v>
      </c>
      <c r="K2727">
        <v>0</v>
      </c>
      <c r="L2727">
        <v>366.54</v>
      </c>
    </row>
    <row r="2728" spans="1:12" x14ac:dyDescent="0.25">
      <c r="A2728" t="str">
        <f t="shared" si="513"/>
        <v>89301000</v>
      </c>
      <c r="B2728" t="str">
        <f t="shared" si="519"/>
        <v>72100000</v>
      </c>
      <c r="C2728" t="str">
        <f>"72100632"</f>
        <v>72100632</v>
      </c>
      <c r="D2728" t="str">
        <f>"816"</f>
        <v>816</v>
      </c>
      <c r="E2728" t="str">
        <f t="shared" si="522"/>
        <v>89301091</v>
      </c>
      <c r="F2728" t="str">
        <f>"9362016290"</f>
        <v>9362016290</v>
      </c>
      <c r="G2728" s="1">
        <v>44778</v>
      </c>
      <c r="H2728" t="str">
        <f>"94297"</f>
        <v>94297</v>
      </c>
      <c r="I2728">
        <v>1</v>
      </c>
      <c r="J2728">
        <v>298</v>
      </c>
      <c r="K2728">
        <v>0</v>
      </c>
      <c r="L2728">
        <v>366.54</v>
      </c>
    </row>
    <row r="2729" spans="1:12" x14ac:dyDescent="0.25">
      <c r="A2729" t="str">
        <f t="shared" si="513"/>
        <v>89301000</v>
      </c>
      <c r="B2729" t="str">
        <f t="shared" si="519"/>
        <v>72100000</v>
      </c>
      <c r="C2729" t="str">
        <f>"72100632"</f>
        <v>72100632</v>
      </c>
      <c r="D2729" t="str">
        <f>"816"</f>
        <v>816</v>
      </c>
      <c r="E2729" t="str">
        <f t="shared" si="522"/>
        <v>89301091</v>
      </c>
      <c r="F2729" t="str">
        <f>"2258010425"</f>
        <v>2258010425</v>
      </c>
      <c r="G2729" s="1">
        <v>44781</v>
      </c>
      <c r="H2729" t="str">
        <f>"94297"</f>
        <v>94297</v>
      </c>
      <c r="I2729">
        <v>1</v>
      </c>
      <c r="J2729">
        <v>298</v>
      </c>
      <c r="K2729">
        <v>0</v>
      </c>
      <c r="L2729">
        <v>366.54</v>
      </c>
    </row>
    <row r="2730" spans="1:12" x14ac:dyDescent="0.25">
      <c r="A2730" t="str">
        <f t="shared" si="513"/>
        <v>89301000</v>
      </c>
      <c r="B2730" t="str">
        <f t="shared" si="519"/>
        <v>72100000</v>
      </c>
      <c r="C2730" t="str">
        <f>"72100632"</f>
        <v>72100632</v>
      </c>
      <c r="D2730" t="str">
        <f>"816"</f>
        <v>816</v>
      </c>
      <c r="E2730" t="str">
        <f t="shared" si="522"/>
        <v>89301091</v>
      </c>
      <c r="F2730" t="str">
        <f>"9857236158"</f>
        <v>9857236158</v>
      </c>
      <c r="G2730" s="1">
        <v>44783</v>
      </c>
      <c r="H2730" t="str">
        <f>"94297"</f>
        <v>94297</v>
      </c>
      <c r="I2730">
        <v>1</v>
      </c>
      <c r="J2730">
        <v>298</v>
      </c>
      <c r="K2730">
        <v>0</v>
      </c>
      <c r="L2730">
        <v>366.54</v>
      </c>
    </row>
    <row r="2731" spans="1:12" x14ac:dyDescent="0.25">
      <c r="A2731" t="str">
        <f t="shared" si="513"/>
        <v>89301000</v>
      </c>
      <c r="B2731" t="str">
        <f t="shared" si="519"/>
        <v>72100000</v>
      </c>
      <c r="C2731" t="str">
        <f t="shared" ref="C2731:C2762" si="523">"72100659"</f>
        <v>72100659</v>
      </c>
      <c r="D2731" t="str">
        <f t="shared" ref="D2731:D2762" si="524">"801"</f>
        <v>801</v>
      </c>
      <c r="E2731" t="str">
        <f t="shared" si="522"/>
        <v>89301091</v>
      </c>
      <c r="F2731" t="str">
        <f>"2257300397"</f>
        <v>2257300397</v>
      </c>
      <c r="G2731" s="1">
        <v>44774</v>
      </c>
      <c r="H2731" t="str">
        <f>"93121"</f>
        <v>93121</v>
      </c>
      <c r="I2731">
        <v>1</v>
      </c>
      <c r="J2731">
        <v>125</v>
      </c>
      <c r="K2731">
        <v>0</v>
      </c>
      <c r="L2731">
        <v>153.75</v>
      </c>
    </row>
    <row r="2732" spans="1:12" x14ac:dyDescent="0.25">
      <c r="A2732" t="str">
        <f t="shared" si="513"/>
        <v>89301000</v>
      </c>
      <c r="B2732" t="str">
        <f t="shared" si="519"/>
        <v>72100000</v>
      </c>
      <c r="C2732" t="str">
        <f t="shared" si="523"/>
        <v>72100659</v>
      </c>
      <c r="D2732" t="str">
        <f t="shared" si="524"/>
        <v>801</v>
      </c>
      <c r="E2732" t="str">
        <f t="shared" si="522"/>
        <v>89301091</v>
      </c>
      <c r="F2732" t="str">
        <f>"2257300397"</f>
        <v>2257300397</v>
      </c>
      <c r="G2732" s="1">
        <v>44774</v>
      </c>
      <c r="H2732" t="str">
        <f>"93124"</f>
        <v>93124</v>
      </c>
      <c r="I2732">
        <v>1</v>
      </c>
      <c r="J2732">
        <v>173</v>
      </c>
      <c r="K2732">
        <v>0</v>
      </c>
      <c r="L2732">
        <v>212.79</v>
      </c>
    </row>
    <row r="2733" spans="1:12" x14ac:dyDescent="0.25">
      <c r="A2733" t="str">
        <f t="shared" si="513"/>
        <v>89301000</v>
      </c>
      <c r="B2733" t="str">
        <f t="shared" si="519"/>
        <v>72100000</v>
      </c>
      <c r="C2733" t="str">
        <f t="shared" si="523"/>
        <v>72100659</v>
      </c>
      <c r="D2733" t="str">
        <f t="shared" si="524"/>
        <v>801</v>
      </c>
      <c r="E2733" t="str">
        <f t="shared" si="522"/>
        <v>89301091</v>
      </c>
      <c r="F2733" t="str">
        <f>"2257300397"</f>
        <v>2257300397</v>
      </c>
      <c r="G2733" s="1">
        <v>44774</v>
      </c>
      <c r="H2733" t="str">
        <f>"93281"</f>
        <v>93281</v>
      </c>
      <c r="I2733">
        <v>1</v>
      </c>
      <c r="J2733">
        <v>134</v>
      </c>
      <c r="K2733">
        <v>0</v>
      </c>
      <c r="L2733">
        <v>164.82</v>
      </c>
    </row>
    <row r="2734" spans="1:12" x14ac:dyDescent="0.25">
      <c r="A2734" t="str">
        <f t="shared" si="513"/>
        <v>89301000</v>
      </c>
      <c r="B2734" t="str">
        <f t="shared" si="519"/>
        <v>72100000</v>
      </c>
      <c r="C2734" t="str">
        <f t="shared" si="523"/>
        <v>72100659</v>
      </c>
      <c r="D2734" t="str">
        <f t="shared" si="524"/>
        <v>801</v>
      </c>
      <c r="E2734" t="str">
        <f t="shared" si="522"/>
        <v>89301091</v>
      </c>
      <c r="F2734" t="str">
        <f>"2257310407"</f>
        <v>2257310407</v>
      </c>
      <c r="G2734" s="1">
        <v>44775</v>
      </c>
      <c r="H2734" t="str">
        <f>"93121"</f>
        <v>93121</v>
      </c>
      <c r="I2734">
        <v>1</v>
      </c>
      <c r="J2734">
        <v>125</v>
      </c>
      <c r="K2734">
        <v>0</v>
      </c>
      <c r="L2734">
        <v>153.75</v>
      </c>
    </row>
    <row r="2735" spans="1:12" x14ac:dyDescent="0.25">
      <c r="A2735" t="str">
        <f t="shared" si="513"/>
        <v>89301000</v>
      </c>
      <c r="B2735" t="str">
        <f t="shared" si="519"/>
        <v>72100000</v>
      </c>
      <c r="C2735" t="str">
        <f t="shared" si="523"/>
        <v>72100659</v>
      </c>
      <c r="D2735" t="str">
        <f t="shared" si="524"/>
        <v>801</v>
      </c>
      <c r="E2735" t="str">
        <f t="shared" si="522"/>
        <v>89301091</v>
      </c>
      <c r="F2735" t="str">
        <f>"2257310407"</f>
        <v>2257310407</v>
      </c>
      <c r="G2735" s="1">
        <v>44775</v>
      </c>
      <c r="H2735" t="str">
        <f>"93124"</f>
        <v>93124</v>
      </c>
      <c r="I2735">
        <v>1</v>
      </c>
      <c r="J2735">
        <v>173</v>
      </c>
      <c r="K2735">
        <v>0</v>
      </c>
      <c r="L2735">
        <v>212.79</v>
      </c>
    </row>
    <row r="2736" spans="1:12" x14ac:dyDescent="0.25">
      <c r="A2736" t="str">
        <f t="shared" si="513"/>
        <v>89301000</v>
      </c>
      <c r="B2736" t="str">
        <f t="shared" si="519"/>
        <v>72100000</v>
      </c>
      <c r="C2736" t="str">
        <f t="shared" si="523"/>
        <v>72100659</v>
      </c>
      <c r="D2736" t="str">
        <f t="shared" si="524"/>
        <v>801</v>
      </c>
      <c r="E2736" t="str">
        <f t="shared" si="522"/>
        <v>89301091</v>
      </c>
      <c r="F2736" t="str">
        <f>"2257310407"</f>
        <v>2257310407</v>
      </c>
      <c r="G2736" s="1">
        <v>44775</v>
      </c>
      <c r="H2736" t="str">
        <f>"93281"</f>
        <v>93281</v>
      </c>
      <c r="I2736">
        <v>1</v>
      </c>
      <c r="J2736">
        <v>134</v>
      </c>
      <c r="K2736">
        <v>0</v>
      </c>
      <c r="L2736">
        <v>164.82</v>
      </c>
    </row>
    <row r="2737" spans="1:12" x14ac:dyDescent="0.25">
      <c r="A2737" t="str">
        <f t="shared" si="513"/>
        <v>89301000</v>
      </c>
      <c r="B2737" t="str">
        <f t="shared" si="519"/>
        <v>72100000</v>
      </c>
      <c r="C2737" t="str">
        <f t="shared" si="523"/>
        <v>72100659</v>
      </c>
      <c r="D2737" t="str">
        <f t="shared" si="524"/>
        <v>801</v>
      </c>
      <c r="E2737" t="str">
        <f t="shared" si="522"/>
        <v>89301091</v>
      </c>
      <c r="F2737" t="str">
        <f>"8854215777"</f>
        <v>8854215777</v>
      </c>
      <c r="G2737" s="1">
        <v>44774</v>
      </c>
      <c r="H2737" t="str">
        <f>"93121"</f>
        <v>93121</v>
      </c>
      <c r="I2737">
        <v>1</v>
      </c>
      <c r="J2737">
        <v>125</v>
      </c>
      <c r="K2737">
        <v>0</v>
      </c>
      <c r="L2737">
        <v>153.75</v>
      </c>
    </row>
    <row r="2738" spans="1:12" x14ac:dyDescent="0.25">
      <c r="A2738" t="str">
        <f t="shared" si="513"/>
        <v>89301000</v>
      </c>
      <c r="B2738" t="str">
        <f t="shared" si="519"/>
        <v>72100000</v>
      </c>
      <c r="C2738" t="str">
        <f t="shared" si="523"/>
        <v>72100659</v>
      </c>
      <c r="D2738" t="str">
        <f t="shared" si="524"/>
        <v>801</v>
      </c>
      <c r="E2738" t="str">
        <f t="shared" si="522"/>
        <v>89301091</v>
      </c>
      <c r="F2738" t="str">
        <f>"8854215777"</f>
        <v>8854215777</v>
      </c>
      <c r="G2738" s="1">
        <v>44774</v>
      </c>
      <c r="H2738" t="str">
        <f>"93124"</f>
        <v>93124</v>
      </c>
      <c r="I2738">
        <v>1</v>
      </c>
      <c r="J2738">
        <v>173</v>
      </c>
      <c r="K2738">
        <v>0</v>
      </c>
      <c r="L2738">
        <v>212.79</v>
      </c>
    </row>
    <row r="2739" spans="1:12" x14ac:dyDescent="0.25">
      <c r="A2739" t="str">
        <f t="shared" si="513"/>
        <v>89301000</v>
      </c>
      <c r="B2739" t="str">
        <f t="shared" si="519"/>
        <v>72100000</v>
      </c>
      <c r="C2739" t="str">
        <f t="shared" si="523"/>
        <v>72100659</v>
      </c>
      <c r="D2739" t="str">
        <f t="shared" si="524"/>
        <v>801</v>
      </c>
      <c r="E2739" t="str">
        <f t="shared" si="522"/>
        <v>89301091</v>
      </c>
      <c r="F2739" t="str">
        <f>"8854215777"</f>
        <v>8854215777</v>
      </c>
      <c r="G2739" s="1">
        <v>44774</v>
      </c>
      <c r="H2739" t="str">
        <f>"93281"</f>
        <v>93281</v>
      </c>
      <c r="I2739">
        <v>1</v>
      </c>
      <c r="J2739">
        <v>134</v>
      </c>
      <c r="K2739">
        <v>0</v>
      </c>
      <c r="L2739">
        <v>164.82</v>
      </c>
    </row>
    <row r="2740" spans="1:12" x14ac:dyDescent="0.25">
      <c r="A2740" t="str">
        <f t="shared" si="513"/>
        <v>89301000</v>
      </c>
      <c r="B2740" t="str">
        <f t="shared" si="519"/>
        <v>72100000</v>
      </c>
      <c r="C2740" t="str">
        <f t="shared" si="523"/>
        <v>72100659</v>
      </c>
      <c r="D2740" t="str">
        <f t="shared" si="524"/>
        <v>801</v>
      </c>
      <c r="E2740" t="str">
        <f t="shared" si="522"/>
        <v>89301091</v>
      </c>
      <c r="F2740" t="str">
        <f>"2207310314"</f>
        <v>2207310314</v>
      </c>
      <c r="G2740" s="1">
        <v>44775</v>
      </c>
      <c r="H2740" t="str">
        <f>"93121"</f>
        <v>93121</v>
      </c>
      <c r="I2740">
        <v>1</v>
      </c>
      <c r="J2740">
        <v>125</v>
      </c>
      <c r="K2740">
        <v>0</v>
      </c>
      <c r="L2740">
        <v>153.75</v>
      </c>
    </row>
    <row r="2741" spans="1:12" x14ac:dyDescent="0.25">
      <c r="A2741" t="str">
        <f t="shared" si="513"/>
        <v>89301000</v>
      </c>
      <c r="B2741" t="str">
        <f t="shared" si="519"/>
        <v>72100000</v>
      </c>
      <c r="C2741" t="str">
        <f t="shared" si="523"/>
        <v>72100659</v>
      </c>
      <c r="D2741" t="str">
        <f t="shared" si="524"/>
        <v>801</v>
      </c>
      <c r="E2741" t="str">
        <f t="shared" si="522"/>
        <v>89301091</v>
      </c>
      <c r="F2741" t="str">
        <f>"2207310314"</f>
        <v>2207310314</v>
      </c>
      <c r="G2741" s="1">
        <v>44775</v>
      </c>
      <c r="H2741" t="str">
        <f>"93124"</f>
        <v>93124</v>
      </c>
      <c r="I2741">
        <v>1</v>
      </c>
      <c r="J2741">
        <v>173</v>
      </c>
      <c r="K2741">
        <v>0</v>
      </c>
      <c r="L2741">
        <v>212.79</v>
      </c>
    </row>
    <row r="2742" spans="1:12" x14ac:dyDescent="0.25">
      <c r="A2742" t="str">
        <f t="shared" si="513"/>
        <v>89301000</v>
      </c>
      <c r="B2742" t="str">
        <f t="shared" si="519"/>
        <v>72100000</v>
      </c>
      <c r="C2742" t="str">
        <f t="shared" si="523"/>
        <v>72100659</v>
      </c>
      <c r="D2742" t="str">
        <f t="shared" si="524"/>
        <v>801</v>
      </c>
      <c r="E2742" t="str">
        <f t="shared" si="522"/>
        <v>89301091</v>
      </c>
      <c r="F2742" t="str">
        <f>"2207310314"</f>
        <v>2207310314</v>
      </c>
      <c r="G2742" s="1">
        <v>44775</v>
      </c>
      <c r="H2742" t="str">
        <f>"93281"</f>
        <v>93281</v>
      </c>
      <c r="I2742">
        <v>1</v>
      </c>
      <c r="J2742">
        <v>134</v>
      </c>
      <c r="K2742">
        <v>0</v>
      </c>
      <c r="L2742">
        <v>164.82</v>
      </c>
    </row>
    <row r="2743" spans="1:12" x14ac:dyDescent="0.25">
      <c r="A2743" t="str">
        <f t="shared" si="513"/>
        <v>89301000</v>
      </c>
      <c r="B2743" t="str">
        <f t="shared" si="519"/>
        <v>72100000</v>
      </c>
      <c r="C2743" t="str">
        <f t="shared" si="523"/>
        <v>72100659</v>
      </c>
      <c r="D2743" t="str">
        <f t="shared" si="524"/>
        <v>801</v>
      </c>
      <c r="E2743" t="str">
        <f t="shared" si="522"/>
        <v>89301091</v>
      </c>
      <c r="F2743" t="str">
        <f>"9055105752"</f>
        <v>9055105752</v>
      </c>
      <c r="G2743" s="1">
        <v>44775</v>
      </c>
      <c r="H2743" t="str">
        <f>"93121"</f>
        <v>93121</v>
      </c>
      <c r="I2743">
        <v>1</v>
      </c>
      <c r="J2743">
        <v>125</v>
      </c>
      <c r="K2743">
        <v>0</v>
      </c>
      <c r="L2743">
        <v>153.75</v>
      </c>
    </row>
    <row r="2744" spans="1:12" x14ac:dyDescent="0.25">
      <c r="A2744" t="str">
        <f t="shared" si="513"/>
        <v>89301000</v>
      </c>
      <c r="B2744" t="str">
        <f t="shared" si="519"/>
        <v>72100000</v>
      </c>
      <c r="C2744" t="str">
        <f t="shared" si="523"/>
        <v>72100659</v>
      </c>
      <c r="D2744" t="str">
        <f t="shared" si="524"/>
        <v>801</v>
      </c>
      <c r="E2744" t="str">
        <f t="shared" si="522"/>
        <v>89301091</v>
      </c>
      <c r="F2744" t="str">
        <f>"9055105752"</f>
        <v>9055105752</v>
      </c>
      <c r="G2744" s="1">
        <v>44775</v>
      </c>
      <c r="H2744" t="str">
        <f>"93124"</f>
        <v>93124</v>
      </c>
      <c r="I2744">
        <v>1</v>
      </c>
      <c r="J2744">
        <v>173</v>
      </c>
      <c r="K2744">
        <v>0</v>
      </c>
      <c r="L2744">
        <v>212.79</v>
      </c>
    </row>
    <row r="2745" spans="1:12" x14ac:dyDescent="0.25">
      <c r="A2745" t="str">
        <f t="shared" si="513"/>
        <v>89301000</v>
      </c>
      <c r="B2745" t="str">
        <f t="shared" si="519"/>
        <v>72100000</v>
      </c>
      <c r="C2745" t="str">
        <f t="shared" si="523"/>
        <v>72100659</v>
      </c>
      <c r="D2745" t="str">
        <f t="shared" si="524"/>
        <v>801</v>
      </c>
      <c r="E2745" t="str">
        <f t="shared" si="522"/>
        <v>89301091</v>
      </c>
      <c r="F2745" t="str">
        <f>"9055105752"</f>
        <v>9055105752</v>
      </c>
      <c r="G2745" s="1">
        <v>44775</v>
      </c>
      <c r="H2745" t="str">
        <f>"93281"</f>
        <v>93281</v>
      </c>
      <c r="I2745">
        <v>1</v>
      </c>
      <c r="J2745">
        <v>134</v>
      </c>
      <c r="K2745">
        <v>0</v>
      </c>
      <c r="L2745">
        <v>164.82</v>
      </c>
    </row>
    <row r="2746" spans="1:12" x14ac:dyDescent="0.25">
      <c r="A2746" t="str">
        <f t="shared" si="513"/>
        <v>89301000</v>
      </c>
      <c r="B2746" t="str">
        <f t="shared" si="519"/>
        <v>72100000</v>
      </c>
      <c r="C2746" t="str">
        <f t="shared" si="523"/>
        <v>72100659</v>
      </c>
      <c r="D2746" t="str">
        <f t="shared" si="524"/>
        <v>801</v>
      </c>
      <c r="E2746" t="str">
        <f>"89301093"</f>
        <v>89301093</v>
      </c>
      <c r="F2746" t="str">
        <f>"9362016290"</f>
        <v>9362016290</v>
      </c>
      <c r="G2746" s="1">
        <v>44775</v>
      </c>
      <c r="H2746" t="str">
        <f>"93121"</f>
        <v>93121</v>
      </c>
      <c r="I2746">
        <v>1</v>
      </c>
      <c r="J2746">
        <v>125</v>
      </c>
      <c r="K2746">
        <v>0</v>
      </c>
      <c r="L2746">
        <v>153.75</v>
      </c>
    </row>
    <row r="2747" spans="1:12" x14ac:dyDescent="0.25">
      <c r="A2747" t="str">
        <f t="shared" si="513"/>
        <v>89301000</v>
      </c>
      <c r="B2747" t="str">
        <f t="shared" si="519"/>
        <v>72100000</v>
      </c>
      <c r="C2747" t="str">
        <f t="shared" si="523"/>
        <v>72100659</v>
      </c>
      <c r="D2747" t="str">
        <f t="shared" si="524"/>
        <v>801</v>
      </c>
      <c r="E2747" t="str">
        <f>"89301093"</f>
        <v>89301093</v>
      </c>
      <c r="F2747" t="str">
        <f>"9362016290"</f>
        <v>9362016290</v>
      </c>
      <c r="G2747" s="1">
        <v>44775</v>
      </c>
      <c r="H2747" t="str">
        <f>"93124"</f>
        <v>93124</v>
      </c>
      <c r="I2747">
        <v>1</v>
      </c>
      <c r="J2747">
        <v>173</v>
      </c>
      <c r="K2747">
        <v>0</v>
      </c>
      <c r="L2747">
        <v>212.79</v>
      </c>
    </row>
    <row r="2748" spans="1:12" x14ac:dyDescent="0.25">
      <c r="A2748" t="str">
        <f t="shared" si="513"/>
        <v>89301000</v>
      </c>
      <c r="B2748" t="str">
        <f t="shared" si="519"/>
        <v>72100000</v>
      </c>
      <c r="C2748" t="str">
        <f t="shared" si="523"/>
        <v>72100659</v>
      </c>
      <c r="D2748" t="str">
        <f t="shared" si="524"/>
        <v>801</v>
      </c>
      <c r="E2748" t="str">
        <f>"89301093"</f>
        <v>89301093</v>
      </c>
      <c r="F2748" t="str">
        <f>"9362016290"</f>
        <v>9362016290</v>
      </c>
      <c r="G2748" s="1">
        <v>44775</v>
      </c>
      <c r="H2748" t="str">
        <f>"93281"</f>
        <v>93281</v>
      </c>
      <c r="I2748">
        <v>1</v>
      </c>
      <c r="J2748">
        <v>134</v>
      </c>
      <c r="K2748">
        <v>0</v>
      </c>
      <c r="L2748">
        <v>164.82</v>
      </c>
    </row>
    <row r="2749" spans="1:12" x14ac:dyDescent="0.25">
      <c r="A2749" t="str">
        <f t="shared" si="513"/>
        <v>89301000</v>
      </c>
      <c r="B2749" t="str">
        <f t="shared" si="519"/>
        <v>72100000</v>
      </c>
      <c r="C2749" t="str">
        <f t="shared" si="523"/>
        <v>72100659</v>
      </c>
      <c r="D2749" t="str">
        <f t="shared" si="524"/>
        <v>801</v>
      </c>
      <c r="E2749" t="str">
        <f t="shared" ref="E2749:E2781" si="525">"89301091"</f>
        <v>89301091</v>
      </c>
      <c r="F2749" t="str">
        <f>"2208010101"</f>
        <v>2208010101</v>
      </c>
      <c r="G2749" s="1">
        <v>44776</v>
      </c>
      <c r="H2749" t="str">
        <f>"93121"</f>
        <v>93121</v>
      </c>
      <c r="I2749">
        <v>1</v>
      </c>
      <c r="J2749">
        <v>125</v>
      </c>
      <c r="K2749">
        <v>0</v>
      </c>
      <c r="L2749">
        <v>153.75</v>
      </c>
    </row>
    <row r="2750" spans="1:12" x14ac:dyDescent="0.25">
      <c r="A2750" t="str">
        <f t="shared" si="513"/>
        <v>89301000</v>
      </c>
      <c r="B2750" t="str">
        <f t="shared" si="519"/>
        <v>72100000</v>
      </c>
      <c r="C2750" t="str">
        <f t="shared" si="523"/>
        <v>72100659</v>
      </c>
      <c r="D2750" t="str">
        <f t="shared" si="524"/>
        <v>801</v>
      </c>
      <c r="E2750" t="str">
        <f t="shared" si="525"/>
        <v>89301091</v>
      </c>
      <c r="F2750" t="str">
        <f>"2208010101"</f>
        <v>2208010101</v>
      </c>
      <c r="G2750" s="1">
        <v>44776</v>
      </c>
      <c r="H2750" t="str">
        <f>"93124"</f>
        <v>93124</v>
      </c>
      <c r="I2750">
        <v>1</v>
      </c>
      <c r="J2750">
        <v>173</v>
      </c>
      <c r="K2750">
        <v>0</v>
      </c>
      <c r="L2750">
        <v>212.79</v>
      </c>
    </row>
    <row r="2751" spans="1:12" x14ac:dyDescent="0.25">
      <c r="A2751" t="str">
        <f t="shared" si="513"/>
        <v>89301000</v>
      </c>
      <c r="B2751" t="str">
        <f t="shared" si="519"/>
        <v>72100000</v>
      </c>
      <c r="C2751" t="str">
        <f t="shared" si="523"/>
        <v>72100659</v>
      </c>
      <c r="D2751" t="str">
        <f t="shared" si="524"/>
        <v>801</v>
      </c>
      <c r="E2751" t="str">
        <f t="shared" si="525"/>
        <v>89301091</v>
      </c>
      <c r="F2751" t="str">
        <f>"2208010101"</f>
        <v>2208010101</v>
      </c>
      <c r="G2751" s="1">
        <v>44776</v>
      </c>
      <c r="H2751" t="str">
        <f>"93281"</f>
        <v>93281</v>
      </c>
      <c r="I2751">
        <v>1</v>
      </c>
      <c r="J2751">
        <v>134</v>
      </c>
      <c r="K2751">
        <v>0</v>
      </c>
      <c r="L2751">
        <v>164.82</v>
      </c>
    </row>
    <row r="2752" spans="1:12" x14ac:dyDescent="0.25">
      <c r="A2752" t="str">
        <f t="shared" si="513"/>
        <v>89301000</v>
      </c>
      <c r="B2752" t="str">
        <f t="shared" si="519"/>
        <v>72100000</v>
      </c>
      <c r="C2752" t="str">
        <f t="shared" si="523"/>
        <v>72100659</v>
      </c>
      <c r="D2752" t="str">
        <f t="shared" si="524"/>
        <v>801</v>
      </c>
      <c r="E2752" t="str">
        <f t="shared" si="525"/>
        <v>89301091</v>
      </c>
      <c r="F2752" t="str">
        <f>"2208010376"</f>
        <v>2208010376</v>
      </c>
      <c r="G2752" s="1">
        <v>44776</v>
      </c>
      <c r="H2752" t="str">
        <f>"93121"</f>
        <v>93121</v>
      </c>
      <c r="I2752">
        <v>1</v>
      </c>
      <c r="J2752">
        <v>125</v>
      </c>
      <c r="K2752">
        <v>0</v>
      </c>
      <c r="L2752">
        <v>153.75</v>
      </c>
    </row>
    <row r="2753" spans="1:12" x14ac:dyDescent="0.25">
      <c r="A2753" t="str">
        <f t="shared" si="513"/>
        <v>89301000</v>
      </c>
      <c r="B2753" t="str">
        <f t="shared" si="519"/>
        <v>72100000</v>
      </c>
      <c r="C2753" t="str">
        <f t="shared" si="523"/>
        <v>72100659</v>
      </c>
      <c r="D2753" t="str">
        <f t="shared" si="524"/>
        <v>801</v>
      </c>
      <c r="E2753" t="str">
        <f t="shared" si="525"/>
        <v>89301091</v>
      </c>
      <c r="F2753" t="str">
        <f>"2208010376"</f>
        <v>2208010376</v>
      </c>
      <c r="G2753" s="1">
        <v>44776</v>
      </c>
      <c r="H2753" t="str">
        <f>"93124"</f>
        <v>93124</v>
      </c>
      <c r="I2753">
        <v>1</v>
      </c>
      <c r="J2753">
        <v>173</v>
      </c>
      <c r="K2753">
        <v>0</v>
      </c>
      <c r="L2753">
        <v>212.79</v>
      </c>
    </row>
    <row r="2754" spans="1:12" x14ac:dyDescent="0.25">
      <c r="A2754" t="str">
        <f t="shared" ref="A2754:A2817" si="526">"89301000"</f>
        <v>89301000</v>
      </c>
      <c r="B2754" t="str">
        <f t="shared" si="519"/>
        <v>72100000</v>
      </c>
      <c r="C2754" t="str">
        <f t="shared" si="523"/>
        <v>72100659</v>
      </c>
      <c r="D2754" t="str">
        <f t="shared" si="524"/>
        <v>801</v>
      </c>
      <c r="E2754" t="str">
        <f t="shared" si="525"/>
        <v>89301091</v>
      </c>
      <c r="F2754" t="str">
        <f>"2208010376"</f>
        <v>2208010376</v>
      </c>
      <c r="G2754" s="1">
        <v>44776</v>
      </c>
      <c r="H2754" t="str">
        <f>"93281"</f>
        <v>93281</v>
      </c>
      <c r="I2754">
        <v>1</v>
      </c>
      <c r="J2754">
        <v>134</v>
      </c>
      <c r="K2754">
        <v>0</v>
      </c>
      <c r="L2754">
        <v>164.82</v>
      </c>
    </row>
    <row r="2755" spans="1:12" x14ac:dyDescent="0.25">
      <c r="A2755" t="str">
        <f t="shared" si="526"/>
        <v>89301000</v>
      </c>
      <c r="B2755" t="str">
        <f t="shared" si="519"/>
        <v>72100000</v>
      </c>
      <c r="C2755" t="str">
        <f t="shared" si="523"/>
        <v>72100659</v>
      </c>
      <c r="D2755" t="str">
        <f t="shared" si="524"/>
        <v>801</v>
      </c>
      <c r="E2755" t="str">
        <f t="shared" si="525"/>
        <v>89301091</v>
      </c>
      <c r="F2755" t="str">
        <f>"2258010425"</f>
        <v>2258010425</v>
      </c>
      <c r="G2755" s="1">
        <v>44776</v>
      </c>
      <c r="H2755" t="str">
        <f>"93121"</f>
        <v>93121</v>
      </c>
      <c r="I2755">
        <v>1</v>
      </c>
      <c r="J2755">
        <v>125</v>
      </c>
      <c r="K2755">
        <v>0</v>
      </c>
      <c r="L2755">
        <v>153.75</v>
      </c>
    </row>
    <row r="2756" spans="1:12" x14ac:dyDescent="0.25">
      <c r="A2756" t="str">
        <f t="shared" si="526"/>
        <v>89301000</v>
      </c>
      <c r="B2756" t="str">
        <f t="shared" si="519"/>
        <v>72100000</v>
      </c>
      <c r="C2756" t="str">
        <f t="shared" si="523"/>
        <v>72100659</v>
      </c>
      <c r="D2756" t="str">
        <f t="shared" si="524"/>
        <v>801</v>
      </c>
      <c r="E2756" t="str">
        <f t="shared" si="525"/>
        <v>89301091</v>
      </c>
      <c r="F2756" t="str">
        <f>"2258010425"</f>
        <v>2258010425</v>
      </c>
      <c r="G2756" s="1">
        <v>44776</v>
      </c>
      <c r="H2756" t="str">
        <f>"93124"</f>
        <v>93124</v>
      </c>
      <c r="I2756">
        <v>1</v>
      </c>
      <c r="J2756">
        <v>173</v>
      </c>
      <c r="K2756">
        <v>0</v>
      </c>
      <c r="L2756">
        <v>212.79</v>
      </c>
    </row>
    <row r="2757" spans="1:12" x14ac:dyDescent="0.25">
      <c r="A2757" t="str">
        <f t="shared" si="526"/>
        <v>89301000</v>
      </c>
      <c r="B2757" t="str">
        <f t="shared" si="519"/>
        <v>72100000</v>
      </c>
      <c r="C2757" t="str">
        <f t="shared" si="523"/>
        <v>72100659</v>
      </c>
      <c r="D2757" t="str">
        <f t="shared" si="524"/>
        <v>801</v>
      </c>
      <c r="E2757" t="str">
        <f t="shared" si="525"/>
        <v>89301091</v>
      </c>
      <c r="F2757" t="str">
        <f>"2258010425"</f>
        <v>2258010425</v>
      </c>
      <c r="G2757" s="1">
        <v>44776</v>
      </c>
      <c r="H2757" t="str">
        <f>"93281"</f>
        <v>93281</v>
      </c>
      <c r="I2757">
        <v>1</v>
      </c>
      <c r="J2757">
        <v>134</v>
      </c>
      <c r="K2757">
        <v>0</v>
      </c>
      <c r="L2757">
        <v>164.82</v>
      </c>
    </row>
    <row r="2758" spans="1:12" x14ac:dyDescent="0.25">
      <c r="A2758" t="str">
        <f t="shared" si="526"/>
        <v>89301000</v>
      </c>
      <c r="B2758" t="str">
        <f t="shared" si="519"/>
        <v>72100000</v>
      </c>
      <c r="C2758" t="str">
        <f t="shared" si="523"/>
        <v>72100659</v>
      </c>
      <c r="D2758" t="str">
        <f t="shared" si="524"/>
        <v>801</v>
      </c>
      <c r="E2758" t="str">
        <f t="shared" si="525"/>
        <v>89301091</v>
      </c>
      <c r="F2758" t="str">
        <f>"2258020083"</f>
        <v>2258020083</v>
      </c>
      <c r="G2758" s="1">
        <v>44777</v>
      </c>
      <c r="H2758" t="str">
        <f>"93121"</f>
        <v>93121</v>
      </c>
      <c r="I2758">
        <v>1</v>
      </c>
      <c r="J2758">
        <v>125</v>
      </c>
      <c r="K2758">
        <v>0</v>
      </c>
      <c r="L2758">
        <v>153.75</v>
      </c>
    </row>
    <row r="2759" spans="1:12" x14ac:dyDescent="0.25">
      <c r="A2759" t="str">
        <f t="shared" si="526"/>
        <v>89301000</v>
      </c>
      <c r="B2759" t="str">
        <f t="shared" si="519"/>
        <v>72100000</v>
      </c>
      <c r="C2759" t="str">
        <f t="shared" si="523"/>
        <v>72100659</v>
      </c>
      <c r="D2759" t="str">
        <f t="shared" si="524"/>
        <v>801</v>
      </c>
      <c r="E2759" t="str">
        <f t="shared" si="525"/>
        <v>89301091</v>
      </c>
      <c r="F2759" t="str">
        <f>"2258020083"</f>
        <v>2258020083</v>
      </c>
      <c r="G2759" s="1">
        <v>44777</v>
      </c>
      <c r="H2759" t="str">
        <f>"93124"</f>
        <v>93124</v>
      </c>
      <c r="I2759">
        <v>1</v>
      </c>
      <c r="J2759">
        <v>173</v>
      </c>
      <c r="K2759">
        <v>0</v>
      </c>
      <c r="L2759">
        <v>212.79</v>
      </c>
    </row>
    <row r="2760" spans="1:12" x14ac:dyDescent="0.25">
      <c r="A2760" t="str">
        <f t="shared" si="526"/>
        <v>89301000</v>
      </c>
      <c r="B2760" t="str">
        <f t="shared" si="519"/>
        <v>72100000</v>
      </c>
      <c r="C2760" t="str">
        <f t="shared" si="523"/>
        <v>72100659</v>
      </c>
      <c r="D2760" t="str">
        <f t="shared" si="524"/>
        <v>801</v>
      </c>
      <c r="E2760" t="str">
        <f t="shared" si="525"/>
        <v>89301091</v>
      </c>
      <c r="F2760" t="str">
        <f>"2258020083"</f>
        <v>2258020083</v>
      </c>
      <c r="G2760" s="1">
        <v>44777</v>
      </c>
      <c r="H2760" t="str">
        <f>"93281"</f>
        <v>93281</v>
      </c>
      <c r="I2760">
        <v>1</v>
      </c>
      <c r="J2760">
        <v>134</v>
      </c>
      <c r="K2760">
        <v>0</v>
      </c>
      <c r="L2760">
        <v>164.82</v>
      </c>
    </row>
    <row r="2761" spans="1:12" x14ac:dyDescent="0.25">
      <c r="A2761" t="str">
        <f t="shared" si="526"/>
        <v>89301000</v>
      </c>
      <c r="B2761" t="str">
        <f t="shared" si="519"/>
        <v>72100000</v>
      </c>
      <c r="C2761" t="str">
        <f t="shared" si="523"/>
        <v>72100659</v>
      </c>
      <c r="D2761" t="str">
        <f t="shared" si="524"/>
        <v>801</v>
      </c>
      <c r="E2761" t="str">
        <f t="shared" si="525"/>
        <v>89301091</v>
      </c>
      <c r="F2761" t="str">
        <f>"2208030484"</f>
        <v>2208030484</v>
      </c>
      <c r="G2761" s="1">
        <v>44778</v>
      </c>
      <c r="H2761" t="str">
        <f>"93121"</f>
        <v>93121</v>
      </c>
      <c r="I2761">
        <v>1</v>
      </c>
      <c r="J2761">
        <v>125</v>
      </c>
      <c r="K2761">
        <v>0</v>
      </c>
      <c r="L2761">
        <v>153.75</v>
      </c>
    </row>
    <row r="2762" spans="1:12" x14ac:dyDescent="0.25">
      <c r="A2762" t="str">
        <f t="shared" si="526"/>
        <v>89301000</v>
      </c>
      <c r="B2762" t="str">
        <f t="shared" si="519"/>
        <v>72100000</v>
      </c>
      <c r="C2762" t="str">
        <f t="shared" si="523"/>
        <v>72100659</v>
      </c>
      <c r="D2762" t="str">
        <f t="shared" si="524"/>
        <v>801</v>
      </c>
      <c r="E2762" t="str">
        <f t="shared" si="525"/>
        <v>89301091</v>
      </c>
      <c r="F2762" t="str">
        <f>"2208030484"</f>
        <v>2208030484</v>
      </c>
      <c r="G2762" s="1">
        <v>44778</v>
      </c>
      <c r="H2762" t="str">
        <f>"93124"</f>
        <v>93124</v>
      </c>
      <c r="I2762">
        <v>1</v>
      </c>
      <c r="J2762">
        <v>173</v>
      </c>
      <c r="K2762">
        <v>0</v>
      </c>
      <c r="L2762">
        <v>212.79</v>
      </c>
    </row>
    <row r="2763" spans="1:12" x14ac:dyDescent="0.25">
      <c r="A2763" t="str">
        <f t="shared" si="526"/>
        <v>89301000</v>
      </c>
      <c r="B2763" t="str">
        <f t="shared" si="519"/>
        <v>72100000</v>
      </c>
      <c r="C2763" t="str">
        <f t="shared" ref="C2763:C2794" si="527">"72100659"</f>
        <v>72100659</v>
      </c>
      <c r="D2763" t="str">
        <f t="shared" ref="D2763:D2794" si="528">"801"</f>
        <v>801</v>
      </c>
      <c r="E2763" t="str">
        <f t="shared" si="525"/>
        <v>89301091</v>
      </c>
      <c r="F2763" t="str">
        <f>"2208030484"</f>
        <v>2208030484</v>
      </c>
      <c r="G2763" s="1">
        <v>44778</v>
      </c>
      <c r="H2763" t="str">
        <f>"93281"</f>
        <v>93281</v>
      </c>
      <c r="I2763">
        <v>1</v>
      </c>
      <c r="J2763">
        <v>134</v>
      </c>
      <c r="K2763">
        <v>0</v>
      </c>
      <c r="L2763">
        <v>164.82</v>
      </c>
    </row>
    <row r="2764" spans="1:12" x14ac:dyDescent="0.25">
      <c r="A2764" t="str">
        <f t="shared" si="526"/>
        <v>89301000</v>
      </c>
      <c r="B2764" t="str">
        <f t="shared" si="519"/>
        <v>72100000</v>
      </c>
      <c r="C2764" t="str">
        <f t="shared" si="527"/>
        <v>72100659</v>
      </c>
      <c r="D2764" t="str">
        <f t="shared" si="528"/>
        <v>801</v>
      </c>
      <c r="E2764" t="str">
        <f t="shared" si="525"/>
        <v>89301091</v>
      </c>
      <c r="F2764" t="str">
        <f>"2208030495"</f>
        <v>2208030495</v>
      </c>
      <c r="G2764" s="1">
        <v>44778</v>
      </c>
      <c r="H2764" t="str">
        <f>"93121"</f>
        <v>93121</v>
      </c>
      <c r="I2764">
        <v>1</v>
      </c>
      <c r="J2764">
        <v>125</v>
      </c>
      <c r="K2764">
        <v>0</v>
      </c>
      <c r="L2764">
        <v>153.75</v>
      </c>
    </row>
    <row r="2765" spans="1:12" x14ac:dyDescent="0.25">
      <c r="A2765" t="str">
        <f t="shared" si="526"/>
        <v>89301000</v>
      </c>
      <c r="B2765" t="str">
        <f t="shared" si="519"/>
        <v>72100000</v>
      </c>
      <c r="C2765" t="str">
        <f t="shared" si="527"/>
        <v>72100659</v>
      </c>
      <c r="D2765" t="str">
        <f t="shared" si="528"/>
        <v>801</v>
      </c>
      <c r="E2765" t="str">
        <f t="shared" si="525"/>
        <v>89301091</v>
      </c>
      <c r="F2765" t="str">
        <f>"2208030495"</f>
        <v>2208030495</v>
      </c>
      <c r="G2765" s="1">
        <v>44778</v>
      </c>
      <c r="H2765" t="str">
        <f>"93124"</f>
        <v>93124</v>
      </c>
      <c r="I2765">
        <v>1</v>
      </c>
      <c r="J2765">
        <v>173</v>
      </c>
      <c r="K2765">
        <v>0</v>
      </c>
      <c r="L2765">
        <v>212.79</v>
      </c>
    </row>
    <row r="2766" spans="1:12" x14ac:dyDescent="0.25">
      <c r="A2766" t="str">
        <f t="shared" si="526"/>
        <v>89301000</v>
      </c>
      <c r="B2766" t="str">
        <f t="shared" si="519"/>
        <v>72100000</v>
      </c>
      <c r="C2766" t="str">
        <f t="shared" si="527"/>
        <v>72100659</v>
      </c>
      <c r="D2766" t="str">
        <f t="shared" si="528"/>
        <v>801</v>
      </c>
      <c r="E2766" t="str">
        <f t="shared" si="525"/>
        <v>89301091</v>
      </c>
      <c r="F2766" t="str">
        <f>"2208030495"</f>
        <v>2208030495</v>
      </c>
      <c r="G2766" s="1">
        <v>44778</v>
      </c>
      <c r="H2766" t="str">
        <f>"93281"</f>
        <v>93281</v>
      </c>
      <c r="I2766">
        <v>1</v>
      </c>
      <c r="J2766">
        <v>134</v>
      </c>
      <c r="K2766">
        <v>0</v>
      </c>
      <c r="L2766">
        <v>164.82</v>
      </c>
    </row>
    <row r="2767" spans="1:12" x14ac:dyDescent="0.25">
      <c r="A2767" t="str">
        <f t="shared" si="526"/>
        <v>89301000</v>
      </c>
      <c r="B2767" t="str">
        <f t="shared" si="519"/>
        <v>72100000</v>
      </c>
      <c r="C2767" t="str">
        <f t="shared" si="527"/>
        <v>72100659</v>
      </c>
      <c r="D2767" t="str">
        <f t="shared" si="528"/>
        <v>801</v>
      </c>
      <c r="E2767" t="str">
        <f t="shared" si="525"/>
        <v>89301091</v>
      </c>
      <c r="F2767" t="str">
        <f>"2258030566"</f>
        <v>2258030566</v>
      </c>
      <c r="G2767" s="1">
        <v>44779</v>
      </c>
      <c r="H2767" t="str">
        <f>"93121"</f>
        <v>93121</v>
      </c>
      <c r="I2767">
        <v>1</v>
      </c>
      <c r="J2767">
        <v>125</v>
      </c>
      <c r="K2767">
        <v>0</v>
      </c>
      <c r="L2767">
        <v>153.75</v>
      </c>
    </row>
    <row r="2768" spans="1:12" x14ac:dyDescent="0.25">
      <c r="A2768" t="str">
        <f t="shared" si="526"/>
        <v>89301000</v>
      </c>
      <c r="B2768" t="str">
        <f t="shared" si="519"/>
        <v>72100000</v>
      </c>
      <c r="C2768" t="str">
        <f t="shared" si="527"/>
        <v>72100659</v>
      </c>
      <c r="D2768" t="str">
        <f t="shared" si="528"/>
        <v>801</v>
      </c>
      <c r="E2768" t="str">
        <f t="shared" si="525"/>
        <v>89301091</v>
      </c>
      <c r="F2768" t="str">
        <f>"2258030566"</f>
        <v>2258030566</v>
      </c>
      <c r="G2768" s="1">
        <v>44779</v>
      </c>
      <c r="H2768" t="str">
        <f>"93124"</f>
        <v>93124</v>
      </c>
      <c r="I2768">
        <v>1</v>
      </c>
      <c r="J2768">
        <v>173</v>
      </c>
      <c r="K2768">
        <v>0</v>
      </c>
      <c r="L2768">
        <v>212.79</v>
      </c>
    </row>
    <row r="2769" spans="1:12" x14ac:dyDescent="0.25">
      <c r="A2769" t="str">
        <f t="shared" si="526"/>
        <v>89301000</v>
      </c>
      <c r="B2769" t="str">
        <f t="shared" si="519"/>
        <v>72100000</v>
      </c>
      <c r="C2769" t="str">
        <f t="shared" si="527"/>
        <v>72100659</v>
      </c>
      <c r="D2769" t="str">
        <f t="shared" si="528"/>
        <v>801</v>
      </c>
      <c r="E2769" t="str">
        <f t="shared" si="525"/>
        <v>89301091</v>
      </c>
      <c r="F2769" t="str">
        <f>"2258030566"</f>
        <v>2258030566</v>
      </c>
      <c r="G2769" s="1">
        <v>44779</v>
      </c>
      <c r="H2769" t="str">
        <f>"93281"</f>
        <v>93281</v>
      </c>
      <c r="I2769">
        <v>1</v>
      </c>
      <c r="J2769">
        <v>134</v>
      </c>
      <c r="K2769">
        <v>0</v>
      </c>
      <c r="L2769">
        <v>164.82</v>
      </c>
    </row>
    <row r="2770" spans="1:12" x14ac:dyDescent="0.25">
      <c r="A2770" t="str">
        <f t="shared" si="526"/>
        <v>89301000</v>
      </c>
      <c r="B2770" t="str">
        <f t="shared" si="519"/>
        <v>72100000</v>
      </c>
      <c r="C2770" t="str">
        <f t="shared" si="527"/>
        <v>72100659</v>
      </c>
      <c r="D2770" t="str">
        <f t="shared" si="528"/>
        <v>801</v>
      </c>
      <c r="E2770" t="str">
        <f t="shared" si="525"/>
        <v>89301091</v>
      </c>
      <c r="F2770" t="str">
        <f>"2258040411"</f>
        <v>2258040411</v>
      </c>
      <c r="G2770" s="1">
        <v>44779</v>
      </c>
      <c r="H2770" t="str">
        <f>"93121"</f>
        <v>93121</v>
      </c>
      <c r="I2770">
        <v>1</v>
      </c>
      <c r="J2770">
        <v>125</v>
      </c>
      <c r="K2770">
        <v>0</v>
      </c>
      <c r="L2770">
        <v>153.75</v>
      </c>
    </row>
    <row r="2771" spans="1:12" x14ac:dyDescent="0.25">
      <c r="A2771" t="str">
        <f t="shared" si="526"/>
        <v>89301000</v>
      </c>
      <c r="B2771" t="str">
        <f t="shared" si="519"/>
        <v>72100000</v>
      </c>
      <c r="C2771" t="str">
        <f t="shared" si="527"/>
        <v>72100659</v>
      </c>
      <c r="D2771" t="str">
        <f t="shared" si="528"/>
        <v>801</v>
      </c>
      <c r="E2771" t="str">
        <f t="shared" si="525"/>
        <v>89301091</v>
      </c>
      <c r="F2771" t="str">
        <f>"2258040411"</f>
        <v>2258040411</v>
      </c>
      <c r="G2771" s="1">
        <v>44779</v>
      </c>
      <c r="H2771" t="str">
        <f>"93124"</f>
        <v>93124</v>
      </c>
      <c r="I2771">
        <v>1</v>
      </c>
      <c r="J2771">
        <v>173</v>
      </c>
      <c r="K2771">
        <v>0</v>
      </c>
      <c r="L2771">
        <v>212.79</v>
      </c>
    </row>
    <row r="2772" spans="1:12" x14ac:dyDescent="0.25">
      <c r="A2772" t="str">
        <f t="shared" si="526"/>
        <v>89301000</v>
      </c>
      <c r="B2772" t="str">
        <f t="shared" si="519"/>
        <v>72100000</v>
      </c>
      <c r="C2772" t="str">
        <f t="shared" si="527"/>
        <v>72100659</v>
      </c>
      <c r="D2772" t="str">
        <f t="shared" si="528"/>
        <v>801</v>
      </c>
      <c r="E2772" t="str">
        <f t="shared" si="525"/>
        <v>89301091</v>
      </c>
      <c r="F2772" t="str">
        <f>"2258040411"</f>
        <v>2258040411</v>
      </c>
      <c r="G2772" s="1">
        <v>44779</v>
      </c>
      <c r="H2772" t="str">
        <f>"93281"</f>
        <v>93281</v>
      </c>
      <c r="I2772">
        <v>1</v>
      </c>
      <c r="J2772">
        <v>134</v>
      </c>
      <c r="K2772">
        <v>0</v>
      </c>
      <c r="L2772">
        <v>164.82</v>
      </c>
    </row>
    <row r="2773" spans="1:12" x14ac:dyDescent="0.25">
      <c r="A2773" t="str">
        <f t="shared" si="526"/>
        <v>89301000</v>
      </c>
      <c r="B2773" t="str">
        <f t="shared" si="519"/>
        <v>72100000</v>
      </c>
      <c r="C2773" t="str">
        <f t="shared" si="527"/>
        <v>72100659</v>
      </c>
      <c r="D2773" t="str">
        <f t="shared" si="528"/>
        <v>801</v>
      </c>
      <c r="E2773" t="str">
        <f t="shared" si="525"/>
        <v>89301091</v>
      </c>
      <c r="F2773" t="str">
        <f>"2258040433"</f>
        <v>2258040433</v>
      </c>
      <c r="G2773" s="1">
        <v>44779</v>
      </c>
      <c r="H2773" t="str">
        <f>"93121"</f>
        <v>93121</v>
      </c>
      <c r="I2773">
        <v>1</v>
      </c>
      <c r="J2773">
        <v>125</v>
      </c>
      <c r="K2773">
        <v>0</v>
      </c>
      <c r="L2773">
        <v>153.75</v>
      </c>
    </row>
    <row r="2774" spans="1:12" x14ac:dyDescent="0.25">
      <c r="A2774" t="str">
        <f t="shared" si="526"/>
        <v>89301000</v>
      </c>
      <c r="B2774" t="str">
        <f t="shared" si="519"/>
        <v>72100000</v>
      </c>
      <c r="C2774" t="str">
        <f t="shared" si="527"/>
        <v>72100659</v>
      </c>
      <c r="D2774" t="str">
        <f t="shared" si="528"/>
        <v>801</v>
      </c>
      <c r="E2774" t="str">
        <f t="shared" si="525"/>
        <v>89301091</v>
      </c>
      <c r="F2774" t="str">
        <f>"2258040433"</f>
        <v>2258040433</v>
      </c>
      <c r="G2774" s="1">
        <v>44779</v>
      </c>
      <c r="H2774" t="str">
        <f>"93124"</f>
        <v>93124</v>
      </c>
      <c r="I2774">
        <v>1</v>
      </c>
      <c r="J2774">
        <v>173</v>
      </c>
      <c r="K2774">
        <v>0</v>
      </c>
      <c r="L2774">
        <v>212.79</v>
      </c>
    </row>
    <row r="2775" spans="1:12" x14ac:dyDescent="0.25">
      <c r="A2775" t="str">
        <f t="shared" si="526"/>
        <v>89301000</v>
      </c>
      <c r="B2775" t="str">
        <f t="shared" ref="B2775:B2838" si="529">"72100000"</f>
        <v>72100000</v>
      </c>
      <c r="C2775" t="str">
        <f t="shared" si="527"/>
        <v>72100659</v>
      </c>
      <c r="D2775" t="str">
        <f t="shared" si="528"/>
        <v>801</v>
      </c>
      <c r="E2775" t="str">
        <f t="shared" si="525"/>
        <v>89301091</v>
      </c>
      <c r="F2775" t="str">
        <f>"2258040433"</f>
        <v>2258040433</v>
      </c>
      <c r="G2775" s="1">
        <v>44779</v>
      </c>
      <c r="H2775" t="str">
        <f>"93281"</f>
        <v>93281</v>
      </c>
      <c r="I2775">
        <v>1</v>
      </c>
      <c r="J2775">
        <v>134</v>
      </c>
      <c r="K2775">
        <v>0</v>
      </c>
      <c r="L2775">
        <v>164.82</v>
      </c>
    </row>
    <row r="2776" spans="1:12" x14ac:dyDescent="0.25">
      <c r="A2776" t="str">
        <f t="shared" si="526"/>
        <v>89301000</v>
      </c>
      <c r="B2776" t="str">
        <f t="shared" si="529"/>
        <v>72100000</v>
      </c>
      <c r="C2776" t="str">
        <f t="shared" si="527"/>
        <v>72100659</v>
      </c>
      <c r="D2776" t="str">
        <f t="shared" si="528"/>
        <v>801</v>
      </c>
      <c r="E2776" t="str">
        <f t="shared" si="525"/>
        <v>89301091</v>
      </c>
      <c r="F2776" t="str">
        <f>"2258040477"</f>
        <v>2258040477</v>
      </c>
      <c r="G2776" s="1">
        <v>44779</v>
      </c>
      <c r="H2776" t="str">
        <f>"93121"</f>
        <v>93121</v>
      </c>
      <c r="I2776">
        <v>1</v>
      </c>
      <c r="J2776">
        <v>125</v>
      </c>
      <c r="K2776">
        <v>0</v>
      </c>
      <c r="L2776">
        <v>153.75</v>
      </c>
    </row>
    <row r="2777" spans="1:12" x14ac:dyDescent="0.25">
      <c r="A2777" t="str">
        <f t="shared" si="526"/>
        <v>89301000</v>
      </c>
      <c r="B2777" t="str">
        <f t="shared" si="529"/>
        <v>72100000</v>
      </c>
      <c r="C2777" t="str">
        <f t="shared" si="527"/>
        <v>72100659</v>
      </c>
      <c r="D2777" t="str">
        <f t="shared" si="528"/>
        <v>801</v>
      </c>
      <c r="E2777" t="str">
        <f t="shared" si="525"/>
        <v>89301091</v>
      </c>
      <c r="F2777" t="str">
        <f>"2258040477"</f>
        <v>2258040477</v>
      </c>
      <c r="G2777" s="1">
        <v>44779</v>
      </c>
      <c r="H2777" t="str">
        <f>"93124"</f>
        <v>93124</v>
      </c>
      <c r="I2777">
        <v>1</v>
      </c>
      <c r="J2777">
        <v>173</v>
      </c>
      <c r="K2777">
        <v>0</v>
      </c>
      <c r="L2777">
        <v>212.79</v>
      </c>
    </row>
    <row r="2778" spans="1:12" x14ac:dyDescent="0.25">
      <c r="A2778" t="str">
        <f t="shared" si="526"/>
        <v>89301000</v>
      </c>
      <c r="B2778" t="str">
        <f t="shared" si="529"/>
        <v>72100000</v>
      </c>
      <c r="C2778" t="str">
        <f t="shared" si="527"/>
        <v>72100659</v>
      </c>
      <c r="D2778" t="str">
        <f t="shared" si="528"/>
        <v>801</v>
      </c>
      <c r="E2778" t="str">
        <f t="shared" si="525"/>
        <v>89301091</v>
      </c>
      <c r="F2778" t="str">
        <f>"2258040477"</f>
        <v>2258040477</v>
      </c>
      <c r="G2778" s="1">
        <v>44779</v>
      </c>
      <c r="H2778" t="str">
        <f>"93281"</f>
        <v>93281</v>
      </c>
      <c r="I2778">
        <v>1</v>
      </c>
      <c r="J2778">
        <v>134</v>
      </c>
      <c r="K2778">
        <v>0</v>
      </c>
      <c r="L2778">
        <v>164.82</v>
      </c>
    </row>
    <row r="2779" spans="1:12" x14ac:dyDescent="0.25">
      <c r="A2779" t="str">
        <f t="shared" si="526"/>
        <v>89301000</v>
      </c>
      <c r="B2779" t="str">
        <f t="shared" si="529"/>
        <v>72100000</v>
      </c>
      <c r="C2779" t="str">
        <f t="shared" si="527"/>
        <v>72100659</v>
      </c>
      <c r="D2779" t="str">
        <f t="shared" si="528"/>
        <v>801</v>
      </c>
      <c r="E2779" t="str">
        <f t="shared" si="525"/>
        <v>89301091</v>
      </c>
      <c r="F2779" t="str">
        <f>"2258050091"</f>
        <v>2258050091</v>
      </c>
      <c r="G2779" s="1">
        <v>44780</v>
      </c>
      <c r="H2779" t="str">
        <f>"93121"</f>
        <v>93121</v>
      </c>
      <c r="I2779">
        <v>1</v>
      </c>
      <c r="J2779">
        <v>125</v>
      </c>
      <c r="K2779">
        <v>0</v>
      </c>
      <c r="L2779">
        <v>153.75</v>
      </c>
    </row>
    <row r="2780" spans="1:12" x14ac:dyDescent="0.25">
      <c r="A2780" t="str">
        <f t="shared" si="526"/>
        <v>89301000</v>
      </c>
      <c r="B2780" t="str">
        <f t="shared" si="529"/>
        <v>72100000</v>
      </c>
      <c r="C2780" t="str">
        <f t="shared" si="527"/>
        <v>72100659</v>
      </c>
      <c r="D2780" t="str">
        <f t="shared" si="528"/>
        <v>801</v>
      </c>
      <c r="E2780" t="str">
        <f t="shared" si="525"/>
        <v>89301091</v>
      </c>
      <c r="F2780" t="str">
        <f>"2258050091"</f>
        <v>2258050091</v>
      </c>
      <c r="G2780" s="1">
        <v>44780</v>
      </c>
      <c r="H2780" t="str">
        <f>"93124"</f>
        <v>93124</v>
      </c>
      <c r="I2780">
        <v>1</v>
      </c>
      <c r="J2780">
        <v>173</v>
      </c>
      <c r="K2780">
        <v>0</v>
      </c>
      <c r="L2780">
        <v>212.79</v>
      </c>
    </row>
    <row r="2781" spans="1:12" x14ac:dyDescent="0.25">
      <c r="A2781" t="str">
        <f t="shared" si="526"/>
        <v>89301000</v>
      </c>
      <c r="B2781" t="str">
        <f t="shared" si="529"/>
        <v>72100000</v>
      </c>
      <c r="C2781" t="str">
        <f t="shared" si="527"/>
        <v>72100659</v>
      </c>
      <c r="D2781" t="str">
        <f t="shared" si="528"/>
        <v>801</v>
      </c>
      <c r="E2781" t="str">
        <f t="shared" si="525"/>
        <v>89301091</v>
      </c>
      <c r="F2781" t="str">
        <f>"2258050091"</f>
        <v>2258050091</v>
      </c>
      <c r="G2781" s="1">
        <v>44780</v>
      </c>
      <c r="H2781" t="str">
        <f>"93281"</f>
        <v>93281</v>
      </c>
      <c r="I2781">
        <v>1</v>
      </c>
      <c r="J2781">
        <v>134</v>
      </c>
      <c r="K2781">
        <v>0</v>
      </c>
      <c r="L2781">
        <v>164.82</v>
      </c>
    </row>
    <row r="2782" spans="1:12" x14ac:dyDescent="0.25">
      <c r="A2782" t="str">
        <f t="shared" si="526"/>
        <v>89301000</v>
      </c>
      <c r="B2782" t="str">
        <f t="shared" si="529"/>
        <v>72100000</v>
      </c>
      <c r="C2782" t="str">
        <f t="shared" si="527"/>
        <v>72100659</v>
      </c>
      <c r="D2782" t="str">
        <f t="shared" si="528"/>
        <v>801</v>
      </c>
      <c r="E2782" t="str">
        <f>"89301093"</f>
        <v>89301093</v>
      </c>
      <c r="F2782" t="str">
        <f>"8059225317"</f>
        <v>8059225317</v>
      </c>
      <c r="G2782" s="1">
        <v>44778</v>
      </c>
      <c r="H2782" t="str">
        <f>"93121"</f>
        <v>93121</v>
      </c>
      <c r="I2782">
        <v>1</v>
      </c>
      <c r="J2782">
        <v>125</v>
      </c>
      <c r="K2782">
        <v>0</v>
      </c>
      <c r="L2782">
        <v>153.75</v>
      </c>
    </row>
    <row r="2783" spans="1:12" x14ac:dyDescent="0.25">
      <c r="A2783" t="str">
        <f t="shared" si="526"/>
        <v>89301000</v>
      </c>
      <c r="B2783" t="str">
        <f t="shared" si="529"/>
        <v>72100000</v>
      </c>
      <c r="C2783" t="str">
        <f t="shared" si="527"/>
        <v>72100659</v>
      </c>
      <c r="D2783" t="str">
        <f t="shared" si="528"/>
        <v>801</v>
      </c>
      <c r="E2783" t="str">
        <f>"89301093"</f>
        <v>89301093</v>
      </c>
      <c r="F2783" t="str">
        <f>"8059225317"</f>
        <v>8059225317</v>
      </c>
      <c r="G2783" s="1">
        <v>44778</v>
      </c>
      <c r="H2783" t="str">
        <f>"93124"</f>
        <v>93124</v>
      </c>
      <c r="I2783">
        <v>1</v>
      </c>
      <c r="J2783">
        <v>173</v>
      </c>
      <c r="K2783">
        <v>0</v>
      </c>
      <c r="L2783">
        <v>212.79</v>
      </c>
    </row>
    <row r="2784" spans="1:12" x14ac:dyDescent="0.25">
      <c r="A2784" t="str">
        <f t="shared" si="526"/>
        <v>89301000</v>
      </c>
      <c r="B2784" t="str">
        <f t="shared" si="529"/>
        <v>72100000</v>
      </c>
      <c r="C2784" t="str">
        <f t="shared" si="527"/>
        <v>72100659</v>
      </c>
      <c r="D2784" t="str">
        <f t="shared" si="528"/>
        <v>801</v>
      </c>
      <c r="E2784" t="str">
        <f>"89301093"</f>
        <v>89301093</v>
      </c>
      <c r="F2784" t="str">
        <f>"8059225317"</f>
        <v>8059225317</v>
      </c>
      <c r="G2784" s="1">
        <v>44778</v>
      </c>
      <c r="H2784" t="str">
        <f>"93281"</f>
        <v>93281</v>
      </c>
      <c r="I2784">
        <v>1</v>
      </c>
      <c r="J2784">
        <v>134</v>
      </c>
      <c r="K2784">
        <v>0</v>
      </c>
      <c r="L2784">
        <v>164.82</v>
      </c>
    </row>
    <row r="2785" spans="1:12" x14ac:dyDescent="0.25">
      <c r="A2785" t="str">
        <f t="shared" si="526"/>
        <v>89301000</v>
      </c>
      <c r="B2785" t="str">
        <f t="shared" si="529"/>
        <v>72100000</v>
      </c>
      <c r="C2785" t="str">
        <f t="shared" si="527"/>
        <v>72100659</v>
      </c>
      <c r="D2785" t="str">
        <f t="shared" si="528"/>
        <v>801</v>
      </c>
      <c r="E2785" t="str">
        <f>"89301091"</f>
        <v>89301091</v>
      </c>
      <c r="F2785" t="str">
        <f>"9052285715"</f>
        <v>9052285715</v>
      </c>
      <c r="G2785" s="1">
        <v>44778</v>
      </c>
      <c r="H2785" t="str">
        <f>"93121"</f>
        <v>93121</v>
      </c>
      <c r="I2785">
        <v>1</v>
      </c>
      <c r="J2785">
        <v>125</v>
      </c>
      <c r="K2785">
        <v>0</v>
      </c>
      <c r="L2785">
        <v>153.75</v>
      </c>
    </row>
    <row r="2786" spans="1:12" x14ac:dyDescent="0.25">
      <c r="A2786" t="str">
        <f t="shared" si="526"/>
        <v>89301000</v>
      </c>
      <c r="B2786" t="str">
        <f t="shared" si="529"/>
        <v>72100000</v>
      </c>
      <c r="C2786" t="str">
        <f t="shared" si="527"/>
        <v>72100659</v>
      </c>
      <c r="D2786" t="str">
        <f t="shared" si="528"/>
        <v>801</v>
      </c>
      <c r="E2786" t="str">
        <f>"89301091"</f>
        <v>89301091</v>
      </c>
      <c r="F2786" t="str">
        <f>"9052285715"</f>
        <v>9052285715</v>
      </c>
      <c r="G2786" s="1">
        <v>44778</v>
      </c>
      <c r="H2786" t="str">
        <f>"93124"</f>
        <v>93124</v>
      </c>
      <c r="I2786">
        <v>1</v>
      </c>
      <c r="J2786">
        <v>173</v>
      </c>
      <c r="K2786">
        <v>0</v>
      </c>
      <c r="L2786">
        <v>212.79</v>
      </c>
    </row>
    <row r="2787" spans="1:12" x14ac:dyDescent="0.25">
      <c r="A2787" t="str">
        <f t="shared" si="526"/>
        <v>89301000</v>
      </c>
      <c r="B2787" t="str">
        <f t="shared" si="529"/>
        <v>72100000</v>
      </c>
      <c r="C2787" t="str">
        <f t="shared" si="527"/>
        <v>72100659</v>
      </c>
      <c r="D2787" t="str">
        <f t="shared" si="528"/>
        <v>801</v>
      </c>
      <c r="E2787" t="str">
        <f>"89301091"</f>
        <v>89301091</v>
      </c>
      <c r="F2787" t="str">
        <f>"9052285715"</f>
        <v>9052285715</v>
      </c>
      <c r="G2787" s="1">
        <v>44778</v>
      </c>
      <c r="H2787" t="str">
        <f>"93281"</f>
        <v>93281</v>
      </c>
      <c r="I2787">
        <v>1</v>
      </c>
      <c r="J2787">
        <v>134</v>
      </c>
      <c r="K2787">
        <v>0</v>
      </c>
      <c r="L2787">
        <v>164.82</v>
      </c>
    </row>
    <row r="2788" spans="1:12" x14ac:dyDescent="0.25">
      <c r="A2788" t="str">
        <f t="shared" si="526"/>
        <v>89301000</v>
      </c>
      <c r="B2788" t="str">
        <f t="shared" si="529"/>
        <v>72100000</v>
      </c>
      <c r="C2788" t="str">
        <f t="shared" si="527"/>
        <v>72100659</v>
      </c>
      <c r="D2788" t="str">
        <f t="shared" si="528"/>
        <v>801</v>
      </c>
      <c r="E2788" t="str">
        <f>"89301093"</f>
        <v>89301093</v>
      </c>
      <c r="F2788" t="str">
        <f>"9857236158"</f>
        <v>9857236158</v>
      </c>
      <c r="G2788" s="1">
        <v>44778</v>
      </c>
      <c r="H2788" t="str">
        <f>"93121"</f>
        <v>93121</v>
      </c>
      <c r="I2788">
        <v>1</v>
      </c>
      <c r="J2788">
        <v>125</v>
      </c>
      <c r="K2788">
        <v>0</v>
      </c>
      <c r="L2788">
        <v>153.75</v>
      </c>
    </row>
    <row r="2789" spans="1:12" x14ac:dyDescent="0.25">
      <c r="A2789" t="str">
        <f t="shared" si="526"/>
        <v>89301000</v>
      </c>
      <c r="B2789" t="str">
        <f t="shared" si="529"/>
        <v>72100000</v>
      </c>
      <c r="C2789" t="str">
        <f t="shared" si="527"/>
        <v>72100659</v>
      </c>
      <c r="D2789" t="str">
        <f t="shared" si="528"/>
        <v>801</v>
      </c>
      <c r="E2789" t="str">
        <f>"89301093"</f>
        <v>89301093</v>
      </c>
      <c r="F2789" t="str">
        <f>"9857236158"</f>
        <v>9857236158</v>
      </c>
      <c r="G2789" s="1">
        <v>44778</v>
      </c>
      <c r="H2789" t="str">
        <f>"93124"</f>
        <v>93124</v>
      </c>
      <c r="I2789">
        <v>1</v>
      </c>
      <c r="J2789">
        <v>173</v>
      </c>
      <c r="K2789">
        <v>0</v>
      </c>
      <c r="L2789">
        <v>212.79</v>
      </c>
    </row>
    <row r="2790" spans="1:12" x14ac:dyDescent="0.25">
      <c r="A2790" t="str">
        <f t="shared" si="526"/>
        <v>89301000</v>
      </c>
      <c r="B2790" t="str">
        <f t="shared" si="529"/>
        <v>72100000</v>
      </c>
      <c r="C2790" t="str">
        <f t="shared" si="527"/>
        <v>72100659</v>
      </c>
      <c r="D2790" t="str">
        <f t="shared" si="528"/>
        <v>801</v>
      </c>
      <c r="E2790" t="str">
        <f>"89301093"</f>
        <v>89301093</v>
      </c>
      <c r="F2790" t="str">
        <f>"9857236158"</f>
        <v>9857236158</v>
      </c>
      <c r="G2790" s="1">
        <v>44778</v>
      </c>
      <c r="H2790" t="str">
        <f>"93281"</f>
        <v>93281</v>
      </c>
      <c r="I2790">
        <v>1</v>
      </c>
      <c r="J2790">
        <v>134</v>
      </c>
      <c r="K2790">
        <v>0</v>
      </c>
      <c r="L2790">
        <v>164.82</v>
      </c>
    </row>
    <row r="2791" spans="1:12" x14ac:dyDescent="0.25">
      <c r="A2791" t="str">
        <f t="shared" si="526"/>
        <v>89301000</v>
      </c>
      <c r="B2791" t="str">
        <f t="shared" si="529"/>
        <v>72100000</v>
      </c>
      <c r="C2791" t="str">
        <f t="shared" si="527"/>
        <v>72100659</v>
      </c>
      <c r="D2791" t="str">
        <f t="shared" si="528"/>
        <v>801</v>
      </c>
      <c r="E2791" t="str">
        <f t="shared" ref="E2791:E2822" si="530">"89301091"</f>
        <v>89301091</v>
      </c>
      <c r="F2791" t="str">
        <f>"9954125709"</f>
        <v>9954125709</v>
      </c>
      <c r="G2791" s="1">
        <v>44779</v>
      </c>
      <c r="H2791" t="str">
        <f>"93121"</f>
        <v>93121</v>
      </c>
      <c r="I2791">
        <v>1</v>
      </c>
      <c r="J2791">
        <v>125</v>
      </c>
      <c r="K2791">
        <v>0</v>
      </c>
      <c r="L2791">
        <v>153.75</v>
      </c>
    </row>
    <row r="2792" spans="1:12" x14ac:dyDescent="0.25">
      <c r="A2792" t="str">
        <f t="shared" si="526"/>
        <v>89301000</v>
      </c>
      <c r="B2792" t="str">
        <f t="shared" si="529"/>
        <v>72100000</v>
      </c>
      <c r="C2792" t="str">
        <f t="shared" si="527"/>
        <v>72100659</v>
      </c>
      <c r="D2792" t="str">
        <f t="shared" si="528"/>
        <v>801</v>
      </c>
      <c r="E2792" t="str">
        <f t="shared" si="530"/>
        <v>89301091</v>
      </c>
      <c r="F2792" t="str">
        <f>"9954125709"</f>
        <v>9954125709</v>
      </c>
      <c r="G2792" s="1">
        <v>44779</v>
      </c>
      <c r="H2792" t="str">
        <f>"93124"</f>
        <v>93124</v>
      </c>
      <c r="I2792">
        <v>1</v>
      </c>
      <c r="J2792">
        <v>173</v>
      </c>
      <c r="K2792">
        <v>0</v>
      </c>
      <c r="L2792">
        <v>212.79</v>
      </c>
    </row>
    <row r="2793" spans="1:12" x14ac:dyDescent="0.25">
      <c r="A2793" t="str">
        <f t="shared" si="526"/>
        <v>89301000</v>
      </c>
      <c r="B2793" t="str">
        <f t="shared" si="529"/>
        <v>72100000</v>
      </c>
      <c r="C2793" t="str">
        <f t="shared" si="527"/>
        <v>72100659</v>
      </c>
      <c r="D2793" t="str">
        <f t="shared" si="528"/>
        <v>801</v>
      </c>
      <c r="E2793" t="str">
        <f t="shared" si="530"/>
        <v>89301091</v>
      </c>
      <c r="F2793" t="str">
        <f>"9954125709"</f>
        <v>9954125709</v>
      </c>
      <c r="G2793" s="1">
        <v>44779</v>
      </c>
      <c r="H2793" t="str">
        <f>"93281"</f>
        <v>93281</v>
      </c>
      <c r="I2793">
        <v>1</v>
      </c>
      <c r="J2793">
        <v>134</v>
      </c>
      <c r="K2793">
        <v>0</v>
      </c>
      <c r="L2793">
        <v>164.82</v>
      </c>
    </row>
    <row r="2794" spans="1:12" x14ac:dyDescent="0.25">
      <c r="A2794" t="str">
        <f t="shared" si="526"/>
        <v>89301000</v>
      </c>
      <c r="B2794" t="str">
        <f t="shared" si="529"/>
        <v>72100000</v>
      </c>
      <c r="C2794" t="str">
        <f t="shared" si="527"/>
        <v>72100659</v>
      </c>
      <c r="D2794" t="str">
        <f t="shared" si="528"/>
        <v>801</v>
      </c>
      <c r="E2794" t="str">
        <f t="shared" si="530"/>
        <v>89301091</v>
      </c>
      <c r="F2794" t="str">
        <f>"2208060228"</f>
        <v>2208060228</v>
      </c>
      <c r="G2794" s="1">
        <v>44781</v>
      </c>
      <c r="H2794" t="str">
        <f>"93121"</f>
        <v>93121</v>
      </c>
      <c r="I2794">
        <v>1</v>
      </c>
      <c r="J2794">
        <v>125</v>
      </c>
      <c r="K2794">
        <v>0</v>
      </c>
      <c r="L2794">
        <v>153.75</v>
      </c>
    </row>
    <row r="2795" spans="1:12" x14ac:dyDescent="0.25">
      <c r="A2795" t="str">
        <f t="shared" si="526"/>
        <v>89301000</v>
      </c>
      <c r="B2795" t="str">
        <f t="shared" si="529"/>
        <v>72100000</v>
      </c>
      <c r="C2795" t="str">
        <f t="shared" ref="C2795:C2826" si="531">"72100659"</f>
        <v>72100659</v>
      </c>
      <c r="D2795" t="str">
        <f t="shared" ref="D2795:D2826" si="532">"801"</f>
        <v>801</v>
      </c>
      <c r="E2795" t="str">
        <f t="shared" si="530"/>
        <v>89301091</v>
      </c>
      <c r="F2795" t="str">
        <f>"2208060228"</f>
        <v>2208060228</v>
      </c>
      <c r="G2795" s="1">
        <v>44781</v>
      </c>
      <c r="H2795" t="str">
        <f>"93124"</f>
        <v>93124</v>
      </c>
      <c r="I2795">
        <v>1</v>
      </c>
      <c r="J2795">
        <v>173</v>
      </c>
      <c r="K2795">
        <v>0</v>
      </c>
      <c r="L2795">
        <v>212.79</v>
      </c>
    </row>
    <row r="2796" spans="1:12" x14ac:dyDescent="0.25">
      <c r="A2796" t="str">
        <f t="shared" si="526"/>
        <v>89301000</v>
      </c>
      <c r="B2796" t="str">
        <f t="shared" si="529"/>
        <v>72100000</v>
      </c>
      <c r="C2796" t="str">
        <f t="shared" si="531"/>
        <v>72100659</v>
      </c>
      <c r="D2796" t="str">
        <f t="shared" si="532"/>
        <v>801</v>
      </c>
      <c r="E2796" t="str">
        <f t="shared" si="530"/>
        <v>89301091</v>
      </c>
      <c r="F2796" t="str">
        <f>"2208060228"</f>
        <v>2208060228</v>
      </c>
      <c r="G2796" s="1">
        <v>44781</v>
      </c>
      <c r="H2796" t="str">
        <f>"93281"</f>
        <v>93281</v>
      </c>
      <c r="I2796">
        <v>1</v>
      </c>
      <c r="J2796">
        <v>134</v>
      </c>
      <c r="K2796">
        <v>0</v>
      </c>
      <c r="L2796">
        <v>164.82</v>
      </c>
    </row>
    <row r="2797" spans="1:12" x14ac:dyDescent="0.25">
      <c r="A2797" t="str">
        <f t="shared" si="526"/>
        <v>89301000</v>
      </c>
      <c r="B2797" t="str">
        <f t="shared" si="529"/>
        <v>72100000</v>
      </c>
      <c r="C2797" t="str">
        <f t="shared" si="531"/>
        <v>72100659</v>
      </c>
      <c r="D2797" t="str">
        <f t="shared" si="532"/>
        <v>801</v>
      </c>
      <c r="E2797" t="str">
        <f t="shared" si="530"/>
        <v>89301091</v>
      </c>
      <c r="F2797" t="str">
        <f>"2258060156"</f>
        <v>2258060156</v>
      </c>
      <c r="G2797" s="1">
        <v>44781</v>
      </c>
      <c r="H2797" t="str">
        <f>"93121"</f>
        <v>93121</v>
      </c>
      <c r="I2797">
        <v>1</v>
      </c>
      <c r="J2797">
        <v>125</v>
      </c>
      <c r="K2797">
        <v>0</v>
      </c>
      <c r="L2797">
        <v>153.75</v>
      </c>
    </row>
    <row r="2798" spans="1:12" x14ac:dyDescent="0.25">
      <c r="A2798" t="str">
        <f t="shared" si="526"/>
        <v>89301000</v>
      </c>
      <c r="B2798" t="str">
        <f t="shared" si="529"/>
        <v>72100000</v>
      </c>
      <c r="C2798" t="str">
        <f t="shared" si="531"/>
        <v>72100659</v>
      </c>
      <c r="D2798" t="str">
        <f t="shared" si="532"/>
        <v>801</v>
      </c>
      <c r="E2798" t="str">
        <f t="shared" si="530"/>
        <v>89301091</v>
      </c>
      <c r="F2798" t="str">
        <f>"2258060156"</f>
        <v>2258060156</v>
      </c>
      <c r="G2798" s="1">
        <v>44781</v>
      </c>
      <c r="H2798" t="str">
        <f>"93124"</f>
        <v>93124</v>
      </c>
      <c r="I2798">
        <v>1</v>
      </c>
      <c r="J2798">
        <v>173</v>
      </c>
      <c r="K2798">
        <v>0</v>
      </c>
      <c r="L2798">
        <v>212.79</v>
      </c>
    </row>
    <row r="2799" spans="1:12" x14ac:dyDescent="0.25">
      <c r="A2799" t="str">
        <f t="shared" si="526"/>
        <v>89301000</v>
      </c>
      <c r="B2799" t="str">
        <f t="shared" si="529"/>
        <v>72100000</v>
      </c>
      <c r="C2799" t="str">
        <f t="shared" si="531"/>
        <v>72100659</v>
      </c>
      <c r="D2799" t="str">
        <f t="shared" si="532"/>
        <v>801</v>
      </c>
      <c r="E2799" t="str">
        <f t="shared" si="530"/>
        <v>89301091</v>
      </c>
      <c r="F2799" t="str">
        <f>"2258060156"</f>
        <v>2258060156</v>
      </c>
      <c r="G2799" s="1">
        <v>44781</v>
      </c>
      <c r="H2799" t="str">
        <f>"93281"</f>
        <v>93281</v>
      </c>
      <c r="I2799">
        <v>1</v>
      </c>
      <c r="J2799">
        <v>134</v>
      </c>
      <c r="K2799">
        <v>0</v>
      </c>
      <c r="L2799">
        <v>164.82</v>
      </c>
    </row>
    <row r="2800" spans="1:12" x14ac:dyDescent="0.25">
      <c r="A2800" t="str">
        <f t="shared" si="526"/>
        <v>89301000</v>
      </c>
      <c r="B2800" t="str">
        <f t="shared" si="529"/>
        <v>72100000</v>
      </c>
      <c r="C2800" t="str">
        <f t="shared" si="531"/>
        <v>72100659</v>
      </c>
      <c r="D2800" t="str">
        <f t="shared" si="532"/>
        <v>801</v>
      </c>
      <c r="E2800" t="str">
        <f t="shared" si="530"/>
        <v>89301091</v>
      </c>
      <c r="F2800" t="str">
        <f>"2258070144"</f>
        <v>2258070144</v>
      </c>
      <c r="G2800" s="1">
        <v>44782</v>
      </c>
      <c r="H2800" t="str">
        <f>"93121"</f>
        <v>93121</v>
      </c>
      <c r="I2800">
        <v>1</v>
      </c>
      <c r="J2800">
        <v>125</v>
      </c>
      <c r="K2800">
        <v>0</v>
      </c>
      <c r="L2800">
        <v>153.75</v>
      </c>
    </row>
    <row r="2801" spans="1:12" x14ac:dyDescent="0.25">
      <c r="A2801" t="str">
        <f t="shared" si="526"/>
        <v>89301000</v>
      </c>
      <c r="B2801" t="str">
        <f t="shared" si="529"/>
        <v>72100000</v>
      </c>
      <c r="C2801" t="str">
        <f t="shared" si="531"/>
        <v>72100659</v>
      </c>
      <c r="D2801" t="str">
        <f t="shared" si="532"/>
        <v>801</v>
      </c>
      <c r="E2801" t="str">
        <f t="shared" si="530"/>
        <v>89301091</v>
      </c>
      <c r="F2801" t="str">
        <f>"2258070144"</f>
        <v>2258070144</v>
      </c>
      <c r="G2801" s="1">
        <v>44782</v>
      </c>
      <c r="H2801" t="str">
        <f>"93124"</f>
        <v>93124</v>
      </c>
      <c r="I2801">
        <v>1</v>
      </c>
      <c r="J2801">
        <v>173</v>
      </c>
      <c r="K2801">
        <v>0</v>
      </c>
      <c r="L2801">
        <v>212.79</v>
      </c>
    </row>
    <row r="2802" spans="1:12" x14ac:dyDescent="0.25">
      <c r="A2802" t="str">
        <f t="shared" si="526"/>
        <v>89301000</v>
      </c>
      <c r="B2802" t="str">
        <f t="shared" si="529"/>
        <v>72100000</v>
      </c>
      <c r="C2802" t="str">
        <f t="shared" si="531"/>
        <v>72100659</v>
      </c>
      <c r="D2802" t="str">
        <f t="shared" si="532"/>
        <v>801</v>
      </c>
      <c r="E2802" t="str">
        <f t="shared" si="530"/>
        <v>89301091</v>
      </c>
      <c r="F2802" t="str">
        <f>"2258070144"</f>
        <v>2258070144</v>
      </c>
      <c r="G2802" s="1">
        <v>44782</v>
      </c>
      <c r="H2802" t="str">
        <f>"93281"</f>
        <v>93281</v>
      </c>
      <c r="I2802">
        <v>1</v>
      </c>
      <c r="J2802">
        <v>134</v>
      </c>
      <c r="K2802">
        <v>0</v>
      </c>
      <c r="L2802">
        <v>164.82</v>
      </c>
    </row>
    <row r="2803" spans="1:12" x14ac:dyDescent="0.25">
      <c r="A2803" t="str">
        <f t="shared" si="526"/>
        <v>89301000</v>
      </c>
      <c r="B2803" t="str">
        <f t="shared" si="529"/>
        <v>72100000</v>
      </c>
      <c r="C2803" t="str">
        <f t="shared" si="531"/>
        <v>72100659</v>
      </c>
      <c r="D2803" t="str">
        <f t="shared" si="532"/>
        <v>801</v>
      </c>
      <c r="E2803" t="str">
        <f t="shared" si="530"/>
        <v>89301091</v>
      </c>
      <c r="F2803" t="str">
        <f>"2258070221"</f>
        <v>2258070221</v>
      </c>
      <c r="G2803" s="1">
        <v>44782</v>
      </c>
      <c r="H2803" t="str">
        <f>"93121"</f>
        <v>93121</v>
      </c>
      <c r="I2803">
        <v>1</v>
      </c>
      <c r="J2803">
        <v>125</v>
      </c>
      <c r="K2803">
        <v>0</v>
      </c>
      <c r="L2803">
        <v>153.75</v>
      </c>
    </row>
    <row r="2804" spans="1:12" x14ac:dyDescent="0.25">
      <c r="A2804" t="str">
        <f t="shared" si="526"/>
        <v>89301000</v>
      </c>
      <c r="B2804" t="str">
        <f t="shared" si="529"/>
        <v>72100000</v>
      </c>
      <c r="C2804" t="str">
        <f t="shared" si="531"/>
        <v>72100659</v>
      </c>
      <c r="D2804" t="str">
        <f t="shared" si="532"/>
        <v>801</v>
      </c>
      <c r="E2804" t="str">
        <f t="shared" si="530"/>
        <v>89301091</v>
      </c>
      <c r="F2804" t="str">
        <f>"2258070221"</f>
        <v>2258070221</v>
      </c>
      <c r="G2804" s="1">
        <v>44782</v>
      </c>
      <c r="H2804" t="str">
        <f>"93124"</f>
        <v>93124</v>
      </c>
      <c r="I2804">
        <v>1</v>
      </c>
      <c r="J2804">
        <v>173</v>
      </c>
      <c r="K2804">
        <v>0</v>
      </c>
      <c r="L2804">
        <v>212.79</v>
      </c>
    </row>
    <row r="2805" spans="1:12" x14ac:dyDescent="0.25">
      <c r="A2805" t="str">
        <f t="shared" si="526"/>
        <v>89301000</v>
      </c>
      <c r="B2805" t="str">
        <f t="shared" si="529"/>
        <v>72100000</v>
      </c>
      <c r="C2805" t="str">
        <f t="shared" si="531"/>
        <v>72100659</v>
      </c>
      <c r="D2805" t="str">
        <f t="shared" si="532"/>
        <v>801</v>
      </c>
      <c r="E2805" t="str">
        <f t="shared" si="530"/>
        <v>89301091</v>
      </c>
      <c r="F2805" t="str">
        <f>"2258070221"</f>
        <v>2258070221</v>
      </c>
      <c r="G2805" s="1">
        <v>44782</v>
      </c>
      <c r="H2805" t="str">
        <f>"93281"</f>
        <v>93281</v>
      </c>
      <c r="I2805">
        <v>1</v>
      </c>
      <c r="J2805">
        <v>134</v>
      </c>
      <c r="K2805">
        <v>0</v>
      </c>
      <c r="L2805">
        <v>164.82</v>
      </c>
    </row>
    <row r="2806" spans="1:12" x14ac:dyDescent="0.25">
      <c r="A2806" t="str">
        <f t="shared" si="526"/>
        <v>89301000</v>
      </c>
      <c r="B2806" t="str">
        <f t="shared" si="529"/>
        <v>72100000</v>
      </c>
      <c r="C2806" t="str">
        <f t="shared" si="531"/>
        <v>72100659</v>
      </c>
      <c r="D2806" t="str">
        <f t="shared" si="532"/>
        <v>801</v>
      </c>
      <c r="E2806" t="str">
        <f t="shared" si="530"/>
        <v>89301091</v>
      </c>
      <c r="F2806" t="str">
        <f>"2208080655"</f>
        <v>2208080655</v>
      </c>
      <c r="G2806" s="1">
        <v>44783</v>
      </c>
      <c r="H2806" t="str">
        <f>"93121"</f>
        <v>93121</v>
      </c>
      <c r="I2806">
        <v>1</v>
      </c>
      <c r="J2806">
        <v>125</v>
      </c>
      <c r="K2806">
        <v>0</v>
      </c>
      <c r="L2806">
        <v>153.75</v>
      </c>
    </row>
    <row r="2807" spans="1:12" x14ac:dyDescent="0.25">
      <c r="A2807" t="str">
        <f t="shared" si="526"/>
        <v>89301000</v>
      </c>
      <c r="B2807" t="str">
        <f t="shared" si="529"/>
        <v>72100000</v>
      </c>
      <c r="C2807" t="str">
        <f t="shared" si="531"/>
        <v>72100659</v>
      </c>
      <c r="D2807" t="str">
        <f t="shared" si="532"/>
        <v>801</v>
      </c>
      <c r="E2807" t="str">
        <f t="shared" si="530"/>
        <v>89301091</v>
      </c>
      <c r="F2807" t="str">
        <f>"2208080655"</f>
        <v>2208080655</v>
      </c>
      <c r="G2807" s="1">
        <v>44783</v>
      </c>
      <c r="H2807" t="str">
        <f>"93124"</f>
        <v>93124</v>
      </c>
      <c r="I2807">
        <v>1</v>
      </c>
      <c r="J2807">
        <v>173</v>
      </c>
      <c r="K2807">
        <v>0</v>
      </c>
      <c r="L2807">
        <v>212.79</v>
      </c>
    </row>
    <row r="2808" spans="1:12" x14ac:dyDescent="0.25">
      <c r="A2808" t="str">
        <f t="shared" si="526"/>
        <v>89301000</v>
      </c>
      <c r="B2808" t="str">
        <f t="shared" si="529"/>
        <v>72100000</v>
      </c>
      <c r="C2808" t="str">
        <f t="shared" si="531"/>
        <v>72100659</v>
      </c>
      <c r="D2808" t="str">
        <f t="shared" si="532"/>
        <v>801</v>
      </c>
      <c r="E2808" t="str">
        <f t="shared" si="530"/>
        <v>89301091</v>
      </c>
      <c r="F2808" t="str">
        <f>"2208080655"</f>
        <v>2208080655</v>
      </c>
      <c r="G2808" s="1">
        <v>44783</v>
      </c>
      <c r="H2808" t="str">
        <f>"93281"</f>
        <v>93281</v>
      </c>
      <c r="I2808">
        <v>1</v>
      </c>
      <c r="J2808">
        <v>134</v>
      </c>
      <c r="K2808">
        <v>0</v>
      </c>
      <c r="L2808">
        <v>164.82</v>
      </c>
    </row>
    <row r="2809" spans="1:12" x14ac:dyDescent="0.25">
      <c r="A2809" t="str">
        <f t="shared" si="526"/>
        <v>89301000</v>
      </c>
      <c r="B2809" t="str">
        <f t="shared" si="529"/>
        <v>72100000</v>
      </c>
      <c r="C2809" t="str">
        <f t="shared" si="531"/>
        <v>72100659</v>
      </c>
      <c r="D2809" t="str">
        <f t="shared" si="532"/>
        <v>801</v>
      </c>
      <c r="E2809" t="str">
        <f t="shared" si="530"/>
        <v>89301091</v>
      </c>
      <c r="F2809" t="str">
        <f>"2208080666"</f>
        <v>2208080666</v>
      </c>
      <c r="G2809" s="1">
        <v>44783</v>
      </c>
      <c r="H2809" t="str">
        <f>"93121"</f>
        <v>93121</v>
      </c>
      <c r="I2809">
        <v>1</v>
      </c>
      <c r="J2809">
        <v>125</v>
      </c>
      <c r="K2809">
        <v>0</v>
      </c>
      <c r="L2809">
        <v>153.75</v>
      </c>
    </row>
    <row r="2810" spans="1:12" x14ac:dyDescent="0.25">
      <c r="A2810" t="str">
        <f t="shared" si="526"/>
        <v>89301000</v>
      </c>
      <c r="B2810" t="str">
        <f t="shared" si="529"/>
        <v>72100000</v>
      </c>
      <c r="C2810" t="str">
        <f t="shared" si="531"/>
        <v>72100659</v>
      </c>
      <c r="D2810" t="str">
        <f t="shared" si="532"/>
        <v>801</v>
      </c>
      <c r="E2810" t="str">
        <f t="shared" si="530"/>
        <v>89301091</v>
      </c>
      <c r="F2810" t="str">
        <f>"2208080666"</f>
        <v>2208080666</v>
      </c>
      <c r="G2810" s="1">
        <v>44783</v>
      </c>
      <c r="H2810" t="str">
        <f>"93124"</f>
        <v>93124</v>
      </c>
      <c r="I2810">
        <v>1</v>
      </c>
      <c r="J2810">
        <v>173</v>
      </c>
      <c r="K2810">
        <v>0</v>
      </c>
      <c r="L2810">
        <v>212.79</v>
      </c>
    </row>
    <row r="2811" spans="1:12" x14ac:dyDescent="0.25">
      <c r="A2811" t="str">
        <f t="shared" si="526"/>
        <v>89301000</v>
      </c>
      <c r="B2811" t="str">
        <f t="shared" si="529"/>
        <v>72100000</v>
      </c>
      <c r="C2811" t="str">
        <f t="shared" si="531"/>
        <v>72100659</v>
      </c>
      <c r="D2811" t="str">
        <f t="shared" si="532"/>
        <v>801</v>
      </c>
      <c r="E2811" t="str">
        <f t="shared" si="530"/>
        <v>89301091</v>
      </c>
      <c r="F2811" t="str">
        <f>"2208080666"</f>
        <v>2208080666</v>
      </c>
      <c r="G2811" s="1">
        <v>44783</v>
      </c>
      <c r="H2811" t="str">
        <f>"93281"</f>
        <v>93281</v>
      </c>
      <c r="I2811">
        <v>1</v>
      </c>
      <c r="J2811">
        <v>134</v>
      </c>
      <c r="K2811">
        <v>0</v>
      </c>
      <c r="L2811">
        <v>164.82</v>
      </c>
    </row>
    <row r="2812" spans="1:12" x14ac:dyDescent="0.25">
      <c r="A2812" t="str">
        <f t="shared" si="526"/>
        <v>89301000</v>
      </c>
      <c r="B2812" t="str">
        <f t="shared" si="529"/>
        <v>72100000</v>
      </c>
      <c r="C2812" t="str">
        <f t="shared" si="531"/>
        <v>72100659</v>
      </c>
      <c r="D2812" t="str">
        <f t="shared" si="532"/>
        <v>801</v>
      </c>
      <c r="E2812" t="str">
        <f t="shared" si="530"/>
        <v>89301091</v>
      </c>
      <c r="F2812" t="str">
        <f>"2208090742"</f>
        <v>2208090742</v>
      </c>
      <c r="G2812" s="1">
        <v>44784</v>
      </c>
      <c r="H2812" t="str">
        <f>"93121"</f>
        <v>93121</v>
      </c>
      <c r="I2812">
        <v>1</v>
      </c>
      <c r="J2812">
        <v>125</v>
      </c>
      <c r="K2812">
        <v>0</v>
      </c>
      <c r="L2812">
        <v>153.75</v>
      </c>
    </row>
    <row r="2813" spans="1:12" x14ac:dyDescent="0.25">
      <c r="A2813" t="str">
        <f t="shared" si="526"/>
        <v>89301000</v>
      </c>
      <c r="B2813" t="str">
        <f t="shared" si="529"/>
        <v>72100000</v>
      </c>
      <c r="C2813" t="str">
        <f t="shared" si="531"/>
        <v>72100659</v>
      </c>
      <c r="D2813" t="str">
        <f t="shared" si="532"/>
        <v>801</v>
      </c>
      <c r="E2813" t="str">
        <f t="shared" si="530"/>
        <v>89301091</v>
      </c>
      <c r="F2813" t="str">
        <f>"2208090742"</f>
        <v>2208090742</v>
      </c>
      <c r="G2813" s="1">
        <v>44784</v>
      </c>
      <c r="H2813" t="str">
        <f>"93124"</f>
        <v>93124</v>
      </c>
      <c r="I2813">
        <v>1</v>
      </c>
      <c r="J2813">
        <v>173</v>
      </c>
      <c r="K2813">
        <v>0</v>
      </c>
      <c r="L2813">
        <v>212.79</v>
      </c>
    </row>
    <row r="2814" spans="1:12" x14ac:dyDescent="0.25">
      <c r="A2814" t="str">
        <f t="shared" si="526"/>
        <v>89301000</v>
      </c>
      <c r="B2814" t="str">
        <f t="shared" si="529"/>
        <v>72100000</v>
      </c>
      <c r="C2814" t="str">
        <f t="shared" si="531"/>
        <v>72100659</v>
      </c>
      <c r="D2814" t="str">
        <f t="shared" si="532"/>
        <v>801</v>
      </c>
      <c r="E2814" t="str">
        <f t="shared" si="530"/>
        <v>89301091</v>
      </c>
      <c r="F2814" t="str">
        <f>"2208090742"</f>
        <v>2208090742</v>
      </c>
      <c r="G2814" s="1">
        <v>44784</v>
      </c>
      <c r="H2814" t="str">
        <f>"93281"</f>
        <v>93281</v>
      </c>
      <c r="I2814">
        <v>1</v>
      </c>
      <c r="J2814">
        <v>134</v>
      </c>
      <c r="K2814">
        <v>0</v>
      </c>
      <c r="L2814">
        <v>164.82</v>
      </c>
    </row>
    <row r="2815" spans="1:12" x14ac:dyDescent="0.25">
      <c r="A2815" t="str">
        <f t="shared" si="526"/>
        <v>89301000</v>
      </c>
      <c r="B2815" t="str">
        <f t="shared" si="529"/>
        <v>72100000</v>
      </c>
      <c r="C2815" t="str">
        <f t="shared" si="531"/>
        <v>72100659</v>
      </c>
      <c r="D2815" t="str">
        <f t="shared" si="532"/>
        <v>801</v>
      </c>
      <c r="E2815" t="str">
        <f t="shared" si="530"/>
        <v>89301091</v>
      </c>
      <c r="F2815" t="str">
        <f>"2258080407"</f>
        <v>2258080407</v>
      </c>
      <c r="G2815" s="1">
        <v>44783</v>
      </c>
      <c r="H2815" t="str">
        <f>"93121"</f>
        <v>93121</v>
      </c>
      <c r="I2815">
        <v>1</v>
      </c>
      <c r="J2815">
        <v>125</v>
      </c>
      <c r="K2815">
        <v>0</v>
      </c>
      <c r="L2815">
        <v>153.75</v>
      </c>
    </row>
    <row r="2816" spans="1:12" x14ac:dyDescent="0.25">
      <c r="A2816" t="str">
        <f t="shared" si="526"/>
        <v>89301000</v>
      </c>
      <c r="B2816" t="str">
        <f t="shared" si="529"/>
        <v>72100000</v>
      </c>
      <c r="C2816" t="str">
        <f t="shared" si="531"/>
        <v>72100659</v>
      </c>
      <c r="D2816" t="str">
        <f t="shared" si="532"/>
        <v>801</v>
      </c>
      <c r="E2816" t="str">
        <f t="shared" si="530"/>
        <v>89301091</v>
      </c>
      <c r="F2816" t="str">
        <f>"2258080407"</f>
        <v>2258080407</v>
      </c>
      <c r="G2816" s="1">
        <v>44783</v>
      </c>
      <c r="H2816" t="str">
        <f>"93124"</f>
        <v>93124</v>
      </c>
      <c r="I2816">
        <v>1</v>
      </c>
      <c r="J2816">
        <v>173</v>
      </c>
      <c r="K2816">
        <v>0</v>
      </c>
      <c r="L2816">
        <v>212.79</v>
      </c>
    </row>
    <row r="2817" spans="1:12" x14ac:dyDescent="0.25">
      <c r="A2817" t="str">
        <f t="shared" si="526"/>
        <v>89301000</v>
      </c>
      <c r="B2817" t="str">
        <f t="shared" si="529"/>
        <v>72100000</v>
      </c>
      <c r="C2817" t="str">
        <f t="shared" si="531"/>
        <v>72100659</v>
      </c>
      <c r="D2817" t="str">
        <f t="shared" si="532"/>
        <v>801</v>
      </c>
      <c r="E2817" t="str">
        <f t="shared" si="530"/>
        <v>89301091</v>
      </c>
      <c r="F2817" t="str">
        <f>"2258080407"</f>
        <v>2258080407</v>
      </c>
      <c r="G2817" s="1">
        <v>44783</v>
      </c>
      <c r="H2817" t="str">
        <f>"93281"</f>
        <v>93281</v>
      </c>
      <c r="I2817">
        <v>1</v>
      </c>
      <c r="J2817">
        <v>134</v>
      </c>
      <c r="K2817">
        <v>0</v>
      </c>
      <c r="L2817">
        <v>164.82</v>
      </c>
    </row>
    <row r="2818" spans="1:12" x14ac:dyDescent="0.25">
      <c r="A2818" t="str">
        <f t="shared" ref="A2818:A2881" si="533">"89301000"</f>
        <v>89301000</v>
      </c>
      <c r="B2818" t="str">
        <f t="shared" si="529"/>
        <v>72100000</v>
      </c>
      <c r="C2818" t="str">
        <f t="shared" si="531"/>
        <v>72100659</v>
      </c>
      <c r="D2818" t="str">
        <f t="shared" si="532"/>
        <v>801</v>
      </c>
      <c r="E2818" t="str">
        <f t="shared" si="530"/>
        <v>89301091</v>
      </c>
      <c r="F2818" t="str">
        <f>"2258080418"</f>
        <v>2258080418</v>
      </c>
      <c r="G2818" s="1">
        <v>44783</v>
      </c>
      <c r="H2818" t="str">
        <f>"93121"</f>
        <v>93121</v>
      </c>
      <c r="I2818">
        <v>1</v>
      </c>
      <c r="J2818">
        <v>125</v>
      </c>
      <c r="K2818">
        <v>0</v>
      </c>
      <c r="L2818">
        <v>153.75</v>
      </c>
    </row>
    <row r="2819" spans="1:12" x14ac:dyDescent="0.25">
      <c r="A2819" t="str">
        <f t="shared" si="533"/>
        <v>89301000</v>
      </c>
      <c r="B2819" t="str">
        <f t="shared" si="529"/>
        <v>72100000</v>
      </c>
      <c r="C2819" t="str">
        <f t="shared" si="531"/>
        <v>72100659</v>
      </c>
      <c r="D2819" t="str">
        <f t="shared" si="532"/>
        <v>801</v>
      </c>
      <c r="E2819" t="str">
        <f t="shared" si="530"/>
        <v>89301091</v>
      </c>
      <c r="F2819" t="str">
        <f>"2258080418"</f>
        <v>2258080418</v>
      </c>
      <c r="G2819" s="1">
        <v>44783</v>
      </c>
      <c r="H2819" t="str">
        <f>"93124"</f>
        <v>93124</v>
      </c>
      <c r="I2819">
        <v>1</v>
      </c>
      <c r="J2819">
        <v>173</v>
      </c>
      <c r="K2819">
        <v>0</v>
      </c>
      <c r="L2819">
        <v>212.79</v>
      </c>
    </row>
    <row r="2820" spans="1:12" x14ac:dyDescent="0.25">
      <c r="A2820" t="str">
        <f t="shared" si="533"/>
        <v>89301000</v>
      </c>
      <c r="B2820" t="str">
        <f t="shared" si="529"/>
        <v>72100000</v>
      </c>
      <c r="C2820" t="str">
        <f t="shared" si="531"/>
        <v>72100659</v>
      </c>
      <c r="D2820" t="str">
        <f t="shared" si="532"/>
        <v>801</v>
      </c>
      <c r="E2820" t="str">
        <f t="shared" si="530"/>
        <v>89301091</v>
      </c>
      <c r="F2820" t="str">
        <f>"2258080418"</f>
        <v>2258080418</v>
      </c>
      <c r="G2820" s="1">
        <v>44783</v>
      </c>
      <c r="H2820" t="str">
        <f>"93281"</f>
        <v>93281</v>
      </c>
      <c r="I2820">
        <v>1</v>
      </c>
      <c r="J2820">
        <v>134</v>
      </c>
      <c r="K2820">
        <v>0</v>
      </c>
      <c r="L2820">
        <v>164.82</v>
      </c>
    </row>
    <row r="2821" spans="1:12" x14ac:dyDescent="0.25">
      <c r="A2821" t="str">
        <f t="shared" si="533"/>
        <v>89301000</v>
      </c>
      <c r="B2821" t="str">
        <f t="shared" si="529"/>
        <v>72100000</v>
      </c>
      <c r="C2821" t="str">
        <f t="shared" si="531"/>
        <v>72100659</v>
      </c>
      <c r="D2821" t="str">
        <f t="shared" si="532"/>
        <v>801</v>
      </c>
      <c r="E2821" t="str">
        <f t="shared" si="530"/>
        <v>89301091</v>
      </c>
      <c r="F2821" t="str">
        <f>"2258080451"</f>
        <v>2258080451</v>
      </c>
      <c r="G2821" s="1">
        <v>44783</v>
      </c>
      <c r="H2821" t="str">
        <f>"93121"</f>
        <v>93121</v>
      </c>
      <c r="I2821">
        <v>1</v>
      </c>
      <c r="J2821">
        <v>125</v>
      </c>
      <c r="K2821">
        <v>0</v>
      </c>
      <c r="L2821">
        <v>153.75</v>
      </c>
    </row>
    <row r="2822" spans="1:12" x14ac:dyDescent="0.25">
      <c r="A2822" t="str">
        <f t="shared" si="533"/>
        <v>89301000</v>
      </c>
      <c r="B2822" t="str">
        <f t="shared" si="529"/>
        <v>72100000</v>
      </c>
      <c r="C2822" t="str">
        <f t="shared" si="531"/>
        <v>72100659</v>
      </c>
      <c r="D2822" t="str">
        <f t="shared" si="532"/>
        <v>801</v>
      </c>
      <c r="E2822" t="str">
        <f t="shared" si="530"/>
        <v>89301091</v>
      </c>
      <c r="F2822" t="str">
        <f>"2258080451"</f>
        <v>2258080451</v>
      </c>
      <c r="G2822" s="1">
        <v>44783</v>
      </c>
      <c r="H2822" t="str">
        <f>"93124"</f>
        <v>93124</v>
      </c>
      <c r="I2822">
        <v>1</v>
      </c>
      <c r="J2822">
        <v>173</v>
      </c>
      <c r="K2822">
        <v>0</v>
      </c>
      <c r="L2822">
        <v>212.79</v>
      </c>
    </row>
    <row r="2823" spans="1:12" x14ac:dyDescent="0.25">
      <c r="A2823" t="str">
        <f t="shared" si="533"/>
        <v>89301000</v>
      </c>
      <c r="B2823" t="str">
        <f t="shared" si="529"/>
        <v>72100000</v>
      </c>
      <c r="C2823" t="str">
        <f t="shared" si="531"/>
        <v>72100659</v>
      </c>
      <c r="D2823" t="str">
        <f t="shared" si="532"/>
        <v>801</v>
      </c>
      <c r="E2823" t="str">
        <f t="shared" ref="E2823:E2854" si="534">"89301091"</f>
        <v>89301091</v>
      </c>
      <c r="F2823" t="str">
        <f>"2258080451"</f>
        <v>2258080451</v>
      </c>
      <c r="G2823" s="1">
        <v>44783</v>
      </c>
      <c r="H2823" t="str">
        <f>"93281"</f>
        <v>93281</v>
      </c>
      <c r="I2823">
        <v>1</v>
      </c>
      <c r="J2823">
        <v>134</v>
      </c>
      <c r="K2823">
        <v>0</v>
      </c>
      <c r="L2823">
        <v>164.82</v>
      </c>
    </row>
    <row r="2824" spans="1:12" x14ac:dyDescent="0.25">
      <c r="A2824" t="str">
        <f t="shared" si="533"/>
        <v>89301000</v>
      </c>
      <c r="B2824" t="str">
        <f t="shared" si="529"/>
        <v>72100000</v>
      </c>
      <c r="C2824" t="str">
        <f t="shared" si="531"/>
        <v>72100659</v>
      </c>
      <c r="D2824" t="str">
        <f t="shared" si="532"/>
        <v>801</v>
      </c>
      <c r="E2824" t="str">
        <f t="shared" si="534"/>
        <v>89301091</v>
      </c>
      <c r="F2824" t="str">
        <f>"2258080462"</f>
        <v>2258080462</v>
      </c>
      <c r="G2824" s="1">
        <v>44784</v>
      </c>
      <c r="H2824" t="str">
        <f>"93121"</f>
        <v>93121</v>
      </c>
      <c r="I2824">
        <v>1</v>
      </c>
      <c r="J2824">
        <v>125</v>
      </c>
      <c r="K2824">
        <v>0</v>
      </c>
      <c r="L2824">
        <v>153.75</v>
      </c>
    </row>
    <row r="2825" spans="1:12" x14ac:dyDescent="0.25">
      <c r="A2825" t="str">
        <f t="shared" si="533"/>
        <v>89301000</v>
      </c>
      <c r="B2825" t="str">
        <f t="shared" si="529"/>
        <v>72100000</v>
      </c>
      <c r="C2825" t="str">
        <f t="shared" si="531"/>
        <v>72100659</v>
      </c>
      <c r="D2825" t="str">
        <f t="shared" si="532"/>
        <v>801</v>
      </c>
      <c r="E2825" t="str">
        <f t="shared" si="534"/>
        <v>89301091</v>
      </c>
      <c r="F2825" t="str">
        <f>"2258080462"</f>
        <v>2258080462</v>
      </c>
      <c r="G2825" s="1">
        <v>44784</v>
      </c>
      <c r="H2825" t="str">
        <f>"93124"</f>
        <v>93124</v>
      </c>
      <c r="I2825">
        <v>1</v>
      </c>
      <c r="J2825">
        <v>173</v>
      </c>
      <c r="K2825">
        <v>0</v>
      </c>
      <c r="L2825">
        <v>212.79</v>
      </c>
    </row>
    <row r="2826" spans="1:12" x14ac:dyDescent="0.25">
      <c r="A2826" t="str">
        <f t="shared" si="533"/>
        <v>89301000</v>
      </c>
      <c r="B2826" t="str">
        <f t="shared" si="529"/>
        <v>72100000</v>
      </c>
      <c r="C2826" t="str">
        <f t="shared" si="531"/>
        <v>72100659</v>
      </c>
      <c r="D2826" t="str">
        <f t="shared" si="532"/>
        <v>801</v>
      </c>
      <c r="E2826" t="str">
        <f t="shared" si="534"/>
        <v>89301091</v>
      </c>
      <c r="F2826" t="str">
        <f>"2258080462"</f>
        <v>2258080462</v>
      </c>
      <c r="G2826" s="1">
        <v>44784</v>
      </c>
      <c r="H2826" t="str">
        <f>"93281"</f>
        <v>93281</v>
      </c>
      <c r="I2826">
        <v>1</v>
      </c>
      <c r="J2826">
        <v>134</v>
      </c>
      <c r="K2826">
        <v>0</v>
      </c>
      <c r="L2826">
        <v>164.82</v>
      </c>
    </row>
    <row r="2827" spans="1:12" x14ac:dyDescent="0.25">
      <c r="A2827" t="str">
        <f t="shared" si="533"/>
        <v>89301000</v>
      </c>
      <c r="B2827" t="str">
        <f t="shared" si="529"/>
        <v>72100000</v>
      </c>
      <c r="C2827" t="str">
        <f t="shared" ref="C2827:C2858" si="535">"72100659"</f>
        <v>72100659</v>
      </c>
      <c r="D2827" t="str">
        <f t="shared" ref="D2827:D2858" si="536">"801"</f>
        <v>801</v>
      </c>
      <c r="E2827" t="str">
        <f t="shared" si="534"/>
        <v>89301091</v>
      </c>
      <c r="F2827" t="str">
        <f>"2258090120"</f>
        <v>2258090120</v>
      </c>
      <c r="G2827" s="1">
        <v>44784</v>
      </c>
      <c r="H2827" t="str">
        <f>"93121"</f>
        <v>93121</v>
      </c>
      <c r="I2827">
        <v>1</v>
      </c>
      <c r="J2827">
        <v>125</v>
      </c>
      <c r="K2827">
        <v>0</v>
      </c>
      <c r="L2827">
        <v>153.75</v>
      </c>
    </row>
    <row r="2828" spans="1:12" x14ac:dyDescent="0.25">
      <c r="A2828" t="str">
        <f t="shared" si="533"/>
        <v>89301000</v>
      </c>
      <c r="B2828" t="str">
        <f t="shared" si="529"/>
        <v>72100000</v>
      </c>
      <c r="C2828" t="str">
        <f t="shared" si="535"/>
        <v>72100659</v>
      </c>
      <c r="D2828" t="str">
        <f t="shared" si="536"/>
        <v>801</v>
      </c>
      <c r="E2828" t="str">
        <f t="shared" si="534"/>
        <v>89301091</v>
      </c>
      <c r="F2828" t="str">
        <f>"2258090120"</f>
        <v>2258090120</v>
      </c>
      <c r="G2828" s="1">
        <v>44784</v>
      </c>
      <c r="H2828" t="str">
        <f>"93124"</f>
        <v>93124</v>
      </c>
      <c r="I2828">
        <v>1</v>
      </c>
      <c r="J2828">
        <v>173</v>
      </c>
      <c r="K2828">
        <v>0</v>
      </c>
      <c r="L2828">
        <v>212.79</v>
      </c>
    </row>
    <row r="2829" spans="1:12" x14ac:dyDescent="0.25">
      <c r="A2829" t="str">
        <f t="shared" si="533"/>
        <v>89301000</v>
      </c>
      <c r="B2829" t="str">
        <f t="shared" si="529"/>
        <v>72100000</v>
      </c>
      <c r="C2829" t="str">
        <f t="shared" si="535"/>
        <v>72100659</v>
      </c>
      <c r="D2829" t="str">
        <f t="shared" si="536"/>
        <v>801</v>
      </c>
      <c r="E2829" t="str">
        <f t="shared" si="534"/>
        <v>89301091</v>
      </c>
      <c r="F2829" t="str">
        <f>"2258090120"</f>
        <v>2258090120</v>
      </c>
      <c r="G2829" s="1">
        <v>44784</v>
      </c>
      <c r="H2829" t="str">
        <f>"93281"</f>
        <v>93281</v>
      </c>
      <c r="I2829">
        <v>1</v>
      </c>
      <c r="J2829">
        <v>134</v>
      </c>
      <c r="K2829">
        <v>0</v>
      </c>
      <c r="L2829">
        <v>164.82</v>
      </c>
    </row>
    <row r="2830" spans="1:12" x14ac:dyDescent="0.25">
      <c r="A2830" t="str">
        <f t="shared" si="533"/>
        <v>89301000</v>
      </c>
      <c r="B2830" t="str">
        <f t="shared" si="529"/>
        <v>72100000</v>
      </c>
      <c r="C2830" t="str">
        <f t="shared" si="535"/>
        <v>72100659</v>
      </c>
      <c r="D2830" t="str">
        <f t="shared" si="536"/>
        <v>801</v>
      </c>
      <c r="E2830" t="str">
        <f t="shared" si="534"/>
        <v>89301091</v>
      </c>
      <c r="F2830" t="str">
        <f>"2258090142"</f>
        <v>2258090142</v>
      </c>
      <c r="G2830" s="1">
        <v>44784</v>
      </c>
      <c r="H2830" t="str">
        <f>"93121"</f>
        <v>93121</v>
      </c>
      <c r="I2830">
        <v>1</v>
      </c>
      <c r="J2830">
        <v>125</v>
      </c>
      <c r="K2830">
        <v>0</v>
      </c>
      <c r="L2830">
        <v>153.75</v>
      </c>
    </row>
    <row r="2831" spans="1:12" x14ac:dyDescent="0.25">
      <c r="A2831" t="str">
        <f t="shared" si="533"/>
        <v>89301000</v>
      </c>
      <c r="B2831" t="str">
        <f t="shared" si="529"/>
        <v>72100000</v>
      </c>
      <c r="C2831" t="str">
        <f t="shared" si="535"/>
        <v>72100659</v>
      </c>
      <c r="D2831" t="str">
        <f t="shared" si="536"/>
        <v>801</v>
      </c>
      <c r="E2831" t="str">
        <f t="shared" si="534"/>
        <v>89301091</v>
      </c>
      <c r="F2831" t="str">
        <f>"2258090142"</f>
        <v>2258090142</v>
      </c>
      <c r="G2831" s="1">
        <v>44784</v>
      </c>
      <c r="H2831" t="str">
        <f>"93124"</f>
        <v>93124</v>
      </c>
      <c r="I2831">
        <v>1</v>
      </c>
      <c r="J2831">
        <v>173</v>
      </c>
      <c r="K2831">
        <v>0</v>
      </c>
      <c r="L2831">
        <v>212.79</v>
      </c>
    </row>
    <row r="2832" spans="1:12" x14ac:dyDescent="0.25">
      <c r="A2832" t="str">
        <f t="shared" si="533"/>
        <v>89301000</v>
      </c>
      <c r="B2832" t="str">
        <f t="shared" si="529"/>
        <v>72100000</v>
      </c>
      <c r="C2832" t="str">
        <f t="shared" si="535"/>
        <v>72100659</v>
      </c>
      <c r="D2832" t="str">
        <f t="shared" si="536"/>
        <v>801</v>
      </c>
      <c r="E2832" t="str">
        <f t="shared" si="534"/>
        <v>89301091</v>
      </c>
      <c r="F2832" t="str">
        <f>"2258090142"</f>
        <v>2258090142</v>
      </c>
      <c r="G2832" s="1">
        <v>44784</v>
      </c>
      <c r="H2832" t="str">
        <f>"93281"</f>
        <v>93281</v>
      </c>
      <c r="I2832">
        <v>1</v>
      </c>
      <c r="J2832">
        <v>134</v>
      </c>
      <c r="K2832">
        <v>0</v>
      </c>
      <c r="L2832">
        <v>164.82</v>
      </c>
    </row>
    <row r="2833" spans="1:12" x14ac:dyDescent="0.25">
      <c r="A2833" t="str">
        <f t="shared" si="533"/>
        <v>89301000</v>
      </c>
      <c r="B2833" t="str">
        <f t="shared" si="529"/>
        <v>72100000</v>
      </c>
      <c r="C2833" t="str">
        <f t="shared" si="535"/>
        <v>72100659</v>
      </c>
      <c r="D2833" t="str">
        <f t="shared" si="536"/>
        <v>801</v>
      </c>
      <c r="E2833" t="str">
        <f t="shared" si="534"/>
        <v>89301091</v>
      </c>
      <c r="F2833" t="str">
        <f>"2258090648"</f>
        <v>2258090648</v>
      </c>
      <c r="G2833" s="1">
        <v>44784</v>
      </c>
      <c r="H2833" t="str">
        <f>"93121"</f>
        <v>93121</v>
      </c>
      <c r="I2833">
        <v>1</v>
      </c>
      <c r="J2833">
        <v>125</v>
      </c>
      <c r="K2833">
        <v>0</v>
      </c>
      <c r="L2833">
        <v>153.75</v>
      </c>
    </row>
    <row r="2834" spans="1:12" x14ac:dyDescent="0.25">
      <c r="A2834" t="str">
        <f t="shared" si="533"/>
        <v>89301000</v>
      </c>
      <c r="B2834" t="str">
        <f t="shared" si="529"/>
        <v>72100000</v>
      </c>
      <c r="C2834" t="str">
        <f t="shared" si="535"/>
        <v>72100659</v>
      </c>
      <c r="D2834" t="str">
        <f t="shared" si="536"/>
        <v>801</v>
      </c>
      <c r="E2834" t="str">
        <f t="shared" si="534"/>
        <v>89301091</v>
      </c>
      <c r="F2834" t="str">
        <f>"2258090648"</f>
        <v>2258090648</v>
      </c>
      <c r="G2834" s="1">
        <v>44784</v>
      </c>
      <c r="H2834" t="str">
        <f>"93124"</f>
        <v>93124</v>
      </c>
      <c r="I2834">
        <v>1</v>
      </c>
      <c r="J2834">
        <v>173</v>
      </c>
      <c r="K2834">
        <v>0</v>
      </c>
      <c r="L2834">
        <v>212.79</v>
      </c>
    </row>
    <row r="2835" spans="1:12" x14ac:dyDescent="0.25">
      <c r="A2835" t="str">
        <f t="shared" si="533"/>
        <v>89301000</v>
      </c>
      <c r="B2835" t="str">
        <f t="shared" si="529"/>
        <v>72100000</v>
      </c>
      <c r="C2835" t="str">
        <f t="shared" si="535"/>
        <v>72100659</v>
      </c>
      <c r="D2835" t="str">
        <f t="shared" si="536"/>
        <v>801</v>
      </c>
      <c r="E2835" t="str">
        <f t="shared" si="534"/>
        <v>89301091</v>
      </c>
      <c r="F2835" t="str">
        <f>"2258090648"</f>
        <v>2258090648</v>
      </c>
      <c r="G2835" s="1">
        <v>44784</v>
      </c>
      <c r="H2835" t="str">
        <f>"93281"</f>
        <v>93281</v>
      </c>
      <c r="I2835">
        <v>1</v>
      </c>
      <c r="J2835">
        <v>134</v>
      </c>
      <c r="K2835">
        <v>0</v>
      </c>
      <c r="L2835">
        <v>164.82</v>
      </c>
    </row>
    <row r="2836" spans="1:12" x14ac:dyDescent="0.25">
      <c r="A2836" t="str">
        <f t="shared" si="533"/>
        <v>89301000</v>
      </c>
      <c r="B2836" t="str">
        <f t="shared" si="529"/>
        <v>72100000</v>
      </c>
      <c r="C2836" t="str">
        <f t="shared" si="535"/>
        <v>72100659</v>
      </c>
      <c r="D2836" t="str">
        <f t="shared" si="536"/>
        <v>801</v>
      </c>
      <c r="E2836" t="str">
        <f t="shared" si="534"/>
        <v>89301091</v>
      </c>
      <c r="F2836" t="str">
        <f>"2258090659"</f>
        <v>2258090659</v>
      </c>
      <c r="G2836" s="1">
        <v>44784</v>
      </c>
      <c r="H2836" t="str">
        <f>"93121"</f>
        <v>93121</v>
      </c>
      <c r="I2836">
        <v>1</v>
      </c>
      <c r="J2836">
        <v>125</v>
      </c>
      <c r="K2836">
        <v>0</v>
      </c>
      <c r="L2836">
        <v>153.75</v>
      </c>
    </row>
    <row r="2837" spans="1:12" x14ac:dyDescent="0.25">
      <c r="A2837" t="str">
        <f t="shared" si="533"/>
        <v>89301000</v>
      </c>
      <c r="B2837" t="str">
        <f t="shared" si="529"/>
        <v>72100000</v>
      </c>
      <c r="C2837" t="str">
        <f t="shared" si="535"/>
        <v>72100659</v>
      </c>
      <c r="D2837" t="str">
        <f t="shared" si="536"/>
        <v>801</v>
      </c>
      <c r="E2837" t="str">
        <f t="shared" si="534"/>
        <v>89301091</v>
      </c>
      <c r="F2837" t="str">
        <f>"2258090659"</f>
        <v>2258090659</v>
      </c>
      <c r="G2837" s="1">
        <v>44784</v>
      </c>
      <c r="H2837" t="str">
        <f>"93124"</f>
        <v>93124</v>
      </c>
      <c r="I2837">
        <v>1</v>
      </c>
      <c r="J2837">
        <v>173</v>
      </c>
      <c r="K2837">
        <v>0</v>
      </c>
      <c r="L2837">
        <v>212.79</v>
      </c>
    </row>
    <row r="2838" spans="1:12" x14ac:dyDescent="0.25">
      <c r="A2838" t="str">
        <f t="shared" si="533"/>
        <v>89301000</v>
      </c>
      <c r="B2838" t="str">
        <f t="shared" si="529"/>
        <v>72100000</v>
      </c>
      <c r="C2838" t="str">
        <f t="shared" si="535"/>
        <v>72100659</v>
      </c>
      <c r="D2838" t="str">
        <f t="shared" si="536"/>
        <v>801</v>
      </c>
      <c r="E2838" t="str">
        <f t="shared" si="534"/>
        <v>89301091</v>
      </c>
      <c r="F2838" t="str">
        <f>"2258090659"</f>
        <v>2258090659</v>
      </c>
      <c r="G2838" s="1">
        <v>44784</v>
      </c>
      <c r="H2838" t="str">
        <f>"93281"</f>
        <v>93281</v>
      </c>
      <c r="I2838">
        <v>1</v>
      </c>
      <c r="J2838">
        <v>134</v>
      </c>
      <c r="K2838">
        <v>0</v>
      </c>
      <c r="L2838">
        <v>164.82</v>
      </c>
    </row>
    <row r="2839" spans="1:12" x14ac:dyDescent="0.25">
      <c r="A2839" t="str">
        <f t="shared" si="533"/>
        <v>89301000</v>
      </c>
      <c r="B2839" t="str">
        <f t="shared" ref="B2839:B2902" si="537">"72100000"</f>
        <v>72100000</v>
      </c>
      <c r="C2839" t="str">
        <f t="shared" si="535"/>
        <v>72100659</v>
      </c>
      <c r="D2839" t="str">
        <f t="shared" si="536"/>
        <v>801</v>
      </c>
      <c r="E2839" t="str">
        <f t="shared" si="534"/>
        <v>89301091</v>
      </c>
      <c r="F2839" t="str">
        <f>"2258090681"</f>
        <v>2258090681</v>
      </c>
      <c r="G2839" s="1">
        <v>44784</v>
      </c>
      <c r="H2839" t="str">
        <f>"93121"</f>
        <v>93121</v>
      </c>
      <c r="I2839">
        <v>1</v>
      </c>
      <c r="J2839">
        <v>125</v>
      </c>
      <c r="K2839">
        <v>0</v>
      </c>
      <c r="L2839">
        <v>153.75</v>
      </c>
    </row>
    <row r="2840" spans="1:12" x14ac:dyDescent="0.25">
      <c r="A2840" t="str">
        <f t="shared" si="533"/>
        <v>89301000</v>
      </c>
      <c r="B2840" t="str">
        <f t="shared" si="537"/>
        <v>72100000</v>
      </c>
      <c r="C2840" t="str">
        <f t="shared" si="535"/>
        <v>72100659</v>
      </c>
      <c r="D2840" t="str">
        <f t="shared" si="536"/>
        <v>801</v>
      </c>
      <c r="E2840" t="str">
        <f t="shared" si="534"/>
        <v>89301091</v>
      </c>
      <c r="F2840" t="str">
        <f>"2258090681"</f>
        <v>2258090681</v>
      </c>
      <c r="G2840" s="1">
        <v>44784</v>
      </c>
      <c r="H2840" t="str">
        <f>"93124"</f>
        <v>93124</v>
      </c>
      <c r="I2840">
        <v>1</v>
      </c>
      <c r="J2840">
        <v>173</v>
      </c>
      <c r="K2840">
        <v>0</v>
      </c>
      <c r="L2840">
        <v>212.79</v>
      </c>
    </row>
    <row r="2841" spans="1:12" x14ac:dyDescent="0.25">
      <c r="A2841" t="str">
        <f t="shared" si="533"/>
        <v>89301000</v>
      </c>
      <c r="B2841" t="str">
        <f t="shared" si="537"/>
        <v>72100000</v>
      </c>
      <c r="C2841" t="str">
        <f t="shared" si="535"/>
        <v>72100659</v>
      </c>
      <c r="D2841" t="str">
        <f t="shared" si="536"/>
        <v>801</v>
      </c>
      <c r="E2841" t="str">
        <f t="shared" si="534"/>
        <v>89301091</v>
      </c>
      <c r="F2841" t="str">
        <f>"2258090681"</f>
        <v>2258090681</v>
      </c>
      <c r="G2841" s="1">
        <v>44784</v>
      </c>
      <c r="H2841" t="str">
        <f>"93281"</f>
        <v>93281</v>
      </c>
      <c r="I2841">
        <v>1</v>
      </c>
      <c r="J2841">
        <v>134</v>
      </c>
      <c r="K2841">
        <v>0</v>
      </c>
      <c r="L2841">
        <v>164.82</v>
      </c>
    </row>
    <row r="2842" spans="1:12" x14ac:dyDescent="0.25">
      <c r="A2842" t="str">
        <f t="shared" si="533"/>
        <v>89301000</v>
      </c>
      <c r="B2842" t="str">
        <f t="shared" si="537"/>
        <v>72100000</v>
      </c>
      <c r="C2842" t="str">
        <f t="shared" si="535"/>
        <v>72100659</v>
      </c>
      <c r="D2842" t="str">
        <f t="shared" si="536"/>
        <v>801</v>
      </c>
      <c r="E2842" t="str">
        <f t="shared" si="534"/>
        <v>89301091</v>
      </c>
      <c r="F2842" t="str">
        <f>"2208100906"</f>
        <v>2208100906</v>
      </c>
      <c r="G2842" s="1">
        <v>44785</v>
      </c>
      <c r="H2842" t="str">
        <f>"93121"</f>
        <v>93121</v>
      </c>
      <c r="I2842">
        <v>1</v>
      </c>
      <c r="J2842">
        <v>125</v>
      </c>
      <c r="K2842">
        <v>0</v>
      </c>
      <c r="L2842">
        <v>153.75</v>
      </c>
    </row>
    <row r="2843" spans="1:12" x14ac:dyDescent="0.25">
      <c r="A2843" t="str">
        <f t="shared" si="533"/>
        <v>89301000</v>
      </c>
      <c r="B2843" t="str">
        <f t="shared" si="537"/>
        <v>72100000</v>
      </c>
      <c r="C2843" t="str">
        <f t="shared" si="535"/>
        <v>72100659</v>
      </c>
      <c r="D2843" t="str">
        <f t="shared" si="536"/>
        <v>801</v>
      </c>
      <c r="E2843" t="str">
        <f t="shared" si="534"/>
        <v>89301091</v>
      </c>
      <c r="F2843" t="str">
        <f>"2208100906"</f>
        <v>2208100906</v>
      </c>
      <c r="G2843" s="1">
        <v>44785</v>
      </c>
      <c r="H2843" t="str">
        <f>"93124"</f>
        <v>93124</v>
      </c>
      <c r="I2843">
        <v>1</v>
      </c>
      <c r="J2843">
        <v>173</v>
      </c>
      <c r="K2843">
        <v>0</v>
      </c>
      <c r="L2843">
        <v>212.79</v>
      </c>
    </row>
    <row r="2844" spans="1:12" x14ac:dyDescent="0.25">
      <c r="A2844" t="str">
        <f t="shared" si="533"/>
        <v>89301000</v>
      </c>
      <c r="B2844" t="str">
        <f t="shared" si="537"/>
        <v>72100000</v>
      </c>
      <c r="C2844" t="str">
        <f t="shared" si="535"/>
        <v>72100659</v>
      </c>
      <c r="D2844" t="str">
        <f t="shared" si="536"/>
        <v>801</v>
      </c>
      <c r="E2844" t="str">
        <f t="shared" si="534"/>
        <v>89301091</v>
      </c>
      <c r="F2844" t="str">
        <f>"2208100906"</f>
        <v>2208100906</v>
      </c>
      <c r="G2844" s="1">
        <v>44785</v>
      </c>
      <c r="H2844" t="str">
        <f>"93281"</f>
        <v>93281</v>
      </c>
      <c r="I2844">
        <v>1</v>
      </c>
      <c r="J2844">
        <v>134</v>
      </c>
      <c r="K2844">
        <v>0</v>
      </c>
      <c r="L2844">
        <v>164.82</v>
      </c>
    </row>
    <row r="2845" spans="1:12" x14ac:dyDescent="0.25">
      <c r="A2845" t="str">
        <f t="shared" si="533"/>
        <v>89301000</v>
      </c>
      <c r="B2845" t="str">
        <f t="shared" si="537"/>
        <v>72100000</v>
      </c>
      <c r="C2845" t="str">
        <f t="shared" si="535"/>
        <v>72100659</v>
      </c>
      <c r="D2845" t="str">
        <f t="shared" si="536"/>
        <v>801</v>
      </c>
      <c r="E2845" t="str">
        <f t="shared" si="534"/>
        <v>89301091</v>
      </c>
      <c r="F2845" t="str">
        <f>"2208110751"</f>
        <v>2208110751</v>
      </c>
      <c r="G2845" s="1">
        <v>44786</v>
      </c>
      <c r="H2845" t="str">
        <f>"93121"</f>
        <v>93121</v>
      </c>
      <c r="I2845">
        <v>1</v>
      </c>
      <c r="J2845">
        <v>125</v>
      </c>
      <c r="K2845">
        <v>0</v>
      </c>
      <c r="L2845">
        <v>153.75</v>
      </c>
    </row>
    <row r="2846" spans="1:12" x14ac:dyDescent="0.25">
      <c r="A2846" t="str">
        <f t="shared" si="533"/>
        <v>89301000</v>
      </c>
      <c r="B2846" t="str">
        <f t="shared" si="537"/>
        <v>72100000</v>
      </c>
      <c r="C2846" t="str">
        <f t="shared" si="535"/>
        <v>72100659</v>
      </c>
      <c r="D2846" t="str">
        <f t="shared" si="536"/>
        <v>801</v>
      </c>
      <c r="E2846" t="str">
        <f t="shared" si="534"/>
        <v>89301091</v>
      </c>
      <c r="F2846" t="str">
        <f>"2208110751"</f>
        <v>2208110751</v>
      </c>
      <c r="G2846" s="1">
        <v>44786</v>
      </c>
      <c r="H2846" t="str">
        <f>"93124"</f>
        <v>93124</v>
      </c>
      <c r="I2846">
        <v>1</v>
      </c>
      <c r="J2846">
        <v>173</v>
      </c>
      <c r="K2846">
        <v>0</v>
      </c>
      <c r="L2846">
        <v>212.79</v>
      </c>
    </row>
    <row r="2847" spans="1:12" x14ac:dyDescent="0.25">
      <c r="A2847" t="str">
        <f t="shared" si="533"/>
        <v>89301000</v>
      </c>
      <c r="B2847" t="str">
        <f t="shared" si="537"/>
        <v>72100000</v>
      </c>
      <c r="C2847" t="str">
        <f t="shared" si="535"/>
        <v>72100659</v>
      </c>
      <c r="D2847" t="str">
        <f t="shared" si="536"/>
        <v>801</v>
      </c>
      <c r="E2847" t="str">
        <f t="shared" si="534"/>
        <v>89301091</v>
      </c>
      <c r="F2847" t="str">
        <f>"2208110751"</f>
        <v>2208110751</v>
      </c>
      <c r="G2847" s="1">
        <v>44786</v>
      </c>
      <c r="H2847" t="str">
        <f>"93281"</f>
        <v>93281</v>
      </c>
      <c r="I2847">
        <v>1</v>
      </c>
      <c r="J2847">
        <v>134</v>
      </c>
      <c r="K2847">
        <v>0</v>
      </c>
      <c r="L2847">
        <v>164.82</v>
      </c>
    </row>
    <row r="2848" spans="1:12" x14ac:dyDescent="0.25">
      <c r="A2848" t="str">
        <f t="shared" si="533"/>
        <v>89301000</v>
      </c>
      <c r="B2848" t="str">
        <f t="shared" si="537"/>
        <v>72100000</v>
      </c>
      <c r="C2848" t="str">
        <f t="shared" si="535"/>
        <v>72100659</v>
      </c>
      <c r="D2848" t="str">
        <f t="shared" si="536"/>
        <v>801</v>
      </c>
      <c r="E2848" t="str">
        <f t="shared" si="534"/>
        <v>89301091</v>
      </c>
      <c r="F2848" t="str">
        <f>"2208130463"</f>
        <v>2208130463</v>
      </c>
      <c r="G2848" s="1">
        <v>44788</v>
      </c>
      <c r="H2848" t="str">
        <f>"93121"</f>
        <v>93121</v>
      </c>
      <c r="I2848">
        <v>1</v>
      </c>
      <c r="J2848">
        <v>125</v>
      </c>
      <c r="K2848">
        <v>0</v>
      </c>
      <c r="L2848">
        <v>153.75</v>
      </c>
    </row>
    <row r="2849" spans="1:12" x14ac:dyDescent="0.25">
      <c r="A2849" t="str">
        <f t="shared" si="533"/>
        <v>89301000</v>
      </c>
      <c r="B2849" t="str">
        <f t="shared" si="537"/>
        <v>72100000</v>
      </c>
      <c r="C2849" t="str">
        <f t="shared" si="535"/>
        <v>72100659</v>
      </c>
      <c r="D2849" t="str">
        <f t="shared" si="536"/>
        <v>801</v>
      </c>
      <c r="E2849" t="str">
        <f t="shared" si="534"/>
        <v>89301091</v>
      </c>
      <c r="F2849" t="str">
        <f>"2208130463"</f>
        <v>2208130463</v>
      </c>
      <c r="G2849" s="1">
        <v>44788</v>
      </c>
      <c r="H2849" t="str">
        <f>"93124"</f>
        <v>93124</v>
      </c>
      <c r="I2849">
        <v>1</v>
      </c>
      <c r="J2849">
        <v>173</v>
      </c>
      <c r="K2849">
        <v>0</v>
      </c>
      <c r="L2849">
        <v>212.79</v>
      </c>
    </row>
    <row r="2850" spans="1:12" x14ac:dyDescent="0.25">
      <c r="A2850" t="str">
        <f t="shared" si="533"/>
        <v>89301000</v>
      </c>
      <c r="B2850" t="str">
        <f t="shared" si="537"/>
        <v>72100000</v>
      </c>
      <c r="C2850" t="str">
        <f t="shared" si="535"/>
        <v>72100659</v>
      </c>
      <c r="D2850" t="str">
        <f t="shared" si="536"/>
        <v>801</v>
      </c>
      <c r="E2850" t="str">
        <f t="shared" si="534"/>
        <v>89301091</v>
      </c>
      <c r="F2850" t="str">
        <f>"2208130463"</f>
        <v>2208130463</v>
      </c>
      <c r="G2850" s="1">
        <v>44788</v>
      </c>
      <c r="H2850" t="str">
        <f>"93281"</f>
        <v>93281</v>
      </c>
      <c r="I2850">
        <v>1</v>
      </c>
      <c r="J2850">
        <v>134</v>
      </c>
      <c r="K2850">
        <v>0</v>
      </c>
      <c r="L2850">
        <v>164.82</v>
      </c>
    </row>
    <row r="2851" spans="1:12" x14ac:dyDescent="0.25">
      <c r="A2851" t="str">
        <f t="shared" si="533"/>
        <v>89301000</v>
      </c>
      <c r="B2851" t="str">
        <f t="shared" si="537"/>
        <v>72100000</v>
      </c>
      <c r="C2851" t="str">
        <f t="shared" si="535"/>
        <v>72100659</v>
      </c>
      <c r="D2851" t="str">
        <f t="shared" si="536"/>
        <v>801</v>
      </c>
      <c r="E2851" t="str">
        <f t="shared" si="534"/>
        <v>89301091</v>
      </c>
      <c r="F2851" t="str">
        <f>"2208130529"</f>
        <v>2208130529</v>
      </c>
      <c r="G2851" s="1">
        <v>44788</v>
      </c>
      <c r="H2851" t="str">
        <f>"93121"</f>
        <v>93121</v>
      </c>
      <c r="I2851">
        <v>1</v>
      </c>
      <c r="J2851">
        <v>125</v>
      </c>
      <c r="K2851">
        <v>0</v>
      </c>
      <c r="L2851">
        <v>153.75</v>
      </c>
    </row>
    <row r="2852" spans="1:12" x14ac:dyDescent="0.25">
      <c r="A2852" t="str">
        <f t="shared" si="533"/>
        <v>89301000</v>
      </c>
      <c r="B2852" t="str">
        <f t="shared" si="537"/>
        <v>72100000</v>
      </c>
      <c r="C2852" t="str">
        <f t="shared" si="535"/>
        <v>72100659</v>
      </c>
      <c r="D2852" t="str">
        <f t="shared" si="536"/>
        <v>801</v>
      </c>
      <c r="E2852" t="str">
        <f t="shared" si="534"/>
        <v>89301091</v>
      </c>
      <c r="F2852" t="str">
        <f>"2208130529"</f>
        <v>2208130529</v>
      </c>
      <c r="G2852" s="1">
        <v>44788</v>
      </c>
      <c r="H2852" t="str">
        <f>"93124"</f>
        <v>93124</v>
      </c>
      <c r="I2852">
        <v>1</v>
      </c>
      <c r="J2852">
        <v>173</v>
      </c>
      <c r="K2852">
        <v>0</v>
      </c>
      <c r="L2852">
        <v>212.79</v>
      </c>
    </row>
    <row r="2853" spans="1:12" x14ac:dyDescent="0.25">
      <c r="A2853" t="str">
        <f t="shared" si="533"/>
        <v>89301000</v>
      </c>
      <c r="B2853" t="str">
        <f t="shared" si="537"/>
        <v>72100000</v>
      </c>
      <c r="C2853" t="str">
        <f t="shared" si="535"/>
        <v>72100659</v>
      </c>
      <c r="D2853" t="str">
        <f t="shared" si="536"/>
        <v>801</v>
      </c>
      <c r="E2853" t="str">
        <f t="shared" si="534"/>
        <v>89301091</v>
      </c>
      <c r="F2853" t="str">
        <f>"2208130529"</f>
        <v>2208130529</v>
      </c>
      <c r="G2853" s="1">
        <v>44788</v>
      </c>
      <c r="H2853" t="str">
        <f>"93281"</f>
        <v>93281</v>
      </c>
      <c r="I2853">
        <v>1</v>
      </c>
      <c r="J2853">
        <v>134</v>
      </c>
      <c r="K2853">
        <v>0</v>
      </c>
      <c r="L2853">
        <v>164.82</v>
      </c>
    </row>
    <row r="2854" spans="1:12" x14ac:dyDescent="0.25">
      <c r="A2854" t="str">
        <f t="shared" si="533"/>
        <v>89301000</v>
      </c>
      <c r="B2854" t="str">
        <f t="shared" si="537"/>
        <v>72100000</v>
      </c>
      <c r="C2854" t="str">
        <f t="shared" si="535"/>
        <v>72100659</v>
      </c>
      <c r="D2854" t="str">
        <f t="shared" si="536"/>
        <v>801</v>
      </c>
      <c r="E2854" t="str">
        <f t="shared" si="534"/>
        <v>89301091</v>
      </c>
      <c r="F2854" t="str">
        <f>"2258100449"</f>
        <v>2258100449</v>
      </c>
      <c r="G2854" s="1">
        <v>44785</v>
      </c>
      <c r="H2854" t="str">
        <f>"93121"</f>
        <v>93121</v>
      </c>
      <c r="I2854">
        <v>1</v>
      </c>
      <c r="J2854">
        <v>125</v>
      </c>
      <c r="K2854">
        <v>0</v>
      </c>
      <c r="L2854">
        <v>153.75</v>
      </c>
    </row>
    <row r="2855" spans="1:12" x14ac:dyDescent="0.25">
      <c r="A2855" t="str">
        <f t="shared" si="533"/>
        <v>89301000</v>
      </c>
      <c r="B2855" t="str">
        <f t="shared" si="537"/>
        <v>72100000</v>
      </c>
      <c r="C2855" t="str">
        <f t="shared" si="535"/>
        <v>72100659</v>
      </c>
      <c r="D2855" t="str">
        <f t="shared" si="536"/>
        <v>801</v>
      </c>
      <c r="E2855" t="str">
        <f t="shared" ref="E2855:E2877" si="538">"89301091"</f>
        <v>89301091</v>
      </c>
      <c r="F2855" t="str">
        <f>"2258100449"</f>
        <v>2258100449</v>
      </c>
      <c r="G2855" s="1">
        <v>44785</v>
      </c>
      <c r="H2855" t="str">
        <f>"93124"</f>
        <v>93124</v>
      </c>
      <c r="I2855">
        <v>1</v>
      </c>
      <c r="J2855">
        <v>173</v>
      </c>
      <c r="K2855">
        <v>0</v>
      </c>
      <c r="L2855">
        <v>212.79</v>
      </c>
    </row>
    <row r="2856" spans="1:12" x14ac:dyDescent="0.25">
      <c r="A2856" t="str">
        <f t="shared" si="533"/>
        <v>89301000</v>
      </c>
      <c r="B2856" t="str">
        <f t="shared" si="537"/>
        <v>72100000</v>
      </c>
      <c r="C2856" t="str">
        <f t="shared" si="535"/>
        <v>72100659</v>
      </c>
      <c r="D2856" t="str">
        <f t="shared" si="536"/>
        <v>801</v>
      </c>
      <c r="E2856" t="str">
        <f t="shared" si="538"/>
        <v>89301091</v>
      </c>
      <c r="F2856" t="str">
        <f>"2258100449"</f>
        <v>2258100449</v>
      </c>
      <c r="G2856" s="1">
        <v>44785</v>
      </c>
      <c r="H2856" t="str">
        <f>"93281"</f>
        <v>93281</v>
      </c>
      <c r="I2856">
        <v>1</v>
      </c>
      <c r="J2856">
        <v>134</v>
      </c>
      <c r="K2856">
        <v>0</v>
      </c>
      <c r="L2856">
        <v>164.82</v>
      </c>
    </row>
    <row r="2857" spans="1:12" x14ac:dyDescent="0.25">
      <c r="A2857" t="str">
        <f t="shared" si="533"/>
        <v>89301000</v>
      </c>
      <c r="B2857" t="str">
        <f t="shared" si="537"/>
        <v>72100000</v>
      </c>
      <c r="C2857" t="str">
        <f t="shared" si="535"/>
        <v>72100659</v>
      </c>
      <c r="D2857" t="str">
        <f t="shared" si="536"/>
        <v>801</v>
      </c>
      <c r="E2857" t="str">
        <f t="shared" si="538"/>
        <v>89301091</v>
      </c>
      <c r="F2857" t="str">
        <f>"2258120095"</f>
        <v>2258120095</v>
      </c>
      <c r="G2857" s="1">
        <v>44787</v>
      </c>
      <c r="H2857" t="str">
        <f>"93121"</f>
        <v>93121</v>
      </c>
      <c r="I2857">
        <v>1</v>
      </c>
      <c r="J2857">
        <v>125</v>
      </c>
      <c r="K2857">
        <v>0</v>
      </c>
      <c r="L2857">
        <v>153.75</v>
      </c>
    </row>
    <row r="2858" spans="1:12" x14ac:dyDescent="0.25">
      <c r="A2858" t="str">
        <f t="shared" si="533"/>
        <v>89301000</v>
      </c>
      <c r="B2858" t="str">
        <f t="shared" si="537"/>
        <v>72100000</v>
      </c>
      <c r="C2858" t="str">
        <f t="shared" si="535"/>
        <v>72100659</v>
      </c>
      <c r="D2858" t="str">
        <f t="shared" si="536"/>
        <v>801</v>
      </c>
      <c r="E2858" t="str">
        <f t="shared" si="538"/>
        <v>89301091</v>
      </c>
      <c r="F2858" t="str">
        <f>"2258120095"</f>
        <v>2258120095</v>
      </c>
      <c r="G2858" s="1">
        <v>44787</v>
      </c>
      <c r="H2858" t="str">
        <f>"93124"</f>
        <v>93124</v>
      </c>
      <c r="I2858">
        <v>1</v>
      </c>
      <c r="J2858">
        <v>173</v>
      </c>
      <c r="K2858">
        <v>0</v>
      </c>
      <c r="L2858">
        <v>212.79</v>
      </c>
    </row>
    <row r="2859" spans="1:12" x14ac:dyDescent="0.25">
      <c r="A2859" t="str">
        <f t="shared" si="533"/>
        <v>89301000</v>
      </c>
      <c r="B2859" t="str">
        <f t="shared" si="537"/>
        <v>72100000</v>
      </c>
      <c r="C2859" t="str">
        <f t="shared" ref="C2859:C2883" si="539">"72100659"</f>
        <v>72100659</v>
      </c>
      <c r="D2859" t="str">
        <f t="shared" ref="D2859:D2883" si="540">"801"</f>
        <v>801</v>
      </c>
      <c r="E2859" t="str">
        <f t="shared" si="538"/>
        <v>89301091</v>
      </c>
      <c r="F2859" t="str">
        <f>"2258120095"</f>
        <v>2258120095</v>
      </c>
      <c r="G2859" s="1">
        <v>44787</v>
      </c>
      <c r="H2859" t="str">
        <f>"93281"</f>
        <v>93281</v>
      </c>
      <c r="I2859">
        <v>1</v>
      </c>
      <c r="J2859">
        <v>134</v>
      </c>
      <c r="K2859">
        <v>0</v>
      </c>
      <c r="L2859">
        <v>164.82</v>
      </c>
    </row>
    <row r="2860" spans="1:12" x14ac:dyDescent="0.25">
      <c r="A2860" t="str">
        <f t="shared" si="533"/>
        <v>89301000</v>
      </c>
      <c r="B2860" t="str">
        <f t="shared" si="537"/>
        <v>72100000</v>
      </c>
      <c r="C2860" t="str">
        <f t="shared" si="539"/>
        <v>72100659</v>
      </c>
      <c r="D2860" t="str">
        <f t="shared" si="540"/>
        <v>801</v>
      </c>
      <c r="E2860" t="str">
        <f t="shared" si="538"/>
        <v>89301091</v>
      </c>
      <c r="F2860" t="str">
        <f t="shared" ref="F2860:F2865" si="541">"9652285742"</f>
        <v>9652285742</v>
      </c>
      <c r="G2860" s="1">
        <v>44787</v>
      </c>
      <c r="H2860" t="str">
        <f>"93121"</f>
        <v>93121</v>
      </c>
      <c r="I2860">
        <v>1</v>
      </c>
      <c r="J2860">
        <v>125</v>
      </c>
      <c r="K2860">
        <v>0</v>
      </c>
      <c r="L2860">
        <v>153.75</v>
      </c>
    </row>
    <row r="2861" spans="1:12" x14ac:dyDescent="0.25">
      <c r="A2861" t="str">
        <f t="shared" si="533"/>
        <v>89301000</v>
      </c>
      <c r="B2861" t="str">
        <f t="shared" si="537"/>
        <v>72100000</v>
      </c>
      <c r="C2861" t="str">
        <f t="shared" si="539"/>
        <v>72100659</v>
      </c>
      <c r="D2861" t="str">
        <f t="shared" si="540"/>
        <v>801</v>
      </c>
      <c r="E2861" t="str">
        <f t="shared" si="538"/>
        <v>89301091</v>
      </c>
      <c r="F2861" t="str">
        <f t="shared" si="541"/>
        <v>9652285742</v>
      </c>
      <c r="G2861" s="1">
        <v>44787</v>
      </c>
      <c r="H2861" t="str">
        <f>"93124"</f>
        <v>93124</v>
      </c>
      <c r="I2861">
        <v>1</v>
      </c>
      <c r="J2861">
        <v>173</v>
      </c>
      <c r="K2861">
        <v>0</v>
      </c>
      <c r="L2861">
        <v>212.79</v>
      </c>
    </row>
    <row r="2862" spans="1:12" x14ac:dyDescent="0.25">
      <c r="A2862" t="str">
        <f t="shared" si="533"/>
        <v>89301000</v>
      </c>
      <c r="B2862" t="str">
        <f t="shared" si="537"/>
        <v>72100000</v>
      </c>
      <c r="C2862" t="str">
        <f t="shared" si="539"/>
        <v>72100659</v>
      </c>
      <c r="D2862" t="str">
        <f t="shared" si="540"/>
        <v>801</v>
      </c>
      <c r="E2862" t="str">
        <f t="shared" si="538"/>
        <v>89301091</v>
      </c>
      <c r="F2862" t="str">
        <f t="shared" si="541"/>
        <v>9652285742</v>
      </c>
      <c r="G2862" s="1">
        <v>44787</v>
      </c>
      <c r="H2862" t="str">
        <f>"93281"</f>
        <v>93281</v>
      </c>
      <c r="I2862">
        <v>1</v>
      </c>
      <c r="J2862">
        <v>134</v>
      </c>
      <c r="K2862">
        <v>0</v>
      </c>
      <c r="L2862">
        <v>164.82</v>
      </c>
    </row>
    <row r="2863" spans="1:12" x14ac:dyDescent="0.25">
      <c r="A2863" t="str">
        <f t="shared" si="533"/>
        <v>89301000</v>
      </c>
      <c r="B2863" t="str">
        <f t="shared" si="537"/>
        <v>72100000</v>
      </c>
      <c r="C2863" t="str">
        <f t="shared" si="539"/>
        <v>72100659</v>
      </c>
      <c r="D2863" t="str">
        <f t="shared" si="540"/>
        <v>801</v>
      </c>
      <c r="E2863" t="str">
        <f t="shared" si="538"/>
        <v>89301091</v>
      </c>
      <c r="F2863" t="str">
        <f t="shared" si="541"/>
        <v>9652285742</v>
      </c>
      <c r="G2863" s="1">
        <v>44787</v>
      </c>
      <c r="H2863" t="str">
        <f>"93121"</f>
        <v>93121</v>
      </c>
      <c r="I2863">
        <v>1</v>
      </c>
      <c r="J2863">
        <v>125</v>
      </c>
      <c r="K2863">
        <v>0</v>
      </c>
      <c r="L2863">
        <v>153.75</v>
      </c>
    </row>
    <row r="2864" spans="1:12" x14ac:dyDescent="0.25">
      <c r="A2864" t="str">
        <f t="shared" si="533"/>
        <v>89301000</v>
      </c>
      <c r="B2864" t="str">
        <f t="shared" si="537"/>
        <v>72100000</v>
      </c>
      <c r="C2864" t="str">
        <f t="shared" si="539"/>
        <v>72100659</v>
      </c>
      <c r="D2864" t="str">
        <f t="shared" si="540"/>
        <v>801</v>
      </c>
      <c r="E2864" t="str">
        <f t="shared" si="538"/>
        <v>89301091</v>
      </c>
      <c r="F2864" t="str">
        <f t="shared" si="541"/>
        <v>9652285742</v>
      </c>
      <c r="G2864" s="1">
        <v>44787</v>
      </c>
      <c r="H2864" t="str">
        <f>"93124"</f>
        <v>93124</v>
      </c>
      <c r="I2864">
        <v>1</v>
      </c>
      <c r="J2864">
        <v>173</v>
      </c>
      <c r="K2864">
        <v>0</v>
      </c>
      <c r="L2864">
        <v>212.79</v>
      </c>
    </row>
    <row r="2865" spans="1:12" x14ac:dyDescent="0.25">
      <c r="A2865" t="str">
        <f t="shared" si="533"/>
        <v>89301000</v>
      </c>
      <c r="B2865" t="str">
        <f t="shared" si="537"/>
        <v>72100000</v>
      </c>
      <c r="C2865" t="str">
        <f t="shared" si="539"/>
        <v>72100659</v>
      </c>
      <c r="D2865" t="str">
        <f t="shared" si="540"/>
        <v>801</v>
      </c>
      <c r="E2865" t="str">
        <f t="shared" si="538"/>
        <v>89301091</v>
      </c>
      <c r="F2865" t="str">
        <f t="shared" si="541"/>
        <v>9652285742</v>
      </c>
      <c r="G2865" s="1">
        <v>44787</v>
      </c>
      <c r="H2865" t="str">
        <f>"93281"</f>
        <v>93281</v>
      </c>
      <c r="I2865">
        <v>1</v>
      </c>
      <c r="J2865">
        <v>134</v>
      </c>
      <c r="K2865">
        <v>0</v>
      </c>
      <c r="L2865">
        <v>164.82</v>
      </c>
    </row>
    <row r="2866" spans="1:12" x14ac:dyDescent="0.25">
      <c r="A2866" t="str">
        <f t="shared" si="533"/>
        <v>89301000</v>
      </c>
      <c r="B2866" t="str">
        <f t="shared" si="537"/>
        <v>72100000</v>
      </c>
      <c r="C2866" t="str">
        <f t="shared" si="539"/>
        <v>72100659</v>
      </c>
      <c r="D2866" t="str">
        <f t="shared" si="540"/>
        <v>801</v>
      </c>
      <c r="E2866" t="str">
        <f t="shared" si="538"/>
        <v>89301091</v>
      </c>
      <c r="F2866" t="str">
        <f>"2258140324"</f>
        <v>2258140324</v>
      </c>
      <c r="G2866" s="1">
        <v>44789</v>
      </c>
      <c r="H2866" t="str">
        <f>"93121"</f>
        <v>93121</v>
      </c>
      <c r="I2866">
        <v>1</v>
      </c>
      <c r="J2866">
        <v>125</v>
      </c>
      <c r="K2866">
        <v>0</v>
      </c>
      <c r="L2866">
        <v>153.75</v>
      </c>
    </row>
    <row r="2867" spans="1:12" x14ac:dyDescent="0.25">
      <c r="A2867" t="str">
        <f t="shared" si="533"/>
        <v>89301000</v>
      </c>
      <c r="B2867" t="str">
        <f t="shared" si="537"/>
        <v>72100000</v>
      </c>
      <c r="C2867" t="str">
        <f t="shared" si="539"/>
        <v>72100659</v>
      </c>
      <c r="D2867" t="str">
        <f t="shared" si="540"/>
        <v>801</v>
      </c>
      <c r="E2867" t="str">
        <f t="shared" si="538"/>
        <v>89301091</v>
      </c>
      <c r="F2867" t="str">
        <f>"2258140324"</f>
        <v>2258140324</v>
      </c>
      <c r="G2867" s="1">
        <v>44789</v>
      </c>
      <c r="H2867" t="str">
        <f>"93124"</f>
        <v>93124</v>
      </c>
      <c r="I2867">
        <v>1</v>
      </c>
      <c r="J2867">
        <v>173</v>
      </c>
      <c r="K2867">
        <v>0</v>
      </c>
      <c r="L2867">
        <v>212.79</v>
      </c>
    </row>
    <row r="2868" spans="1:12" x14ac:dyDescent="0.25">
      <c r="A2868" t="str">
        <f t="shared" si="533"/>
        <v>89301000</v>
      </c>
      <c r="B2868" t="str">
        <f t="shared" si="537"/>
        <v>72100000</v>
      </c>
      <c r="C2868" t="str">
        <f t="shared" si="539"/>
        <v>72100659</v>
      </c>
      <c r="D2868" t="str">
        <f t="shared" si="540"/>
        <v>801</v>
      </c>
      <c r="E2868" t="str">
        <f t="shared" si="538"/>
        <v>89301091</v>
      </c>
      <c r="F2868" t="str">
        <f>"2258140324"</f>
        <v>2258140324</v>
      </c>
      <c r="G2868" s="1">
        <v>44789</v>
      </c>
      <c r="H2868" t="str">
        <f>"93281"</f>
        <v>93281</v>
      </c>
      <c r="I2868">
        <v>1</v>
      </c>
      <c r="J2868">
        <v>134</v>
      </c>
      <c r="K2868">
        <v>0</v>
      </c>
      <c r="L2868">
        <v>164.82</v>
      </c>
    </row>
    <row r="2869" spans="1:12" x14ac:dyDescent="0.25">
      <c r="A2869" t="str">
        <f t="shared" si="533"/>
        <v>89301000</v>
      </c>
      <c r="B2869" t="str">
        <f t="shared" si="537"/>
        <v>72100000</v>
      </c>
      <c r="C2869" t="str">
        <f t="shared" si="539"/>
        <v>72100659</v>
      </c>
      <c r="D2869" t="str">
        <f t="shared" si="540"/>
        <v>801</v>
      </c>
      <c r="E2869" t="str">
        <f t="shared" si="538"/>
        <v>89301091</v>
      </c>
      <c r="F2869" t="str">
        <f>"2208150648"</f>
        <v>2208150648</v>
      </c>
      <c r="G2869" s="1">
        <v>44790</v>
      </c>
      <c r="H2869" t="str">
        <f>"93121"</f>
        <v>93121</v>
      </c>
      <c r="I2869">
        <v>1</v>
      </c>
      <c r="J2869">
        <v>125</v>
      </c>
      <c r="K2869">
        <v>0</v>
      </c>
      <c r="L2869">
        <v>153.75</v>
      </c>
    </row>
    <row r="2870" spans="1:12" x14ac:dyDescent="0.25">
      <c r="A2870" t="str">
        <f t="shared" si="533"/>
        <v>89301000</v>
      </c>
      <c r="B2870" t="str">
        <f t="shared" si="537"/>
        <v>72100000</v>
      </c>
      <c r="C2870" t="str">
        <f t="shared" si="539"/>
        <v>72100659</v>
      </c>
      <c r="D2870" t="str">
        <f t="shared" si="540"/>
        <v>801</v>
      </c>
      <c r="E2870" t="str">
        <f t="shared" si="538"/>
        <v>89301091</v>
      </c>
      <c r="F2870" t="str">
        <f>"2208150648"</f>
        <v>2208150648</v>
      </c>
      <c r="G2870" s="1">
        <v>44790</v>
      </c>
      <c r="H2870" t="str">
        <f>"93124"</f>
        <v>93124</v>
      </c>
      <c r="I2870">
        <v>1</v>
      </c>
      <c r="J2870">
        <v>173</v>
      </c>
      <c r="K2870">
        <v>0</v>
      </c>
      <c r="L2870">
        <v>212.79</v>
      </c>
    </row>
    <row r="2871" spans="1:12" x14ac:dyDescent="0.25">
      <c r="A2871" t="str">
        <f t="shared" si="533"/>
        <v>89301000</v>
      </c>
      <c r="B2871" t="str">
        <f t="shared" si="537"/>
        <v>72100000</v>
      </c>
      <c r="C2871" t="str">
        <f t="shared" si="539"/>
        <v>72100659</v>
      </c>
      <c r="D2871" t="str">
        <f t="shared" si="540"/>
        <v>801</v>
      </c>
      <c r="E2871" t="str">
        <f t="shared" si="538"/>
        <v>89301091</v>
      </c>
      <c r="F2871" t="str">
        <f>"2208150648"</f>
        <v>2208150648</v>
      </c>
      <c r="G2871" s="1">
        <v>44790</v>
      </c>
      <c r="H2871" t="str">
        <f>"93281"</f>
        <v>93281</v>
      </c>
      <c r="I2871">
        <v>1</v>
      </c>
      <c r="J2871">
        <v>134</v>
      </c>
      <c r="K2871">
        <v>0</v>
      </c>
      <c r="L2871">
        <v>164.82</v>
      </c>
    </row>
    <row r="2872" spans="1:12" x14ac:dyDescent="0.25">
      <c r="A2872" t="str">
        <f t="shared" si="533"/>
        <v>89301000</v>
      </c>
      <c r="B2872" t="str">
        <f t="shared" si="537"/>
        <v>72100000</v>
      </c>
      <c r="C2872" t="str">
        <f t="shared" si="539"/>
        <v>72100659</v>
      </c>
      <c r="D2872" t="str">
        <f t="shared" si="540"/>
        <v>801</v>
      </c>
      <c r="E2872" t="str">
        <f t="shared" si="538"/>
        <v>89301091</v>
      </c>
      <c r="F2872" t="str">
        <f>"2258150532"</f>
        <v>2258150532</v>
      </c>
      <c r="G2872" s="1">
        <v>44791</v>
      </c>
      <c r="H2872" t="str">
        <f>"93121"</f>
        <v>93121</v>
      </c>
      <c r="I2872">
        <v>1</v>
      </c>
      <c r="J2872">
        <v>125</v>
      </c>
      <c r="K2872">
        <v>0</v>
      </c>
      <c r="L2872">
        <v>153.75</v>
      </c>
    </row>
    <row r="2873" spans="1:12" x14ac:dyDescent="0.25">
      <c r="A2873" t="str">
        <f t="shared" si="533"/>
        <v>89301000</v>
      </c>
      <c r="B2873" t="str">
        <f t="shared" si="537"/>
        <v>72100000</v>
      </c>
      <c r="C2873" t="str">
        <f t="shared" si="539"/>
        <v>72100659</v>
      </c>
      <c r="D2873" t="str">
        <f t="shared" si="540"/>
        <v>801</v>
      </c>
      <c r="E2873" t="str">
        <f t="shared" si="538"/>
        <v>89301091</v>
      </c>
      <c r="F2873" t="str">
        <f>"2258150532"</f>
        <v>2258150532</v>
      </c>
      <c r="G2873" s="1">
        <v>44791</v>
      </c>
      <c r="H2873" t="str">
        <f>"93124"</f>
        <v>93124</v>
      </c>
      <c r="I2873">
        <v>1</v>
      </c>
      <c r="J2873">
        <v>173</v>
      </c>
      <c r="K2873">
        <v>0</v>
      </c>
      <c r="L2873">
        <v>212.79</v>
      </c>
    </row>
    <row r="2874" spans="1:12" x14ac:dyDescent="0.25">
      <c r="A2874" t="str">
        <f t="shared" si="533"/>
        <v>89301000</v>
      </c>
      <c r="B2874" t="str">
        <f t="shared" si="537"/>
        <v>72100000</v>
      </c>
      <c r="C2874" t="str">
        <f t="shared" si="539"/>
        <v>72100659</v>
      </c>
      <c r="D2874" t="str">
        <f t="shared" si="540"/>
        <v>801</v>
      </c>
      <c r="E2874" t="str">
        <f t="shared" si="538"/>
        <v>89301091</v>
      </c>
      <c r="F2874" t="str">
        <f>"2258150532"</f>
        <v>2258150532</v>
      </c>
      <c r="G2874" s="1">
        <v>44791</v>
      </c>
      <c r="H2874" t="str">
        <f>"93281"</f>
        <v>93281</v>
      </c>
      <c r="I2874">
        <v>1</v>
      </c>
      <c r="J2874">
        <v>134</v>
      </c>
      <c r="K2874">
        <v>0</v>
      </c>
      <c r="L2874">
        <v>164.82</v>
      </c>
    </row>
    <row r="2875" spans="1:12" x14ac:dyDescent="0.25">
      <c r="A2875" t="str">
        <f t="shared" si="533"/>
        <v>89301000</v>
      </c>
      <c r="B2875" t="str">
        <f t="shared" si="537"/>
        <v>72100000</v>
      </c>
      <c r="C2875" t="str">
        <f t="shared" si="539"/>
        <v>72100659</v>
      </c>
      <c r="D2875" t="str">
        <f t="shared" si="540"/>
        <v>801</v>
      </c>
      <c r="E2875" t="str">
        <f t="shared" si="538"/>
        <v>89301091</v>
      </c>
      <c r="F2875" t="str">
        <f>"2208160570"</f>
        <v>2208160570</v>
      </c>
      <c r="G2875" s="1">
        <v>44791</v>
      </c>
      <c r="H2875" t="str">
        <f>"93121"</f>
        <v>93121</v>
      </c>
      <c r="I2875">
        <v>1</v>
      </c>
      <c r="J2875">
        <v>125</v>
      </c>
      <c r="K2875">
        <v>0</v>
      </c>
      <c r="L2875">
        <v>153.75</v>
      </c>
    </row>
    <row r="2876" spans="1:12" x14ac:dyDescent="0.25">
      <c r="A2876" t="str">
        <f t="shared" si="533"/>
        <v>89301000</v>
      </c>
      <c r="B2876" t="str">
        <f t="shared" si="537"/>
        <v>72100000</v>
      </c>
      <c r="C2876" t="str">
        <f t="shared" si="539"/>
        <v>72100659</v>
      </c>
      <c r="D2876" t="str">
        <f t="shared" si="540"/>
        <v>801</v>
      </c>
      <c r="E2876" t="str">
        <f t="shared" si="538"/>
        <v>89301091</v>
      </c>
      <c r="F2876" t="str">
        <f>"2208160570"</f>
        <v>2208160570</v>
      </c>
      <c r="G2876" s="1">
        <v>44791</v>
      </c>
      <c r="H2876" t="str">
        <f>"93124"</f>
        <v>93124</v>
      </c>
      <c r="I2876">
        <v>1</v>
      </c>
      <c r="J2876">
        <v>173</v>
      </c>
      <c r="K2876">
        <v>0</v>
      </c>
      <c r="L2876">
        <v>212.79</v>
      </c>
    </row>
    <row r="2877" spans="1:12" x14ac:dyDescent="0.25">
      <c r="A2877" t="str">
        <f t="shared" si="533"/>
        <v>89301000</v>
      </c>
      <c r="B2877" t="str">
        <f t="shared" si="537"/>
        <v>72100000</v>
      </c>
      <c r="C2877" t="str">
        <f t="shared" si="539"/>
        <v>72100659</v>
      </c>
      <c r="D2877" t="str">
        <f t="shared" si="540"/>
        <v>801</v>
      </c>
      <c r="E2877" t="str">
        <f t="shared" si="538"/>
        <v>89301091</v>
      </c>
      <c r="F2877" t="str">
        <f>"2208160570"</f>
        <v>2208160570</v>
      </c>
      <c r="G2877" s="1">
        <v>44791</v>
      </c>
      <c r="H2877" t="str">
        <f>"93281"</f>
        <v>93281</v>
      </c>
      <c r="I2877">
        <v>1</v>
      </c>
      <c r="J2877">
        <v>134</v>
      </c>
      <c r="K2877">
        <v>0</v>
      </c>
      <c r="L2877">
        <v>164.82</v>
      </c>
    </row>
    <row r="2878" spans="1:12" x14ac:dyDescent="0.25">
      <c r="A2878" t="str">
        <f t="shared" si="533"/>
        <v>89301000</v>
      </c>
      <c r="B2878" t="str">
        <f t="shared" si="537"/>
        <v>72100000</v>
      </c>
      <c r="C2878" t="str">
        <f t="shared" si="539"/>
        <v>72100659</v>
      </c>
      <c r="D2878" t="str">
        <f t="shared" si="540"/>
        <v>801</v>
      </c>
      <c r="E2878" t="str">
        <f>"89301093"</f>
        <v>89301093</v>
      </c>
      <c r="F2878" t="str">
        <f>"2208170481"</f>
        <v>2208170481</v>
      </c>
      <c r="G2878" s="1">
        <v>44791</v>
      </c>
      <c r="H2878" t="str">
        <f>"93121"</f>
        <v>93121</v>
      </c>
      <c r="I2878">
        <v>1</v>
      </c>
      <c r="J2878">
        <v>125</v>
      </c>
      <c r="K2878">
        <v>0</v>
      </c>
      <c r="L2878">
        <v>153.75</v>
      </c>
    </row>
    <row r="2879" spans="1:12" x14ac:dyDescent="0.25">
      <c r="A2879" t="str">
        <f t="shared" si="533"/>
        <v>89301000</v>
      </c>
      <c r="B2879" t="str">
        <f t="shared" si="537"/>
        <v>72100000</v>
      </c>
      <c r="C2879" t="str">
        <f t="shared" si="539"/>
        <v>72100659</v>
      </c>
      <c r="D2879" t="str">
        <f t="shared" si="540"/>
        <v>801</v>
      </c>
      <c r="E2879" t="str">
        <f>"89301093"</f>
        <v>89301093</v>
      </c>
      <c r="F2879" t="str">
        <f>"2208170481"</f>
        <v>2208170481</v>
      </c>
      <c r="G2879" s="1">
        <v>44791</v>
      </c>
      <c r="H2879" t="str">
        <f>"93124"</f>
        <v>93124</v>
      </c>
      <c r="I2879">
        <v>1</v>
      </c>
      <c r="J2879">
        <v>173</v>
      </c>
      <c r="K2879">
        <v>0</v>
      </c>
      <c r="L2879">
        <v>212.79</v>
      </c>
    </row>
    <row r="2880" spans="1:12" x14ac:dyDescent="0.25">
      <c r="A2880" t="str">
        <f t="shared" si="533"/>
        <v>89301000</v>
      </c>
      <c r="B2880" t="str">
        <f t="shared" si="537"/>
        <v>72100000</v>
      </c>
      <c r="C2880" t="str">
        <f t="shared" si="539"/>
        <v>72100659</v>
      </c>
      <c r="D2880" t="str">
        <f t="shared" si="540"/>
        <v>801</v>
      </c>
      <c r="E2880" t="str">
        <f>"89301093"</f>
        <v>89301093</v>
      </c>
      <c r="F2880" t="str">
        <f>"2208170481"</f>
        <v>2208170481</v>
      </c>
      <c r="G2880" s="1">
        <v>44791</v>
      </c>
      <c r="H2880" t="str">
        <f>"93281"</f>
        <v>93281</v>
      </c>
      <c r="I2880">
        <v>1</v>
      </c>
      <c r="J2880">
        <v>134</v>
      </c>
      <c r="K2880">
        <v>0</v>
      </c>
      <c r="L2880">
        <v>164.82</v>
      </c>
    </row>
    <row r="2881" spans="1:12" x14ac:dyDescent="0.25">
      <c r="A2881" t="str">
        <f t="shared" si="533"/>
        <v>89301000</v>
      </c>
      <c r="B2881" t="str">
        <f t="shared" si="537"/>
        <v>72100000</v>
      </c>
      <c r="C2881" t="str">
        <f t="shared" si="539"/>
        <v>72100659</v>
      </c>
      <c r="D2881" t="str">
        <f t="shared" si="540"/>
        <v>801</v>
      </c>
      <c r="E2881" t="str">
        <f t="shared" ref="E2881:E2918" si="542">"89301091"</f>
        <v>89301091</v>
      </c>
      <c r="F2881" t="str">
        <f>"2258160091"</f>
        <v>2258160091</v>
      </c>
      <c r="G2881" s="1">
        <v>44791</v>
      </c>
      <c r="H2881" t="str">
        <f>"93121"</f>
        <v>93121</v>
      </c>
      <c r="I2881">
        <v>1</v>
      </c>
      <c r="J2881">
        <v>125</v>
      </c>
      <c r="K2881">
        <v>0</v>
      </c>
      <c r="L2881">
        <v>153.75</v>
      </c>
    </row>
    <row r="2882" spans="1:12" x14ac:dyDescent="0.25">
      <c r="A2882" t="str">
        <f t="shared" ref="A2882:A2945" si="543">"89301000"</f>
        <v>89301000</v>
      </c>
      <c r="B2882" t="str">
        <f t="shared" si="537"/>
        <v>72100000</v>
      </c>
      <c r="C2882" t="str">
        <f t="shared" si="539"/>
        <v>72100659</v>
      </c>
      <c r="D2882" t="str">
        <f t="shared" si="540"/>
        <v>801</v>
      </c>
      <c r="E2882" t="str">
        <f t="shared" si="542"/>
        <v>89301091</v>
      </c>
      <c r="F2882" t="str">
        <f>"2258160091"</f>
        <v>2258160091</v>
      </c>
      <c r="G2882" s="1">
        <v>44791</v>
      </c>
      <c r="H2882" t="str">
        <f>"93124"</f>
        <v>93124</v>
      </c>
      <c r="I2882">
        <v>1</v>
      </c>
      <c r="J2882">
        <v>173</v>
      </c>
      <c r="K2882">
        <v>0</v>
      </c>
      <c r="L2882">
        <v>212.79</v>
      </c>
    </row>
    <row r="2883" spans="1:12" x14ac:dyDescent="0.25">
      <c r="A2883" t="str">
        <f t="shared" si="543"/>
        <v>89301000</v>
      </c>
      <c r="B2883" t="str">
        <f t="shared" si="537"/>
        <v>72100000</v>
      </c>
      <c r="C2883" t="str">
        <f t="shared" si="539"/>
        <v>72100659</v>
      </c>
      <c r="D2883" t="str">
        <f t="shared" si="540"/>
        <v>801</v>
      </c>
      <c r="E2883" t="str">
        <f t="shared" si="542"/>
        <v>89301091</v>
      </c>
      <c r="F2883" t="str">
        <f>"2258160091"</f>
        <v>2258160091</v>
      </c>
      <c r="G2883" s="1">
        <v>44791</v>
      </c>
      <c r="H2883" t="str">
        <f>"93281"</f>
        <v>93281</v>
      </c>
      <c r="I2883">
        <v>1</v>
      </c>
      <c r="J2883">
        <v>134</v>
      </c>
      <c r="K2883">
        <v>0</v>
      </c>
      <c r="L2883">
        <v>164.82</v>
      </c>
    </row>
    <row r="2884" spans="1:12" x14ac:dyDescent="0.25">
      <c r="A2884" t="str">
        <f t="shared" si="543"/>
        <v>89301000</v>
      </c>
      <c r="B2884" t="str">
        <f t="shared" si="537"/>
        <v>72100000</v>
      </c>
      <c r="C2884" t="str">
        <f>"72100632"</f>
        <v>72100632</v>
      </c>
      <c r="D2884" t="str">
        <f>"816"</f>
        <v>816</v>
      </c>
      <c r="E2884" t="str">
        <f t="shared" si="542"/>
        <v>89301091</v>
      </c>
      <c r="F2884" t="str">
        <f>"2208170481"</f>
        <v>2208170481</v>
      </c>
      <c r="G2884" s="1">
        <v>44796</v>
      </c>
      <c r="H2884" t="str">
        <f>"94297"</f>
        <v>94297</v>
      </c>
      <c r="I2884">
        <v>1</v>
      </c>
      <c r="J2884">
        <v>298</v>
      </c>
      <c r="K2884">
        <v>0</v>
      </c>
      <c r="L2884">
        <v>366.54</v>
      </c>
    </row>
    <row r="2885" spans="1:12" x14ac:dyDescent="0.25">
      <c r="A2885" t="str">
        <f t="shared" si="543"/>
        <v>89301000</v>
      </c>
      <c r="B2885" t="str">
        <f t="shared" si="537"/>
        <v>72100000</v>
      </c>
      <c r="C2885" t="str">
        <f>"72100632"</f>
        <v>72100632</v>
      </c>
      <c r="D2885" t="str">
        <f>"816"</f>
        <v>816</v>
      </c>
      <c r="E2885" t="str">
        <f t="shared" si="542"/>
        <v>89301091</v>
      </c>
      <c r="F2885" t="str">
        <f>"2258170596"</f>
        <v>2258170596</v>
      </c>
      <c r="G2885" s="1">
        <v>44797</v>
      </c>
      <c r="H2885" t="str">
        <f>"94297"</f>
        <v>94297</v>
      </c>
      <c r="I2885">
        <v>1</v>
      </c>
      <c r="J2885">
        <v>298</v>
      </c>
      <c r="K2885">
        <v>0</v>
      </c>
      <c r="L2885">
        <v>366.54</v>
      </c>
    </row>
    <row r="2886" spans="1:12" x14ac:dyDescent="0.25">
      <c r="A2886" t="str">
        <f t="shared" si="543"/>
        <v>89301000</v>
      </c>
      <c r="B2886" t="str">
        <f t="shared" si="537"/>
        <v>72100000</v>
      </c>
      <c r="C2886" t="str">
        <f t="shared" ref="C2886:C2917" si="544">"72100659"</f>
        <v>72100659</v>
      </c>
      <c r="D2886" t="str">
        <f t="shared" ref="D2886:D2917" si="545">"801"</f>
        <v>801</v>
      </c>
      <c r="E2886" t="str">
        <f t="shared" si="542"/>
        <v>89301091</v>
      </c>
      <c r="F2886" t="str">
        <f>"2208170492"</f>
        <v>2208170492</v>
      </c>
      <c r="G2886" s="1">
        <v>44793</v>
      </c>
      <c r="H2886" t="str">
        <f>"93121"</f>
        <v>93121</v>
      </c>
      <c r="I2886">
        <v>1</v>
      </c>
      <c r="J2886">
        <v>125</v>
      </c>
      <c r="K2886">
        <v>0</v>
      </c>
      <c r="L2886">
        <v>153.75</v>
      </c>
    </row>
    <row r="2887" spans="1:12" x14ac:dyDescent="0.25">
      <c r="A2887" t="str">
        <f t="shared" si="543"/>
        <v>89301000</v>
      </c>
      <c r="B2887" t="str">
        <f t="shared" si="537"/>
        <v>72100000</v>
      </c>
      <c r="C2887" t="str">
        <f t="shared" si="544"/>
        <v>72100659</v>
      </c>
      <c r="D2887" t="str">
        <f t="shared" si="545"/>
        <v>801</v>
      </c>
      <c r="E2887" t="str">
        <f t="shared" si="542"/>
        <v>89301091</v>
      </c>
      <c r="F2887" t="str">
        <f>"2208170492"</f>
        <v>2208170492</v>
      </c>
      <c r="G2887" s="1">
        <v>44793</v>
      </c>
      <c r="H2887" t="str">
        <f>"93124"</f>
        <v>93124</v>
      </c>
      <c r="I2887">
        <v>1</v>
      </c>
      <c r="J2887">
        <v>173</v>
      </c>
      <c r="K2887">
        <v>0</v>
      </c>
      <c r="L2887">
        <v>212.79</v>
      </c>
    </row>
    <row r="2888" spans="1:12" x14ac:dyDescent="0.25">
      <c r="A2888" t="str">
        <f t="shared" si="543"/>
        <v>89301000</v>
      </c>
      <c r="B2888" t="str">
        <f t="shared" si="537"/>
        <v>72100000</v>
      </c>
      <c r="C2888" t="str">
        <f t="shared" si="544"/>
        <v>72100659</v>
      </c>
      <c r="D2888" t="str">
        <f t="shared" si="545"/>
        <v>801</v>
      </c>
      <c r="E2888" t="str">
        <f t="shared" si="542"/>
        <v>89301091</v>
      </c>
      <c r="F2888" t="str">
        <f>"2208170492"</f>
        <v>2208170492</v>
      </c>
      <c r="G2888" s="1">
        <v>44793</v>
      </c>
      <c r="H2888" t="str">
        <f>"93281"</f>
        <v>93281</v>
      </c>
      <c r="I2888">
        <v>1</v>
      </c>
      <c r="J2888">
        <v>134</v>
      </c>
      <c r="K2888">
        <v>0</v>
      </c>
      <c r="L2888">
        <v>164.82</v>
      </c>
    </row>
    <row r="2889" spans="1:12" x14ac:dyDescent="0.25">
      <c r="A2889" t="str">
        <f t="shared" si="543"/>
        <v>89301000</v>
      </c>
      <c r="B2889" t="str">
        <f t="shared" si="537"/>
        <v>72100000</v>
      </c>
      <c r="C2889" t="str">
        <f t="shared" si="544"/>
        <v>72100659</v>
      </c>
      <c r="D2889" t="str">
        <f t="shared" si="545"/>
        <v>801</v>
      </c>
      <c r="E2889" t="str">
        <f t="shared" si="542"/>
        <v>89301091</v>
      </c>
      <c r="F2889" t="str">
        <f>"2258170596"</f>
        <v>2258170596</v>
      </c>
      <c r="G2889" s="1">
        <v>44792</v>
      </c>
      <c r="H2889" t="str">
        <f>"93121"</f>
        <v>93121</v>
      </c>
      <c r="I2889">
        <v>1</v>
      </c>
      <c r="J2889">
        <v>125</v>
      </c>
      <c r="K2889">
        <v>0</v>
      </c>
      <c r="L2889">
        <v>153.75</v>
      </c>
    </row>
    <row r="2890" spans="1:12" x14ac:dyDescent="0.25">
      <c r="A2890" t="str">
        <f t="shared" si="543"/>
        <v>89301000</v>
      </c>
      <c r="B2890" t="str">
        <f t="shared" si="537"/>
        <v>72100000</v>
      </c>
      <c r="C2890" t="str">
        <f t="shared" si="544"/>
        <v>72100659</v>
      </c>
      <c r="D2890" t="str">
        <f t="shared" si="545"/>
        <v>801</v>
      </c>
      <c r="E2890" t="str">
        <f t="shared" si="542"/>
        <v>89301091</v>
      </c>
      <c r="F2890" t="str">
        <f>"2258170596"</f>
        <v>2258170596</v>
      </c>
      <c r="G2890" s="1">
        <v>44792</v>
      </c>
      <c r="H2890" t="str">
        <f>"93124"</f>
        <v>93124</v>
      </c>
      <c r="I2890">
        <v>1</v>
      </c>
      <c r="J2890">
        <v>173</v>
      </c>
      <c r="K2890">
        <v>0</v>
      </c>
      <c r="L2890">
        <v>212.79</v>
      </c>
    </row>
    <row r="2891" spans="1:12" x14ac:dyDescent="0.25">
      <c r="A2891" t="str">
        <f t="shared" si="543"/>
        <v>89301000</v>
      </c>
      <c r="B2891" t="str">
        <f t="shared" si="537"/>
        <v>72100000</v>
      </c>
      <c r="C2891" t="str">
        <f t="shared" si="544"/>
        <v>72100659</v>
      </c>
      <c r="D2891" t="str">
        <f t="shared" si="545"/>
        <v>801</v>
      </c>
      <c r="E2891" t="str">
        <f t="shared" si="542"/>
        <v>89301091</v>
      </c>
      <c r="F2891" t="str">
        <f>"2258170596"</f>
        <v>2258170596</v>
      </c>
      <c r="G2891" s="1">
        <v>44792</v>
      </c>
      <c r="H2891" t="str">
        <f>"93281"</f>
        <v>93281</v>
      </c>
      <c r="I2891">
        <v>1</v>
      </c>
      <c r="J2891">
        <v>134</v>
      </c>
      <c r="K2891">
        <v>0</v>
      </c>
      <c r="L2891">
        <v>164.82</v>
      </c>
    </row>
    <row r="2892" spans="1:12" x14ac:dyDescent="0.25">
      <c r="A2892" t="str">
        <f t="shared" si="543"/>
        <v>89301000</v>
      </c>
      <c r="B2892" t="str">
        <f t="shared" si="537"/>
        <v>72100000</v>
      </c>
      <c r="C2892" t="str">
        <f t="shared" si="544"/>
        <v>72100659</v>
      </c>
      <c r="D2892" t="str">
        <f t="shared" si="545"/>
        <v>801</v>
      </c>
      <c r="E2892" t="str">
        <f t="shared" si="542"/>
        <v>89301091</v>
      </c>
      <c r="F2892" t="str">
        <f>"2258180089"</f>
        <v>2258180089</v>
      </c>
      <c r="G2892" s="1">
        <v>44793</v>
      </c>
      <c r="H2892" t="str">
        <f>"93121"</f>
        <v>93121</v>
      </c>
      <c r="I2892">
        <v>1</v>
      </c>
      <c r="J2892">
        <v>125</v>
      </c>
      <c r="K2892">
        <v>0</v>
      </c>
      <c r="L2892">
        <v>153.75</v>
      </c>
    </row>
    <row r="2893" spans="1:12" x14ac:dyDescent="0.25">
      <c r="A2893" t="str">
        <f t="shared" si="543"/>
        <v>89301000</v>
      </c>
      <c r="B2893" t="str">
        <f t="shared" si="537"/>
        <v>72100000</v>
      </c>
      <c r="C2893" t="str">
        <f t="shared" si="544"/>
        <v>72100659</v>
      </c>
      <c r="D2893" t="str">
        <f t="shared" si="545"/>
        <v>801</v>
      </c>
      <c r="E2893" t="str">
        <f t="shared" si="542"/>
        <v>89301091</v>
      </c>
      <c r="F2893" t="str">
        <f>"2258180089"</f>
        <v>2258180089</v>
      </c>
      <c r="G2893" s="1">
        <v>44793</v>
      </c>
      <c r="H2893" t="str">
        <f>"93124"</f>
        <v>93124</v>
      </c>
      <c r="I2893">
        <v>1</v>
      </c>
      <c r="J2893">
        <v>173</v>
      </c>
      <c r="K2893">
        <v>0</v>
      </c>
      <c r="L2893">
        <v>212.79</v>
      </c>
    </row>
    <row r="2894" spans="1:12" x14ac:dyDescent="0.25">
      <c r="A2894" t="str">
        <f t="shared" si="543"/>
        <v>89301000</v>
      </c>
      <c r="B2894" t="str">
        <f t="shared" si="537"/>
        <v>72100000</v>
      </c>
      <c r="C2894" t="str">
        <f t="shared" si="544"/>
        <v>72100659</v>
      </c>
      <c r="D2894" t="str">
        <f t="shared" si="545"/>
        <v>801</v>
      </c>
      <c r="E2894" t="str">
        <f t="shared" si="542"/>
        <v>89301091</v>
      </c>
      <c r="F2894" t="str">
        <f>"2258180089"</f>
        <v>2258180089</v>
      </c>
      <c r="G2894" s="1">
        <v>44793</v>
      </c>
      <c r="H2894" t="str">
        <f>"93281"</f>
        <v>93281</v>
      </c>
      <c r="I2894">
        <v>1</v>
      </c>
      <c r="J2894">
        <v>134</v>
      </c>
      <c r="K2894">
        <v>0</v>
      </c>
      <c r="L2894">
        <v>164.82</v>
      </c>
    </row>
    <row r="2895" spans="1:12" x14ac:dyDescent="0.25">
      <c r="A2895" t="str">
        <f t="shared" si="543"/>
        <v>89301000</v>
      </c>
      <c r="B2895" t="str">
        <f t="shared" si="537"/>
        <v>72100000</v>
      </c>
      <c r="C2895" t="str">
        <f t="shared" si="544"/>
        <v>72100659</v>
      </c>
      <c r="D2895" t="str">
        <f t="shared" si="545"/>
        <v>801</v>
      </c>
      <c r="E2895" t="str">
        <f t="shared" si="542"/>
        <v>89301091</v>
      </c>
      <c r="F2895" t="str">
        <f>"9155275756"</f>
        <v>9155275756</v>
      </c>
      <c r="G2895" s="1">
        <v>44794</v>
      </c>
      <c r="H2895" t="str">
        <f>"93121"</f>
        <v>93121</v>
      </c>
      <c r="I2895">
        <v>1</v>
      </c>
      <c r="J2895">
        <v>125</v>
      </c>
      <c r="K2895">
        <v>0</v>
      </c>
      <c r="L2895">
        <v>153.75</v>
      </c>
    </row>
    <row r="2896" spans="1:12" x14ac:dyDescent="0.25">
      <c r="A2896" t="str">
        <f t="shared" si="543"/>
        <v>89301000</v>
      </c>
      <c r="B2896" t="str">
        <f t="shared" si="537"/>
        <v>72100000</v>
      </c>
      <c r="C2896" t="str">
        <f t="shared" si="544"/>
        <v>72100659</v>
      </c>
      <c r="D2896" t="str">
        <f t="shared" si="545"/>
        <v>801</v>
      </c>
      <c r="E2896" t="str">
        <f t="shared" si="542"/>
        <v>89301091</v>
      </c>
      <c r="F2896" t="str">
        <f>"9155275756"</f>
        <v>9155275756</v>
      </c>
      <c r="G2896" s="1">
        <v>44794</v>
      </c>
      <c r="H2896" t="str">
        <f>"93124"</f>
        <v>93124</v>
      </c>
      <c r="I2896">
        <v>1</v>
      </c>
      <c r="J2896">
        <v>173</v>
      </c>
      <c r="K2896">
        <v>0</v>
      </c>
      <c r="L2896">
        <v>212.79</v>
      </c>
    </row>
    <row r="2897" spans="1:12" x14ac:dyDescent="0.25">
      <c r="A2897" t="str">
        <f t="shared" si="543"/>
        <v>89301000</v>
      </c>
      <c r="B2897" t="str">
        <f t="shared" si="537"/>
        <v>72100000</v>
      </c>
      <c r="C2897" t="str">
        <f t="shared" si="544"/>
        <v>72100659</v>
      </c>
      <c r="D2897" t="str">
        <f t="shared" si="545"/>
        <v>801</v>
      </c>
      <c r="E2897" t="str">
        <f t="shared" si="542"/>
        <v>89301091</v>
      </c>
      <c r="F2897" t="str">
        <f>"9155275756"</f>
        <v>9155275756</v>
      </c>
      <c r="G2897" s="1">
        <v>44794</v>
      </c>
      <c r="H2897" t="str">
        <f>"93281"</f>
        <v>93281</v>
      </c>
      <c r="I2897">
        <v>1</v>
      </c>
      <c r="J2897">
        <v>134</v>
      </c>
      <c r="K2897">
        <v>0</v>
      </c>
      <c r="L2897">
        <v>164.82</v>
      </c>
    </row>
    <row r="2898" spans="1:12" x14ac:dyDescent="0.25">
      <c r="A2898" t="str">
        <f t="shared" si="543"/>
        <v>89301000</v>
      </c>
      <c r="B2898" t="str">
        <f t="shared" si="537"/>
        <v>72100000</v>
      </c>
      <c r="C2898" t="str">
        <f t="shared" si="544"/>
        <v>72100659</v>
      </c>
      <c r="D2898" t="str">
        <f t="shared" si="545"/>
        <v>801</v>
      </c>
      <c r="E2898" t="str">
        <f t="shared" si="542"/>
        <v>89301091</v>
      </c>
      <c r="F2898" t="str">
        <f>"2258200252"</f>
        <v>2258200252</v>
      </c>
      <c r="G2898" s="1">
        <v>44795</v>
      </c>
      <c r="H2898" t="str">
        <f>"93121"</f>
        <v>93121</v>
      </c>
      <c r="I2898">
        <v>1</v>
      </c>
      <c r="J2898">
        <v>125</v>
      </c>
      <c r="K2898">
        <v>0</v>
      </c>
      <c r="L2898">
        <v>153.75</v>
      </c>
    </row>
    <row r="2899" spans="1:12" x14ac:dyDescent="0.25">
      <c r="A2899" t="str">
        <f t="shared" si="543"/>
        <v>89301000</v>
      </c>
      <c r="B2899" t="str">
        <f t="shared" si="537"/>
        <v>72100000</v>
      </c>
      <c r="C2899" t="str">
        <f t="shared" si="544"/>
        <v>72100659</v>
      </c>
      <c r="D2899" t="str">
        <f t="shared" si="545"/>
        <v>801</v>
      </c>
      <c r="E2899" t="str">
        <f t="shared" si="542"/>
        <v>89301091</v>
      </c>
      <c r="F2899" t="str">
        <f>"2258200252"</f>
        <v>2258200252</v>
      </c>
      <c r="G2899" s="1">
        <v>44795</v>
      </c>
      <c r="H2899" t="str">
        <f>"93124"</f>
        <v>93124</v>
      </c>
      <c r="I2899">
        <v>1</v>
      </c>
      <c r="J2899">
        <v>173</v>
      </c>
      <c r="K2899">
        <v>0</v>
      </c>
      <c r="L2899">
        <v>212.79</v>
      </c>
    </row>
    <row r="2900" spans="1:12" x14ac:dyDescent="0.25">
      <c r="A2900" t="str">
        <f t="shared" si="543"/>
        <v>89301000</v>
      </c>
      <c r="B2900" t="str">
        <f t="shared" si="537"/>
        <v>72100000</v>
      </c>
      <c r="C2900" t="str">
        <f t="shared" si="544"/>
        <v>72100659</v>
      </c>
      <c r="D2900" t="str">
        <f t="shared" si="545"/>
        <v>801</v>
      </c>
      <c r="E2900" t="str">
        <f t="shared" si="542"/>
        <v>89301091</v>
      </c>
      <c r="F2900" t="str">
        <f>"2258200252"</f>
        <v>2258200252</v>
      </c>
      <c r="G2900" s="1">
        <v>44795</v>
      </c>
      <c r="H2900" t="str">
        <f>"93281"</f>
        <v>93281</v>
      </c>
      <c r="I2900">
        <v>1</v>
      </c>
      <c r="J2900">
        <v>134</v>
      </c>
      <c r="K2900">
        <v>0</v>
      </c>
      <c r="L2900">
        <v>164.82</v>
      </c>
    </row>
    <row r="2901" spans="1:12" x14ac:dyDescent="0.25">
      <c r="A2901" t="str">
        <f t="shared" si="543"/>
        <v>89301000</v>
      </c>
      <c r="B2901" t="str">
        <f t="shared" si="537"/>
        <v>72100000</v>
      </c>
      <c r="C2901" t="str">
        <f t="shared" si="544"/>
        <v>72100659</v>
      </c>
      <c r="D2901" t="str">
        <f t="shared" si="545"/>
        <v>801</v>
      </c>
      <c r="E2901" t="str">
        <f t="shared" si="542"/>
        <v>89301091</v>
      </c>
      <c r="F2901" t="str">
        <f>"2258220525"</f>
        <v>2258220525</v>
      </c>
      <c r="G2901" s="1">
        <v>44797</v>
      </c>
      <c r="H2901" t="str">
        <f>"93121"</f>
        <v>93121</v>
      </c>
      <c r="I2901">
        <v>1</v>
      </c>
      <c r="J2901">
        <v>125</v>
      </c>
      <c r="K2901">
        <v>0</v>
      </c>
      <c r="L2901">
        <v>153.75</v>
      </c>
    </row>
    <row r="2902" spans="1:12" x14ac:dyDescent="0.25">
      <c r="A2902" t="str">
        <f t="shared" si="543"/>
        <v>89301000</v>
      </c>
      <c r="B2902" t="str">
        <f t="shared" si="537"/>
        <v>72100000</v>
      </c>
      <c r="C2902" t="str">
        <f t="shared" si="544"/>
        <v>72100659</v>
      </c>
      <c r="D2902" t="str">
        <f t="shared" si="545"/>
        <v>801</v>
      </c>
      <c r="E2902" t="str">
        <f t="shared" si="542"/>
        <v>89301091</v>
      </c>
      <c r="F2902" t="str">
        <f>"2258220525"</f>
        <v>2258220525</v>
      </c>
      <c r="G2902" s="1">
        <v>44797</v>
      </c>
      <c r="H2902" t="str">
        <f>"93124"</f>
        <v>93124</v>
      </c>
      <c r="I2902">
        <v>1</v>
      </c>
      <c r="J2902">
        <v>173</v>
      </c>
      <c r="K2902">
        <v>0</v>
      </c>
      <c r="L2902">
        <v>212.79</v>
      </c>
    </row>
    <row r="2903" spans="1:12" x14ac:dyDescent="0.25">
      <c r="A2903" t="str">
        <f t="shared" si="543"/>
        <v>89301000</v>
      </c>
      <c r="B2903" t="str">
        <f t="shared" ref="B2903:B2966" si="546">"72100000"</f>
        <v>72100000</v>
      </c>
      <c r="C2903" t="str">
        <f t="shared" si="544"/>
        <v>72100659</v>
      </c>
      <c r="D2903" t="str">
        <f t="shared" si="545"/>
        <v>801</v>
      </c>
      <c r="E2903" t="str">
        <f t="shared" si="542"/>
        <v>89301091</v>
      </c>
      <c r="F2903" t="str">
        <f>"2258220525"</f>
        <v>2258220525</v>
      </c>
      <c r="G2903" s="1">
        <v>44797</v>
      </c>
      <c r="H2903" t="str">
        <f>"93281"</f>
        <v>93281</v>
      </c>
      <c r="I2903">
        <v>1</v>
      </c>
      <c r="J2903">
        <v>134</v>
      </c>
      <c r="K2903">
        <v>0</v>
      </c>
      <c r="L2903">
        <v>164.82</v>
      </c>
    </row>
    <row r="2904" spans="1:12" x14ac:dyDescent="0.25">
      <c r="A2904" t="str">
        <f t="shared" si="543"/>
        <v>89301000</v>
      </c>
      <c r="B2904" t="str">
        <f t="shared" si="546"/>
        <v>72100000</v>
      </c>
      <c r="C2904" t="str">
        <f t="shared" si="544"/>
        <v>72100659</v>
      </c>
      <c r="D2904" t="str">
        <f t="shared" si="545"/>
        <v>801</v>
      </c>
      <c r="E2904" t="str">
        <f t="shared" si="542"/>
        <v>89301091</v>
      </c>
      <c r="F2904" t="str">
        <f>"2258220536"</f>
        <v>2258220536</v>
      </c>
      <c r="G2904" s="1">
        <v>44797</v>
      </c>
      <c r="H2904" t="str">
        <f>"93121"</f>
        <v>93121</v>
      </c>
      <c r="I2904">
        <v>1</v>
      </c>
      <c r="J2904">
        <v>125</v>
      </c>
      <c r="K2904">
        <v>0</v>
      </c>
      <c r="L2904">
        <v>153.75</v>
      </c>
    </row>
    <row r="2905" spans="1:12" x14ac:dyDescent="0.25">
      <c r="A2905" t="str">
        <f t="shared" si="543"/>
        <v>89301000</v>
      </c>
      <c r="B2905" t="str">
        <f t="shared" si="546"/>
        <v>72100000</v>
      </c>
      <c r="C2905" t="str">
        <f t="shared" si="544"/>
        <v>72100659</v>
      </c>
      <c r="D2905" t="str">
        <f t="shared" si="545"/>
        <v>801</v>
      </c>
      <c r="E2905" t="str">
        <f t="shared" si="542"/>
        <v>89301091</v>
      </c>
      <c r="F2905" t="str">
        <f>"2258220536"</f>
        <v>2258220536</v>
      </c>
      <c r="G2905" s="1">
        <v>44797</v>
      </c>
      <c r="H2905" t="str">
        <f>"93124"</f>
        <v>93124</v>
      </c>
      <c r="I2905">
        <v>1</v>
      </c>
      <c r="J2905">
        <v>173</v>
      </c>
      <c r="K2905">
        <v>0</v>
      </c>
      <c r="L2905">
        <v>212.79</v>
      </c>
    </row>
    <row r="2906" spans="1:12" x14ac:dyDescent="0.25">
      <c r="A2906" t="str">
        <f t="shared" si="543"/>
        <v>89301000</v>
      </c>
      <c r="B2906" t="str">
        <f t="shared" si="546"/>
        <v>72100000</v>
      </c>
      <c r="C2906" t="str">
        <f t="shared" si="544"/>
        <v>72100659</v>
      </c>
      <c r="D2906" t="str">
        <f t="shared" si="545"/>
        <v>801</v>
      </c>
      <c r="E2906" t="str">
        <f t="shared" si="542"/>
        <v>89301091</v>
      </c>
      <c r="F2906" t="str">
        <f>"2258220536"</f>
        <v>2258220536</v>
      </c>
      <c r="G2906" s="1">
        <v>44797</v>
      </c>
      <c r="H2906" t="str">
        <f>"93281"</f>
        <v>93281</v>
      </c>
      <c r="I2906">
        <v>1</v>
      </c>
      <c r="J2906">
        <v>134</v>
      </c>
      <c r="K2906">
        <v>0</v>
      </c>
      <c r="L2906">
        <v>164.82</v>
      </c>
    </row>
    <row r="2907" spans="1:12" x14ac:dyDescent="0.25">
      <c r="A2907" t="str">
        <f t="shared" si="543"/>
        <v>89301000</v>
      </c>
      <c r="B2907" t="str">
        <f t="shared" si="546"/>
        <v>72100000</v>
      </c>
      <c r="C2907" t="str">
        <f t="shared" si="544"/>
        <v>72100659</v>
      </c>
      <c r="D2907" t="str">
        <f t="shared" si="545"/>
        <v>801</v>
      </c>
      <c r="E2907" t="str">
        <f t="shared" si="542"/>
        <v>89301091</v>
      </c>
      <c r="F2907" t="str">
        <f>"2258220558"</f>
        <v>2258220558</v>
      </c>
      <c r="G2907" s="1">
        <v>44797</v>
      </c>
      <c r="H2907" t="str">
        <f>"93121"</f>
        <v>93121</v>
      </c>
      <c r="I2907">
        <v>1</v>
      </c>
      <c r="J2907">
        <v>125</v>
      </c>
      <c r="K2907">
        <v>0</v>
      </c>
      <c r="L2907">
        <v>153.75</v>
      </c>
    </row>
    <row r="2908" spans="1:12" x14ac:dyDescent="0.25">
      <c r="A2908" t="str">
        <f t="shared" si="543"/>
        <v>89301000</v>
      </c>
      <c r="B2908" t="str">
        <f t="shared" si="546"/>
        <v>72100000</v>
      </c>
      <c r="C2908" t="str">
        <f t="shared" si="544"/>
        <v>72100659</v>
      </c>
      <c r="D2908" t="str">
        <f t="shared" si="545"/>
        <v>801</v>
      </c>
      <c r="E2908" t="str">
        <f t="shared" si="542"/>
        <v>89301091</v>
      </c>
      <c r="F2908" t="str">
        <f>"2258220558"</f>
        <v>2258220558</v>
      </c>
      <c r="G2908" s="1">
        <v>44797</v>
      </c>
      <c r="H2908" t="str">
        <f>"93124"</f>
        <v>93124</v>
      </c>
      <c r="I2908">
        <v>1</v>
      </c>
      <c r="J2908">
        <v>173</v>
      </c>
      <c r="K2908">
        <v>0</v>
      </c>
      <c r="L2908">
        <v>212.79</v>
      </c>
    </row>
    <row r="2909" spans="1:12" x14ac:dyDescent="0.25">
      <c r="A2909" t="str">
        <f t="shared" si="543"/>
        <v>89301000</v>
      </c>
      <c r="B2909" t="str">
        <f t="shared" si="546"/>
        <v>72100000</v>
      </c>
      <c r="C2909" t="str">
        <f t="shared" si="544"/>
        <v>72100659</v>
      </c>
      <c r="D2909" t="str">
        <f t="shared" si="545"/>
        <v>801</v>
      </c>
      <c r="E2909" t="str">
        <f t="shared" si="542"/>
        <v>89301091</v>
      </c>
      <c r="F2909" t="str">
        <f>"2258220558"</f>
        <v>2258220558</v>
      </c>
      <c r="G2909" s="1">
        <v>44797</v>
      </c>
      <c r="H2909" t="str">
        <f>"93281"</f>
        <v>93281</v>
      </c>
      <c r="I2909">
        <v>1</v>
      </c>
      <c r="J2909">
        <v>134</v>
      </c>
      <c r="K2909">
        <v>0</v>
      </c>
      <c r="L2909">
        <v>164.82</v>
      </c>
    </row>
    <row r="2910" spans="1:12" x14ac:dyDescent="0.25">
      <c r="A2910" t="str">
        <f t="shared" si="543"/>
        <v>89301000</v>
      </c>
      <c r="B2910" t="str">
        <f t="shared" si="546"/>
        <v>72100000</v>
      </c>
      <c r="C2910" t="str">
        <f t="shared" si="544"/>
        <v>72100659</v>
      </c>
      <c r="D2910" t="str">
        <f t="shared" si="545"/>
        <v>801</v>
      </c>
      <c r="E2910" t="str">
        <f t="shared" si="542"/>
        <v>89301091</v>
      </c>
      <c r="F2910" t="str">
        <f>"2208240749"</f>
        <v>2208240749</v>
      </c>
      <c r="G2910" s="1">
        <v>44799</v>
      </c>
      <c r="H2910" t="str">
        <f>"93121"</f>
        <v>93121</v>
      </c>
      <c r="I2910">
        <v>1</v>
      </c>
      <c r="J2910">
        <v>125</v>
      </c>
      <c r="K2910">
        <v>0</v>
      </c>
      <c r="L2910">
        <v>153.75</v>
      </c>
    </row>
    <row r="2911" spans="1:12" x14ac:dyDescent="0.25">
      <c r="A2911" t="str">
        <f t="shared" si="543"/>
        <v>89301000</v>
      </c>
      <c r="B2911" t="str">
        <f t="shared" si="546"/>
        <v>72100000</v>
      </c>
      <c r="C2911" t="str">
        <f t="shared" si="544"/>
        <v>72100659</v>
      </c>
      <c r="D2911" t="str">
        <f t="shared" si="545"/>
        <v>801</v>
      </c>
      <c r="E2911" t="str">
        <f t="shared" si="542"/>
        <v>89301091</v>
      </c>
      <c r="F2911" t="str">
        <f>"2208240749"</f>
        <v>2208240749</v>
      </c>
      <c r="G2911" s="1">
        <v>44799</v>
      </c>
      <c r="H2911" t="str">
        <f>"93124"</f>
        <v>93124</v>
      </c>
      <c r="I2911">
        <v>1</v>
      </c>
      <c r="J2911">
        <v>173</v>
      </c>
      <c r="K2911">
        <v>0</v>
      </c>
      <c r="L2911">
        <v>212.79</v>
      </c>
    </row>
    <row r="2912" spans="1:12" x14ac:dyDescent="0.25">
      <c r="A2912" t="str">
        <f t="shared" si="543"/>
        <v>89301000</v>
      </c>
      <c r="B2912" t="str">
        <f t="shared" si="546"/>
        <v>72100000</v>
      </c>
      <c r="C2912" t="str">
        <f t="shared" si="544"/>
        <v>72100659</v>
      </c>
      <c r="D2912" t="str">
        <f t="shared" si="545"/>
        <v>801</v>
      </c>
      <c r="E2912" t="str">
        <f t="shared" si="542"/>
        <v>89301091</v>
      </c>
      <c r="F2912" t="str">
        <f>"2208240749"</f>
        <v>2208240749</v>
      </c>
      <c r="G2912" s="1">
        <v>44799</v>
      </c>
      <c r="H2912" t="str">
        <f>"93281"</f>
        <v>93281</v>
      </c>
      <c r="I2912">
        <v>1</v>
      </c>
      <c r="J2912">
        <v>134</v>
      </c>
      <c r="K2912">
        <v>0</v>
      </c>
      <c r="L2912">
        <v>164.82</v>
      </c>
    </row>
    <row r="2913" spans="1:12" x14ac:dyDescent="0.25">
      <c r="A2913" t="str">
        <f t="shared" si="543"/>
        <v>89301000</v>
      </c>
      <c r="B2913" t="str">
        <f t="shared" si="546"/>
        <v>72100000</v>
      </c>
      <c r="C2913" t="str">
        <f t="shared" si="544"/>
        <v>72100659</v>
      </c>
      <c r="D2913" t="str">
        <f t="shared" si="545"/>
        <v>801</v>
      </c>
      <c r="E2913" t="str">
        <f t="shared" si="542"/>
        <v>89301091</v>
      </c>
      <c r="F2913" t="str">
        <f>"2208250572"</f>
        <v>2208250572</v>
      </c>
      <c r="G2913" s="1">
        <v>44800</v>
      </c>
      <c r="H2913" t="str">
        <f>"93121"</f>
        <v>93121</v>
      </c>
      <c r="I2913">
        <v>1</v>
      </c>
      <c r="J2913">
        <v>125</v>
      </c>
      <c r="K2913">
        <v>0</v>
      </c>
      <c r="L2913">
        <v>153.75</v>
      </c>
    </row>
    <row r="2914" spans="1:12" x14ac:dyDescent="0.25">
      <c r="A2914" t="str">
        <f t="shared" si="543"/>
        <v>89301000</v>
      </c>
      <c r="B2914" t="str">
        <f t="shared" si="546"/>
        <v>72100000</v>
      </c>
      <c r="C2914" t="str">
        <f t="shared" si="544"/>
        <v>72100659</v>
      </c>
      <c r="D2914" t="str">
        <f t="shared" si="545"/>
        <v>801</v>
      </c>
      <c r="E2914" t="str">
        <f t="shared" si="542"/>
        <v>89301091</v>
      </c>
      <c r="F2914" t="str">
        <f>"2208250572"</f>
        <v>2208250572</v>
      </c>
      <c r="G2914" s="1">
        <v>44800</v>
      </c>
      <c r="H2914" t="str">
        <f>"93124"</f>
        <v>93124</v>
      </c>
      <c r="I2914">
        <v>1</v>
      </c>
      <c r="J2914">
        <v>173</v>
      </c>
      <c r="K2914">
        <v>0</v>
      </c>
      <c r="L2914">
        <v>212.79</v>
      </c>
    </row>
    <row r="2915" spans="1:12" x14ac:dyDescent="0.25">
      <c r="A2915" t="str">
        <f t="shared" si="543"/>
        <v>89301000</v>
      </c>
      <c r="B2915" t="str">
        <f t="shared" si="546"/>
        <v>72100000</v>
      </c>
      <c r="C2915" t="str">
        <f t="shared" si="544"/>
        <v>72100659</v>
      </c>
      <c r="D2915" t="str">
        <f t="shared" si="545"/>
        <v>801</v>
      </c>
      <c r="E2915" t="str">
        <f t="shared" si="542"/>
        <v>89301091</v>
      </c>
      <c r="F2915" t="str">
        <f>"2208250572"</f>
        <v>2208250572</v>
      </c>
      <c r="G2915" s="1">
        <v>44800</v>
      </c>
      <c r="H2915" t="str">
        <f>"93281"</f>
        <v>93281</v>
      </c>
      <c r="I2915">
        <v>1</v>
      </c>
      <c r="J2915">
        <v>134</v>
      </c>
      <c r="K2915">
        <v>0</v>
      </c>
      <c r="L2915">
        <v>164.82</v>
      </c>
    </row>
    <row r="2916" spans="1:12" x14ac:dyDescent="0.25">
      <c r="A2916" t="str">
        <f t="shared" si="543"/>
        <v>89301000</v>
      </c>
      <c r="B2916" t="str">
        <f t="shared" si="546"/>
        <v>72100000</v>
      </c>
      <c r="C2916" t="str">
        <f t="shared" si="544"/>
        <v>72100659</v>
      </c>
      <c r="D2916" t="str">
        <f t="shared" si="545"/>
        <v>801</v>
      </c>
      <c r="E2916" t="str">
        <f t="shared" si="542"/>
        <v>89301091</v>
      </c>
      <c r="F2916" t="str">
        <f>"2208250583"</f>
        <v>2208250583</v>
      </c>
      <c r="G2916" s="1">
        <v>44800</v>
      </c>
      <c r="H2916" t="str">
        <f>"93121"</f>
        <v>93121</v>
      </c>
      <c r="I2916">
        <v>1</v>
      </c>
      <c r="J2916">
        <v>125</v>
      </c>
      <c r="K2916">
        <v>0</v>
      </c>
      <c r="L2916">
        <v>153.75</v>
      </c>
    </row>
    <row r="2917" spans="1:12" x14ac:dyDescent="0.25">
      <c r="A2917" t="str">
        <f t="shared" si="543"/>
        <v>89301000</v>
      </c>
      <c r="B2917" t="str">
        <f t="shared" si="546"/>
        <v>72100000</v>
      </c>
      <c r="C2917" t="str">
        <f t="shared" si="544"/>
        <v>72100659</v>
      </c>
      <c r="D2917" t="str">
        <f t="shared" si="545"/>
        <v>801</v>
      </c>
      <c r="E2917" t="str">
        <f t="shared" si="542"/>
        <v>89301091</v>
      </c>
      <c r="F2917" t="str">
        <f>"2208250583"</f>
        <v>2208250583</v>
      </c>
      <c r="G2917" s="1">
        <v>44800</v>
      </c>
      <c r="H2917" t="str">
        <f>"93124"</f>
        <v>93124</v>
      </c>
      <c r="I2917">
        <v>1</v>
      </c>
      <c r="J2917">
        <v>173</v>
      </c>
      <c r="K2917">
        <v>0</v>
      </c>
      <c r="L2917">
        <v>212.79</v>
      </c>
    </row>
    <row r="2918" spans="1:12" x14ac:dyDescent="0.25">
      <c r="A2918" t="str">
        <f t="shared" si="543"/>
        <v>89301000</v>
      </c>
      <c r="B2918" t="str">
        <f t="shared" si="546"/>
        <v>72100000</v>
      </c>
      <c r="C2918" t="str">
        <f t="shared" ref="C2918:C2949" si="547">"72100659"</f>
        <v>72100659</v>
      </c>
      <c r="D2918" t="str">
        <f t="shared" ref="D2918:D2949" si="548">"801"</f>
        <v>801</v>
      </c>
      <c r="E2918" t="str">
        <f t="shared" si="542"/>
        <v>89301091</v>
      </c>
      <c r="F2918" t="str">
        <f>"2208250583"</f>
        <v>2208250583</v>
      </c>
      <c r="G2918" s="1">
        <v>44800</v>
      </c>
      <c r="H2918" t="str">
        <f>"93281"</f>
        <v>93281</v>
      </c>
      <c r="I2918">
        <v>1</v>
      </c>
      <c r="J2918">
        <v>134</v>
      </c>
      <c r="K2918">
        <v>0</v>
      </c>
      <c r="L2918">
        <v>164.82</v>
      </c>
    </row>
    <row r="2919" spans="1:12" x14ac:dyDescent="0.25">
      <c r="A2919" t="str">
        <f t="shared" si="543"/>
        <v>89301000</v>
      </c>
      <c r="B2919" t="str">
        <f t="shared" si="546"/>
        <v>72100000</v>
      </c>
      <c r="C2919" t="str">
        <f t="shared" si="547"/>
        <v>72100659</v>
      </c>
      <c r="D2919" t="str">
        <f t="shared" si="548"/>
        <v>801</v>
      </c>
      <c r="E2919" t="str">
        <f>"89301093"</f>
        <v>89301093</v>
      </c>
      <c r="F2919" t="str">
        <f>"2258150510"</f>
        <v>2258150510</v>
      </c>
      <c r="G2919" s="1">
        <v>44799</v>
      </c>
      <c r="H2919" t="str">
        <f>"93121"</f>
        <v>93121</v>
      </c>
      <c r="I2919">
        <v>1</v>
      </c>
      <c r="J2919">
        <v>125</v>
      </c>
      <c r="K2919">
        <v>0</v>
      </c>
      <c r="L2919">
        <v>153.75</v>
      </c>
    </row>
    <row r="2920" spans="1:12" x14ac:dyDescent="0.25">
      <c r="A2920" t="str">
        <f t="shared" si="543"/>
        <v>89301000</v>
      </c>
      <c r="B2920" t="str">
        <f t="shared" si="546"/>
        <v>72100000</v>
      </c>
      <c r="C2920" t="str">
        <f t="shared" si="547"/>
        <v>72100659</v>
      </c>
      <c r="D2920" t="str">
        <f t="shared" si="548"/>
        <v>801</v>
      </c>
      <c r="E2920" t="str">
        <f>"89301093"</f>
        <v>89301093</v>
      </c>
      <c r="F2920" t="str">
        <f>"2258150510"</f>
        <v>2258150510</v>
      </c>
      <c r="G2920" s="1">
        <v>44799</v>
      </c>
      <c r="H2920" t="str">
        <f>"93124"</f>
        <v>93124</v>
      </c>
      <c r="I2920">
        <v>1</v>
      </c>
      <c r="J2920">
        <v>173</v>
      </c>
      <c r="K2920">
        <v>0</v>
      </c>
      <c r="L2920">
        <v>212.79</v>
      </c>
    </row>
    <row r="2921" spans="1:12" x14ac:dyDescent="0.25">
      <c r="A2921" t="str">
        <f t="shared" si="543"/>
        <v>89301000</v>
      </c>
      <c r="B2921" t="str">
        <f t="shared" si="546"/>
        <v>72100000</v>
      </c>
      <c r="C2921" t="str">
        <f t="shared" si="547"/>
        <v>72100659</v>
      </c>
      <c r="D2921" t="str">
        <f t="shared" si="548"/>
        <v>801</v>
      </c>
      <c r="E2921" t="str">
        <f>"89301093"</f>
        <v>89301093</v>
      </c>
      <c r="F2921" t="str">
        <f>"2258150510"</f>
        <v>2258150510</v>
      </c>
      <c r="G2921" s="1">
        <v>44799</v>
      </c>
      <c r="H2921" t="str">
        <f>"93281"</f>
        <v>93281</v>
      </c>
      <c r="I2921">
        <v>1</v>
      </c>
      <c r="J2921">
        <v>134</v>
      </c>
      <c r="K2921">
        <v>0</v>
      </c>
      <c r="L2921">
        <v>164.82</v>
      </c>
    </row>
    <row r="2922" spans="1:12" x14ac:dyDescent="0.25">
      <c r="A2922" t="str">
        <f t="shared" si="543"/>
        <v>89301000</v>
      </c>
      <c r="B2922" t="str">
        <f t="shared" si="546"/>
        <v>72100000</v>
      </c>
      <c r="C2922" t="str">
        <f t="shared" si="547"/>
        <v>72100659</v>
      </c>
      <c r="D2922" t="str">
        <f t="shared" si="548"/>
        <v>801</v>
      </c>
      <c r="E2922" t="str">
        <f t="shared" ref="E2922:E2939" si="549">"89301091"</f>
        <v>89301091</v>
      </c>
      <c r="F2922" t="str">
        <f>"2258230623"</f>
        <v>2258230623</v>
      </c>
      <c r="G2922" s="1">
        <v>44798</v>
      </c>
      <c r="H2922" t="str">
        <f>"93121"</f>
        <v>93121</v>
      </c>
      <c r="I2922">
        <v>1</v>
      </c>
      <c r="J2922">
        <v>125</v>
      </c>
      <c r="K2922">
        <v>0</v>
      </c>
      <c r="L2922">
        <v>153.75</v>
      </c>
    </row>
    <row r="2923" spans="1:12" x14ac:dyDescent="0.25">
      <c r="A2923" t="str">
        <f t="shared" si="543"/>
        <v>89301000</v>
      </c>
      <c r="B2923" t="str">
        <f t="shared" si="546"/>
        <v>72100000</v>
      </c>
      <c r="C2923" t="str">
        <f t="shared" si="547"/>
        <v>72100659</v>
      </c>
      <c r="D2923" t="str">
        <f t="shared" si="548"/>
        <v>801</v>
      </c>
      <c r="E2923" t="str">
        <f t="shared" si="549"/>
        <v>89301091</v>
      </c>
      <c r="F2923" t="str">
        <f>"2258230623"</f>
        <v>2258230623</v>
      </c>
      <c r="G2923" s="1">
        <v>44798</v>
      </c>
      <c r="H2923" t="str">
        <f>"93124"</f>
        <v>93124</v>
      </c>
      <c r="I2923">
        <v>1</v>
      </c>
      <c r="J2923">
        <v>173</v>
      </c>
      <c r="K2923">
        <v>0</v>
      </c>
      <c r="L2923">
        <v>212.79</v>
      </c>
    </row>
    <row r="2924" spans="1:12" x14ac:dyDescent="0.25">
      <c r="A2924" t="str">
        <f t="shared" si="543"/>
        <v>89301000</v>
      </c>
      <c r="B2924" t="str">
        <f t="shared" si="546"/>
        <v>72100000</v>
      </c>
      <c r="C2924" t="str">
        <f t="shared" si="547"/>
        <v>72100659</v>
      </c>
      <c r="D2924" t="str">
        <f t="shared" si="548"/>
        <v>801</v>
      </c>
      <c r="E2924" t="str">
        <f t="shared" si="549"/>
        <v>89301091</v>
      </c>
      <c r="F2924" t="str">
        <f>"2258230623"</f>
        <v>2258230623</v>
      </c>
      <c r="G2924" s="1">
        <v>44798</v>
      </c>
      <c r="H2924" t="str">
        <f>"93281"</f>
        <v>93281</v>
      </c>
      <c r="I2924">
        <v>1</v>
      </c>
      <c r="J2924">
        <v>134</v>
      </c>
      <c r="K2924">
        <v>0</v>
      </c>
      <c r="L2924">
        <v>164.82</v>
      </c>
    </row>
    <row r="2925" spans="1:12" x14ac:dyDescent="0.25">
      <c r="A2925" t="str">
        <f t="shared" si="543"/>
        <v>89301000</v>
      </c>
      <c r="B2925" t="str">
        <f t="shared" si="546"/>
        <v>72100000</v>
      </c>
      <c r="C2925" t="str">
        <f t="shared" si="547"/>
        <v>72100659</v>
      </c>
      <c r="D2925" t="str">
        <f t="shared" si="548"/>
        <v>801</v>
      </c>
      <c r="E2925" t="str">
        <f t="shared" si="549"/>
        <v>89301091</v>
      </c>
      <c r="F2925" t="str">
        <f>"2258230634"</f>
        <v>2258230634</v>
      </c>
      <c r="G2925" s="1">
        <v>44798</v>
      </c>
      <c r="H2925" t="str">
        <f>"93121"</f>
        <v>93121</v>
      </c>
      <c r="I2925">
        <v>1</v>
      </c>
      <c r="J2925">
        <v>125</v>
      </c>
      <c r="K2925">
        <v>0</v>
      </c>
      <c r="L2925">
        <v>153.75</v>
      </c>
    </row>
    <row r="2926" spans="1:12" x14ac:dyDescent="0.25">
      <c r="A2926" t="str">
        <f t="shared" si="543"/>
        <v>89301000</v>
      </c>
      <c r="B2926" t="str">
        <f t="shared" si="546"/>
        <v>72100000</v>
      </c>
      <c r="C2926" t="str">
        <f t="shared" si="547"/>
        <v>72100659</v>
      </c>
      <c r="D2926" t="str">
        <f t="shared" si="548"/>
        <v>801</v>
      </c>
      <c r="E2926" t="str">
        <f t="shared" si="549"/>
        <v>89301091</v>
      </c>
      <c r="F2926" t="str">
        <f>"2258230634"</f>
        <v>2258230634</v>
      </c>
      <c r="G2926" s="1">
        <v>44798</v>
      </c>
      <c r="H2926" t="str">
        <f>"93124"</f>
        <v>93124</v>
      </c>
      <c r="I2926">
        <v>1</v>
      </c>
      <c r="J2926">
        <v>173</v>
      </c>
      <c r="K2926">
        <v>0</v>
      </c>
      <c r="L2926">
        <v>212.79</v>
      </c>
    </row>
    <row r="2927" spans="1:12" x14ac:dyDescent="0.25">
      <c r="A2927" t="str">
        <f t="shared" si="543"/>
        <v>89301000</v>
      </c>
      <c r="B2927" t="str">
        <f t="shared" si="546"/>
        <v>72100000</v>
      </c>
      <c r="C2927" t="str">
        <f t="shared" si="547"/>
        <v>72100659</v>
      </c>
      <c r="D2927" t="str">
        <f t="shared" si="548"/>
        <v>801</v>
      </c>
      <c r="E2927" t="str">
        <f t="shared" si="549"/>
        <v>89301091</v>
      </c>
      <c r="F2927" t="str">
        <f>"2258230634"</f>
        <v>2258230634</v>
      </c>
      <c r="G2927" s="1">
        <v>44798</v>
      </c>
      <c r="H2927" t="str">
        <f>"93281"</f>
        <v>93281</v>
      </c>
      <c r="I2927">
        <v>1</v>
      </c>
      <c r="J2927">
        <v>134</v>
      </c>
      <c r="K2927">
        <v>0</v>
      </c>
      <c r="L2927">
        <v>164.82</v>
      </c>
    </row>
    <row r="2928" spans="1:12" x14ac:dyDescent="0.25">
      <c r="A2928" t="str">
        <f t="shared" si="543"/>
        <v>89301000</v>
      </c>
      <c r="B2928" t="str">
        <f t="shared" si="546"/>
        <v>72100000</v>
      </c>
      <c r="C2928" t="str">
        <f t="shared" si="547"/>
        <v>72100659</v>
      </c>
      <c r="D2928" t="str">
        <f t="shared" si="548"/>
        <v>801</v>
      </c>
      <c r="E2928" t="str">
        <f t="shared" si="549"/>
        <v>89301091</v>
      </c>
      <c r="F2928" t="str">
        <f>"2258240094"</f>
        <v>2258240094</v>
      </c>
      <c r="G2928" s="1">
        <v>44799</v>
      </c>
      <c r="H2928" t="str">
        <f>"93121"</f>
        <v>93121</v>
      </c>
      <c r="I2928">
        <v>1</v>
      </c>
      <c r="J2928">
        <v>125</v>
      </c>
      <c r="K2928">
        <v>0</v>
      </c>
      <c r="L2928">
        <v>153.75</v>
      </c>
    </row>
    <row r="2929" spans="1:12" x14ac:dyDescent="0.25">
      <c r="A2929" t="str">
        <f t="shared" si="543"/>
        <v>89301000</v>
      </c>
      <c r="B2929" t="str">
        <f t="shared" si="546"/>
        <v>72100000</v>
      </c>
      <c r="C2929" t="str">
        <f t="shared" si="547"/>
        <v>72100659</v>
      </c>
      <c r="D2929" t="str">
        <f t="shared" si="548"/>
        <v>801</v>
      </c>
      <c r="E2929" t="str">
        <f t="shared" si="549"/>
        <v>89301091</v>
      </c>
      <c r="F2929" t="str">
        <f>"2258240094"</f>
        <v>2258240094</v>
      </c>
      <c r="G2929" s="1">
        <v>44799</v>
      </c>
      <c r="H2929" t="str">
        <f>"93124"</f>
        <v>93124</v>
      </c>
      <c r="I2929">
        <v>1</v>
      </c>
      <c r="J2929">
        <v>173</v>
      </c>
      <c r="K2929">
        <v>0</v>
      </c>
      <c r="L2929">
        <v>212.79</v>
      </c>
    </row>
    <row r="2930" spans="1:12" x14ac:dyDescent="0.25">
      <c r="A2930" t="str">
        <f t="shared" si="543"/>
        <v>89301000</v>
      </c>
      <c r="B2930" t="str">
        <f t="shared" si="546"/>
        <v>72100000</v>
      </c>
      <c r="C2930" t="str">
        <f t="shared" si="547"/>
        <v>72100659</v>
      </c>
      <c r="D2930" t="str">
        <f t="shared" si="548"/>
        <v>801</v>
      </c>
      <c r="E2930" t="str">
        <f t="shared" si="549"/>
        <v>89301091</v>
      </c>
      <c r="F2930" t="str">
        <f>"2258240094"</f>
        <v>2258240094</v>
      </c>
      <c r="G2930" s="1">
        <v>44799</v>
      </c>
      <c r="H2930" t="str">
        <f>"93281"</f>
        <v>93281</v>
      </c>
      <c r="I2930">
        <v>1</v>
      </c>
      <c r="J2930">
        <v>134</v>
      </c>
      <c r="K2930">
        <v>0</v>
      </c>
      <c r="L2930">
        <v>164.82</v>
      </c>
    </row>
    <row r="2931" spans="1:12" x14ac:dyDescent="0.25">
      <c r="A2931" t="str">
        <f t="shared" si="543"/>
        <v>89301000</v>
      </c>
      <c r="B2931" t="str">
        <f t="shared" si="546"/>
        <v>72100000</v>
      </c>
      <c r="C2931" t="str">
        <f t="shared" si="547"/>
        <v>72100659</v>
      </c>
      <c r="D2931" t="str">
        <f t="shared" si="548"/>
        <v>801</v>
      </c>
      <c r="E2931" t="str">
        <f t="shared" si="549"/>
        <v>89301091</v>
      </c>
      <c r="F2931" t="str">
        <f>"2258240699"</f>
        <v>2258240699</v>
      </c>
      <c r="G2931" s="1">
        <v>44799</v>
      </c>
      <c r="H2931" t="str">
        <f>"93121"</f>
        <v>93121</v>
      </c>
      <c r="I2931">
        <v>1</v>
      </c>
      <c r="J2931">
        <v>125</v>
      </c>
      <c r="K2931">
        <v>0</v>
      </c>
      <c r="L2931">
        <v>153.75</v>
      </c>
    </row>
    <row r="2932" spans="1:12" x14ac:dyDescent="0.25">
      <c r="A2932" t="str">
        <f t="shared" si="543"/>
        <v>89301000</v>
      </c>
      <c r="B2932" t="str">
        <f t="shared" si="546"/>
        <v>72100000</v>
      </c>
      <c r="C2932" t="str">
        <f t="shared" si="547"/>
        <v>72100659</v>
      </c>
      <c r="D2932" t="str">
        <f t="shared" si="548"/>
        <v>801</v>
      </c>
      <c r="E2932" t="str">
        <f t="shared" si="549"/>
        <v>89301091</v>
      </c>
      <c r="F2932" t="str">
        <f>"2258240699"</f>
        <v>2258240699</v>
      </c>
      <c r="G2932" s="1">
        <v>44799</v>
      </c>
      <c r="H2932" t="str">
        <f>"93124"</f>
        <v>93124</v>
      </c>
      <c r="I2932">
        <v>1</v>
      </c>
      <c r="J2932">
        <v>173</v>
      </c>
      <c r="K2932">
        <v>0</v>
      </c>
      <c r="L2932">
        <v>212.79</v>
      </c>
    </row>
    <row r="2933" spans="1:12" x14ac:dyDescent="0.25">
      <c r="A2933" t="str">
        <f t="shared" si="543"/>
        <v>89301000</v>
      </c>
      <c r="B2933" t="str">
        <f t="shared" si="546"/>
        <v>72100000</v>
      </c>
      <c r="C2933" t="str">
        <f t="shared" si="547"/>
        <v>72100659</v>
      </c>
      <c r="D2933" t="str">
        <f t="shared" si="548"/>
        <v>801</v>
      </c>
      <c r="E2933" t="str">
        <f t="shared" si="549"/>
        <v>89301091</v>
      </c>
      <c r="F2933" t="str">
        <f>"2258240699"</f>
        <v>2258240699</v>
      </c>
      <c r="G2933" s="1">
        <v>44799</v>
      </c>
      <c r="H2933" t="str">
        <f>"93281"</f>
        <v>93281</v>
      </c>
      <c r="I2933">
        <v>1</v>
      </c>
      <c r="J2933">
        <v>134</v>
      </c>
      <c r="K2933">
        <v>0</v>
      </c>
      <c r="L2933">
        <v>164.82</v>
      </c>
    </row>
    <row r="2934" spans="1:12" x14ac:dyDescent="0.25">
      <c r="A2934" t="str">
        <f t="shared" si="543"/>
        <v>89301000</v>
      </c>
      <c r="B2934" t="str">
        <f t="shared" si="546"/>
        <v>72100000</v>
      </c>
      <c r="C2934" t="str">
        <f t="shared" si="547"/>
        <v>72100659</v>
      </c>
      <c r="D2934" t="str">
        <f t="shared" si="548"/>
        <v>801</v>
      </c>
      <c r="E2934" t="str">
        <f t="shared" si="549"/>
        <v>89301091</v>
      </c>
      <c r="F2934" t="str">
        <f>"2258240710"</f>
        <v>2258240710</v>
      </c>
      <c r="G2934" s="1">
        <v>44799</v>
      </c>
      <c r="H2934" t="str">
        <f>"93121"</f>
        <v>93121</v>
      </c>
      <c r="I2934">
        <v>1</v>
      </c>
      <c r="J2934">
        <v>125</v>
      </c>
      <c r="K2934">
        <v>0</v>
      </c>
      <c r="L2934">
        <v>153.75</v>
      </c>
    </row>
    <row r="2935" spans="1:12" x14ac:dyDescent="0.25">
      <c r="A2935" t="str">
        <f t="shared" si="543"/>
        <v>89301000</v>
      </c>
      <c r="B2935" t="str">
        <f t="shared" si="546"/>
        <v>72100000</v>
      </c>
      <c r="C2935" t="str">
        <f t="shared" si="547"/>
        <v>72100659</v>
      </c>
      <c r="D2935" t="str">
        <f t="shared" si="548"/>
        <v>801</v>
      </c>
      <c r="E2935" t="str">
        <f t="shared" si="549"/>
        <v>89301091</v>
      </c>
      <c r="F2935" t="str">
        <f>"2258240710"</f>
        <v>2258240710</v>
      </c>
      <c r="G2935" s="1">
        <v>44799</v>
      </c>
      <c r="H2935" t="str">
        <f>"93124"</f>
        <v>93124</v>
      </c>
      <c r="I2935">
        <v>1</v>
      </c>
      <c r="J2935">
        <v>173</v>
      </c>
      <c r="K2935">
        <v>0</v>
      </c>
      <c r="L2935">
        <v>212.79</v>
      </c>
    </row>
    <row r="2936" spans="1:12" x14ac:dyDescent="0.25">
      <c r="A2936" t="str">
        <f t="shared" si="543"/>
        <v>89301000</v>
      </c>
      <c r="B2936" t="str">
        <f t="shared" si="546"/>
        <v>72100000</v>
      </c>
      <c r="C2936" t="str">
        <f t="shared" si="547"/>
        <v>72100659</v>
      </c>
      <c r="D2936" t="str">
        <f t="shared" si="548"/>
        <v>801</v>
      </c>
      <c r="E2936" t="str">
        <f t="shared" si="549"/>
        <v>89301091</v>
      </c>
      <c r="F2936" t="str">
        <f>"2258240710"</f>
        <v>2258240710</v>
      </c>
      <c r="G2936" s="1">
        <v>44799</v>
      </c>
      <c r="H2936" t="str">
        <f>"93281"</f>
        <v>93281</v>
      </c>
      <c r="I2936">
        <v>1</v>
      </c>
      <c r="J2936">
        <v>134</v>
      </c>
      <c r="K2936">
        <v>0</v>
      </c>
      <c r="L2936">
        <v>164.82</v>
      </c>
    </row>
    <row r="2937" spans="1:12" x14ac:dyDescent="0.25">
      <c r="A2937" t="str">
        <f t="shared" si="543"/>
        <v>89301000</v>
      </c>
      <c r="B2937" t="str">
        <f t="shared" si="546"/>
        <v>72100000</v>
      </c>
      <c r="C2937" t="str">
        <f t="shared" si="547"/>
        <v>72100659</v>
      </c>
      <c r="D2937" t="str">
        <f t="shared" si="548"/>
        <v>801</v>
      </c>
      <c r="E2937" t="str">
        <f t="shared" si="549"/>
        <v>89301091</v>
      </c>
      <c r="F2937" t="str">
        <f>"2258250632"</f>
        <v>2258250632</v>
      </c>
      <c r="G2937" s="1">
        <v>44800</v>
      </c>
      <c r="H2937" t="str">
        <f>"93121"</f>
        <v>93121</v>
      </c>
      <c r="I2937">
        <v>1</v>
      </c>
      <c r="J2937">
        <v>125</v>
      </c>
      <c r="K2937">
        <v>0</v>
      </c>
      <c r="L2937">
        <v>153.75</v>
      </c>
    </row>
    <row r="2938" spans="1:12" x14ac:dyDescent="0.25">
      <c r="A2938" t="str">
        <f t="shared" si="543"/>
        <v>89301000</v>
      </c>
      <c r="B2938" t="str">
        <f t="shared" si="546"/>
        <v>72100000</v>
      </c>
      <c r="C2938" t="str">
        <f t="shared" si="547"/>
        <v>72100659</v>
      </c>
      <c r="D2938" t="str">
        <f t="shared" si="548"/>
        <v>801</v>
      </c>
      <c r="E2938" t="str">
        <f t="shared" si="549"/>
        <v>89301091</v>
      </c>
      <c r="F2938" t="str">
        <f>"2258250632"</f>
        <v>2258250632</v>
      </c>
      <c r="G2938" s="1">
        <v>44800</v>
      </c>
      <c r="H2938" t="str">
        <f>"93124"</f>
        <v>93124</v>
      </c>
      <c r="I2938">
        <v>1</v>
      </c>
      <c r="J2938">
        <v>173</v>
      </c>
      <c r="K2938">
        <v>0</v>
      </c>
      <c r="L2938">
        <v>212.79</v>
      </c>
    </row>
    <row r="2939" spans="1:12" x14ac:dyDescent="0.25">
      <c r="A2939" t="str">
        <f t="shared" si="543"/>
        <v>89301000</v>
      </c>
      <c r="B2939" t="str">
        <f t="shared" si="546"/>
        <v>72100000</v>
      </c>
      <c r="C2939" t="str">
        <f t="shared" si="547"/>
        <v>72100659</v>
      </c>
      <c r="D2939" t="str">
        <f t="shared" si="548"/>
        <v>801</v>
      </c>
      <c r="E2939" t="str">
        <f t="shared" si="549"/>
        <v>89301091</v>
      </c>
      <c r="F2939" t="str">
        <f>"2258250632"</f>
        <v>2258250632</v>
      </c>
      <c r="G2939" s="1">
        <v>44800</v>
      </c>
      <c r="H2939" t="str">
        <f>"93281"</f>
        <v>93281</v>
      </c>
      <c r="I2939">
        <v>1</v>
      </c>
      <c r="J2939">
        <v>134</v>
      </c>
      <c r="K2939">
        <v>0</v>
      </c>
      <c r="L2939">
        <v>164.82</v>
      </c>
    </row>
    <row r="2940" spans="1:12" x14ac:dyDescent="0.25">
      <c r="A2940" t="str">
        <f t="shared" si="543"/>
        <v>89301000</v>
      </c>
      <c r="B2940" t="str">
        <f t="shared" si="546"/>
        <v>72100000</v>
      </c>
      <c r="C2940" t="str">
        <f t="shared" si="547"/>
        <v>72100659</v>
      </c>
      <c r="D2940" t="str">
        <f t="shared" si="548"/>
        <v>801</v>
      </c>
      <c r="E2940" t="str">
        <f>"89301093"</f>
        <v>89301093</v>
      </c>
      <c r="F2940" t="str">
        <f>"2208170481"</f>
        <v>2208170481</v>
      </c>
      <c r="G2940" s="1">
        <v>44803</v>
      </c>
      <c r="H2940" t="str">
        <f>"93124"</f>
        <v>93124</v>
      </c>
      <c r="I2940">
        <v>1</v>
      </c>
      <c r="J2940">
        <v>173</v>
      </c>
      <c r="K2940">
        <v>0</v>
      </c>
      <c r="L2940">
        <v>212.79</v>
      </c>
    </row>
    <row r="2941" spans="1:12" x14ac:dyDescent="0.25">
      <c r="A2941" t="str">
        <f t="shared" si="543"/>
        <v>89301000</v>
      </c>
      <c r="B2941" t="str">
        <f t="shared" si="546"/>
        <v>72100000</v>
      </c>
      <c r="C2941" t="str">
        <f t="shared" si="547"/>
        <v>72100659</v>
      </c>
      <c r="D2941" t="str">
        <f t="shared" si="548"/>
        <v>801</v>
      </c>
      <c r="E2941" t="str">
        <f t="shared" ref="E2941:E2979" si="550">"89301091"</f>
        <v>89301091</v>
      </c>
      <c r="F2941" t="str">
        <f>"2257190056"</f>
        <v>2257190056</v>
      </c>
      <c r="G2941" s="1">
        <v>44763</v>
      </c>
      <c r="H2941" t="str">
        <f>"93121"</f>
        <v>93121</v>
      </c>
      <c r="I2941">
        <v>1</v>
      </c>
      <c r="J2941">
        <v>125</v>
      </c>
      <c r="K2941">
        <v>0</v>
      </c>
      <c r="L2941">
        <v>153.75</v>
      </c>
    </row>
    <row r="2942" spans="1:12" x14ac:dyDescent="0.25">
      <c r="A2942" t="str">
        <f t="shared" si="543"/>
        <v>89301000</v>
      </c>
      <c r="B2942" t="str">
        <f t="shared" si="546"/>
        <v>72100000</v>
      </c>
      <c r="C2942" t="str">
        <f t="shared" si="547"/>
        <v>72100659</v>
      </c>
      <c r="D2942" t="str">
        <f t="shared" si="548"/>
        <v>801</v>
      </c>
      <c r="E2942" t="str">
        <f t="shared" si="550"/>
        <v>89301091</v>
      </c>
      <c r="F2942" t="str">
        <f>"2257190056"</f>
        <v>2257190056</v>
      </c>
      <c r="G2942" s="1">
        <v>44763</v>
      </c>
      <c r="H2942" t="str">
        <f>"93124"</f>
        <v>93124</v>
      </c>
      <c r="I2942">
        <v>1</v>
      </c>
      <c r="J2942">
        <v>173</v>
      </c>
      <c r="K2942">
        <v>0</v>
      </c>
      <c r="L2942">
        <v>212.79</v>
      </c>
    </row>
    <row r="2943" spans="1:12" x14ac:dyDescent="0.25">
      <c r="A2943" t="str">
        <f t="shared" si="543"/>
        <v>89301000</v>
      </c>
      <c r="B2943" t="str">
        <f t="shared" si="546"/>
        <v>72100000</v>
      </c>
      <c r="C2943" t="str">
        <f t="shared" si="547"/>
        <v>72100659</v>
      </c>
      <c r="D2943" t="str">
        <f t="shared" si="548"/>
        <v>801</v>
      </c>
      <c r="E2943" t="str">
        <f t="shared" si="550"/>
        <v>89301091</v>
      </c>
      <c r="F2943" t="str">
        <f>"2257190056"</f>
        <v>2257190056</v>
      </c>
      <c r="G2943" s="1">
        <v>44763</v>
      </c>
      <c r="H2943" t="str">
        <f>"93281"</f>
        <v>93281</v>
      </c>
      <c r="I2943">
        <v>1</v>
      </c>
      <c r="J2943">
        <v>134</v>
      </c>
      <c r="K2943">
        <v>0</v>
      </c>
      <c r="L2943">
        <v>164.82</v>
      </c>
    </row>
    <row r="2944" spans="1:12" x14ac:dyDescent="0.25">
      <c r="A2944" t="str">
        <f t="shared" si="543"/>
        <v>89301000</v>
      </c>
      <c r="B2944" t="str">
        <f t="shared" si="546"/>
        <v>72100000</v>
      </c>
      <c r="C2944" t="str">
        <f t="shared" si="547"/>
        <v>72100659</v>
      </c>
      <c r="D2944" t="str">
        <f t="shared" si="548"/>
        <v>801</v>
      </c>
      <c r="E2944" t="str">
        <f t="shared" si="550"/>
        <v>89301091</v>
      </c>
      <c r="F2944" t="str">
        <f>"2207250408"</f>
        <v>2207250408</v>
      </c>
      <c r="G2944" s="1">
        <v>44770</v>
      </c>
      <c r="H2944" t="str">
        <f>"93121"</f>
        <v>93121</v>
      </c>
      <c r="I2944">
        <v>1</v>
      </c>
      <c r="J2944">
        <v>125</v>
      </c>
      <c r="K2944">
        <v>0</v>
      </c>
      <c r="L2944">
        <v>153.75</v>
      </c>
    </row>
    <row r="2945" spans="1:12" x14ac:dyDescent="0.25">
      <c r="A2945" t="str">
        <f t="shared" si="543"/>
        <v>89301000</v>
      </c>
      <c r="B2945" t="str">
        <f t="shared" si="546"/>
        <v>72100000</v>
      </c>
      <c r="C2945" t="str">
        <f t="shared" si="547"/>
        <v>72100659</v>
      </c>
      <c r="D2945" t="str">
        <f t="shared" si="548"/>
        <v>801</v>
      </c>
      <c r="E2945" t="str">
        <f t="shared" si="550"/>
        <v>89301091</v>
      </c>
      <c r="F2945" t="str">
        <f>"2207250408"</f>
        <v>2207250408</v>
      </c>
      <c r="G2945" s="1">
        <v>44770</v>
      </c>
      <c r="H2945" t="str">
        <f>"93124"</f>
        <v>93124</v>
      </c>
      <c r="I2945">
        <v>1</v>
      </c>
      <c r="J2945">
        <v>173</v>
      </c>
      <c r="K2945">
        <v>0</v>
      </c>
      <c r="L2945">
        <v>212.79</v>
      </c>
    </row>
    <row r="2946" spans="1:12" x14ac:dyDescent="0.25">
      <c r="A2946" t="str">
        <f t="shared" ref="A2946:A3009" si="551">"89301000"</f>
        <v>89301000</v>
      </c>
      <c r="B2946" t="str">
        <f t="shared" si="546"/>
        <v>72100000</v>
      </c>
      <c r="C2946" t="str">
        <f t="shared" si="547"/>
        <v>72100659</v>
      </c>
      <c r="D2946" t="str">
        <f t="shared" si="548"/>
        <v>801</v>
      </c>
      <c r="E2946" t="str">
        <f t="shared" si="550"/>
        <v>89301091</v>
      </c>
      <c r="F2946" t="str">
        <f>"2207250408"</f>
        <v>2207250408</v>
      </c>
      <c r="G2946" s="1">
        <v>44770</v>
      </c>
      <c r="H2946" t="str">
        <f>"93281"</f>
        <v>93281</v>
      </c>
      <c r="I2946">
        <v>1</v>
      </c>
      <c r="J2946">
        <v>134</v>
      </c>
      <c r="K2946">
        <v>0</v>
      </c>
      <c r="L2946">
        <v>164.82</v>
      </c>
    </row>
    <row r="2947" spans="1:12" x14ac:dyDescent="0.25">
      <c r="A2947" t="str">
        <f t="shared" si="551"/>
        <v>89301000</v>
      </c>
      <c r="B2947" t="str">
        <f t="shared" si="546"/>
        <v>72100000</v>
      </c>
      <c r="C2947" t="str">
        <f t="shared" si="547"/>
        <v>72100659</v>
      </c>
      <c r="D2947" t="str">
        <f t="shared" si="548"/>
        <v>801</v>
      </c>
      <c r="E2947" t="str">
        <f t="shared" si="550"/>
        <v>89301091</v>
      </c>
      <c r="F2947" t="str">
        <f>"2257250424"</f>
        <v>2257250424</v>
      </c>
      <c r="G2947" s="1">
        <v>44769</v>
      </c>
      <c r="H2947" t="str">
        <f>"93121"</f>
        <v>93121</v>
      </c>
      <c r="I2947">
        <v>1</v>
      </c>
      <c r="J2947">
        <v>125</v>
      </c>
      <c r="K2947">
        <v>0</v>
      </c>
      <c r="L2947">
        <v>153.75</v>
      </c>
    </row>
    <row r="2948" spans="1:12" x14ac:dyDescent="0.25">
      <c r="A2948" t="str">
        <f t="shared" si="551"/>
        <v>89301000</v>
      </c>
      <c r="B2948" t="str">
        <f t="shared" si="546"/>
        <v>72100000</v>
      </c>
      <c r="C2948" t="str">
        <f t="shared" si="547"/>
        <v>72100659</v>
      </c>
      <c r="D2948" t="str">
        <f t="shared" si="548"/>
        <v>801</v>
      </c>
      <c r="E2948" t="str">
        <f t="shared" si="550"/>
        <v>89301091</v>
      </c>
      <c r="F2948" t="str">
        <f>"2257250424"</f>
        <v>2257250424</v>
      </c>
      <c r="G2948" s="1">
        <v>44769</v>
      </c>
      <c r="H2948" t="str">
        <f>"93124"</f>
        <v>93124</v>
      </c>
      <c r="I2948">
        <v>1</v>
      </c>
      <c r="J2948">
        <v>173</v>
      </c>
      <c r="K2948">
        <v>0</v>
      </c>
      <c r="L2948">
        <v>212.79</v>
      </c>
    </row>
    <row r="2949" spans="1:12" x14ac:dyDescent="0.25">
      <c r="A2949" t="str">
        <f t="shared" si="551"/>
        <v>89301000</v>
      </c>
      <c r="B2949" t="str">
        <f t="shared" si="546"/>
        <v>72100000</v>
      </c>
      <c r="C2949" t="str">
        <f t="shared" si="547"/>
        <v>72100659</v>
      </c>
      <c r="D2949" t="str">
        <f t="shared" si="548"/>
        <v>801</v>
      </c>
      <c r="E2949" t="str">
        <f t="shared" si="550"/>
        <v>89301091</v>
      </c>
      <c r="F2949" t="str">
        <f>"2257250424"</f>
        <v>2257250424</v>
      </c>
      <c r="G2949" s="1">
        <v>44769</v>
      </c>
      <c r="H2949" t="str">
        <f>"93281"</f>
        <v>93281</v>
      </c>
      <c r="I2949">
        <v>1</v>
      </c>
      <c r="J2949">
        <v>134</v>
      </c>
      <c r="K2949">
        <v>0</v>
      </c>
      <c r="L2949">
        <v>164.82</v>
      </c>
    </row>
    <row r="2950" spans="1:12" x14ac:dyDescent="0.25">
      <c r="A2950" t="str">
        <f t="shared" si="551"/>
        <v>89301000</v>
      </c>
      <c r="B2950" t="str">
        <f t="shared" si="546"/>
        <v>72100000</v>
      </c>
      <c r="C2950" t="str">
        <f t="shared" ref="C2950:C2979" si="552">"72100659"</f>
        <v>72100659</v>
      </c>
      <c r="D2950" t="str">
        <f t="shared" ref="D2950:D2979" si="553">"801"</f>
        <v>801</v>
      </c>
      <c r="E2950" t="str">
        <f t="shared" si="550"/>
        <v>89301091</v>
      </c>
      <c r="F2950" t="str">
        <f>"2207260440"</f>
        <v>2207260440</v>
      </c>
      <c r="G2950" s="1">
        <v>44770</v>
      </c>
      <c r="H2950" t="str">
        <f>"93121"</f>
        <v>93121</v>
      </c>
      <c r="I2950">
        <v>1</v>
      </c>
      <c r="J2950">
        <v>125</v>
      </c>
      <c r="K2950">
        <v>0</v>
      </c>
      <c r="L2950">
        <v>153.75</v>
      </c>
    </row>
    <row r="2951" spans="1:12" x14ac:dyDescent="0.25">
      <c r="A2951" t="str">
        <f t="shared" si="551"/>
        <v>89301000</v>
      </c>
      <c r="B2951" t="str">
        <f t="shared" si="546"/>
        <v>72100000</v>
      </c>
      <c r="C2951" t="str">
        <f t="shared" si="552"/>
        <v>72100659</v>
      </c>
      <c r="D2951" t="str">
        <f t="shared" si="553"/>
        <v>801</v>
      </c>
      <c r="E2951" t="str">
        <f t="shared" si="550"/>
        <v>89301091</v>
      </c>
      <c r="F2951" t="str">
        <f>"2207260440"</f>
        <v>2207260440</v>
      </c>
      <c r="G2951" s="1">
        <v>44770</v>
      </c>
      <c r="H2951" t="str">
        <f>"93124"</f>
        <v>93124</v>
      </c>
      <c r="I2951">
        <v>1</v>
      </c>
      <c r="J2951">
        <v>173</v>
      </c>
      <c r="K2951">
        <v>0</v>
      </c>
      <c r="L2951">
        <v>212.79</v>
      </c>
    </row>
    <row r="2952" spans="1:12" x14ac:dyDescent="0.25">
      <c r="A2952" t="str">
        <f t="shared" si="551"/>
        <v>89301000</v>
      </c>
      <c r="B2952" t="str">
        <f t="shared" si="546"/>
        <v>72100000</v>
      </c>
      <c r="C2952" t="str">
        <f t="shared" si="552"/>
        <v>72100659</v>
      </c>
      <c r="D2952" t="str">
        <f t="shared" si="553"/>
        <v>801</v>
      </c>
      <c r="E2952" t="str">
        <f t="shared" si="550"/>
        <v>89301091</v>
      </c>
      <c r="F2952" t="str">
        <f>"2207260440"</f>
        <v>2207260440</v>
      </c>
      <c r="G2952" s="1">
        <v>44770</v>
      </c>
      <c r="H2952" t="str">
        <f>"93281"</f>
        <v>93281</v>
      </c>
      <c r="I2952">
        <v>1</v>
      </c>
      <c r="J2952">
        <v>134</v>
      </c>
      <c r="K2952">
        <v>0</v>
      </c>
      <c r="L2952">
        <v>164.82</v>
      </c>
    </row>
    <row r="2953" spans="1:12" x14ac:dyDescent="0.25">
      <c r="A2953" t="str">
        <f t="shared" si="551"/>
        <v>89301000</v>
      </c>
      <c r="B2953" t="str">
        <f t="shared" si="546"/>
        <v>72100000</v>
      </c>
      <c r="C2953" t="str">
        <f t="shared" si="552"/>
        <v>72100659</v>
      </c>
      <c r="D2953" t="str">
        <f t="shared" si="553"/>
        <v>801</v>
      </c>
      <c r="E2953" t="str">
        <f t="shared" si="550"/>
        <v>89301091</v>
      </c>
      <c r="F2953" t="str">
        <f>"2207270384"</f>
        <v>2207270384</v>
      </c>
      <c r="G2953" s="1">
        <v>44771</v>
      </c>
      <c r="H2953" t="str">
        <f>"93121"</f>
        <v>93121</v>
      </c>
      <c r="I2953">
        <v>1</v>
      </c>
      <c r="J2953">
        <v>125</v>
      </c>
      <c r="K2953">
        <v>0</v>
      </c>
      <c r="L2953">
        <v>153.75</v>
      </c>
    </row>
    <row r="2954" spans="1:12" x14ac:dyDescent="0.25">
      <c r="A2954" t="str">
        <f t="shared" si="551"/>
        <v>89301000</v>
      </c>
      <c r="B2954" t="str">
        <f t="shared" si="546"/>
        <v>72100000</v>
      </c>
      <c r="C2954" t="str">
        <f t="shared" si="552"/>
        <v>72100659</v>
      </c>
      <c r="D2954" t="str">
        <f t="shared" si="553"/>
        <v>801</v>
      </c>
      <c r="E2954" t="str">
        <f t="shared" si="550"/>
        <v>89301091</v>
      </c>
      <c r="F2954" t="str">
        <f>"2207270384"</f>
        <v>2207270384</v>
      </c>
      <c r="G2954" s="1">
        <v>44771</v>
      </c>
      <c r="H2954" t="str">
        <f>"93124"</f>
        <v>93124</v>
      </c>
      <c r="I2954">
        <v>1</v>
      </c>
      <c r="J2954">
        <v>173</v>
      </c>
      <c r="K2954">
        <v>0</v>
      </c>
      <c r="L2954">
        <v>212.79</v>
      </c>
    </row>
    <row r="2955" spans="1:12" x14ac:dyDescent="0.25">
      <c r="A2955" t="str">
        <f t="shared" si="551"/>
        <v>89301000</v>
      </c>
      <c r="B2955" t="str">
        <f t="shared" si="546"/>
        <v>72100000</v>
      </c>
      <c r="C2955" t="str">
        <f t="shared" si="552"/>
        <v>72100659</v>
      </c>
      <c r="D2955" t="str">
        <f t="shared" si="553"/>
        <v>801</v>
      </c>
      <c r="E2955" t="str">
        <f t="shared" si="550"/>
        <v>89301091</v>
      </c>
      <c r="F2955" t="str">
        <f>"2207270384"</f>
        <v>2207270384</v>
      </c>
      <c r="G2955" s="1">
        <v>44771</v>
      </c>
      <c r="H2955" t="str">
        <f>"93281"</f>
        <v>93281</v>
      </c>
      <c r="I2955">
        <v>1</v>
      </c>
      <c r="J2955">
        <v>134</v>
      </c>
      <c r="K2955">
        <v>0</v>
      </c>
      <c r="L2955">
        <v>164.82</v>
      </c>
    </row>
    <row r="2956" spans="1:12" x14ac:dyDescent="0.25">
      <c r="A2956" t="str">
        <f t="shared" si="551"/>
        <v>89301000</v>
      </c>
      <c r="B2956" t="str">
        <f t="shared" si="546"/>
        <v>72100000</v>
      </c>
      <c r="C2956" t="str">
        <f t="shared" si="552"/>
        <v>72100659</v>
      </c>
      <c r="D2956" t="str">
        <f t="shared" si="553"/>
        <v>801</v>
      </c>
      <c r="E2956" t="str">
        <f t="shared" si="550"/>
        <v>89301091</v>
      </c>
      <c r="F2956" t="str">
        <f>"2207270417"</f>
        <v>2207270417</v>
      </c>
      <c r="G2956" s="1">
        <v>44771</v>
      </c>
      <c r="H2956" t="str">
        <f>"93121"</f>
        <v>93121</v>
      </c>
      <c r="I2956">
        <v>1</v>
      </c>
      <c r="J2956">
        <v>125</v>
      </c>
      <c r="K2956">
        <v>0</v>
      </c>
      <c r="L2956">
        <v>153.75</v>
      </c>
    </row>
    <row r="2957" spans="1:12" x14ac:dyDescent="0.25">
      <c r="A2957" t="str">
        <f t="shared" si="551"/>
        <v>89301000</v>
      </c>
      <c r="B2957" t="str">
        <f t="shared" si="546"/>
        <v>72100000</v>
      </c>
      <c r="C2957" t="str">
        <f t="shared" si="552"/>
        <v>72100659</v>
      </c>
      <c r="D2957" t="str">
        <f t="shared" si="553"/>
        <v>801</v>
      </c>
      <c r="E2957" t="str">
        <f t="shared" si="550"/>
        <v>89301091</v>
      </c>
      <c r="F2957" t="str">
        <f>"2207270417"</f>
        <v>2207270417</v>
      </c>
      <c r="G2957" s="1">
        <v>44771</v>
      </c>
      <c r="H2957" t="str">
        <f>"93124"</f>
        <v>93124</v>
      </c>
      <c r="I2957">
        <v>1</v>
      </c>
      <c r="J2957">
        <v>173</v>
      </c>
      <c r="K2957">
        <v>0</v>
      </c>
      <c r="L2957">
        <v>212.79</v>
      </c>
    </row>
    <row r="2958" spans="1:12" x14ac:dyDescent="0.25">
      <c r="A2958" t="str">
        <f t="shared" si="551"/>
        <v>89301000</v>
      </c>
      <c r="B2958" t="str">
        <f t="shared" si="546"/>
        <v>72100000</v>
      </c>
      <c r="C2958" t="str">
        <f t="shared" si="552"/>
        <v>72100659</v>
      </c>
      <c r="D2958" t="str">
        <f t="shared" si="553"/>
        <v>801</v>
      </c>
      <c r="E2958" t="str">
        <f t="shared" si="550"/>
        <v>89301091</v>
      </c>
      <c r="F2958" t="str">
        <f>"2207270417"</f>
        <v>2207270417</v>
      </c>
      <c r="G2958" s="1">
        <v>44771</v>
      </c>
      <c r="H2958" t="str">
        <f>"93281"</f>
        <v>93281</v>
      </c>
      <c r="I2958">
        <v>1</v>
      </c>
      <c r="J2958">
        <v>134</v>
      </c>
      <c r="K2958">
        <v>0</v>
      </c>
      <c r="L2958">
        <v>164.82</v>
      </c>
    </row>
    <row r="2959" spans="1:12" x14ac:dyDescent="0.25">
      <c r="A2959" t="str">
        <f t="shared" si="551"/>
        <v>89301000</v>
      </c>
      <c r="B2959" t="str">
        <f t="shared" si="546"/>
        <v>72100000</v>
      </c>
      <c r="C2959" t="str">
        <f t="shared" si="552"/>
        <v>72100659</v>
      </c>
      <c r="D2959" t="str">
        <f t="shared" si="553"/>
        <v>801</v>
      </c>
      <c r="E2959" t="str">
        <f t="shared" si="550"/>
        <v>89301091</v>
      </c>
      <c r="F2959" t="str">
        <f>"2257270499"</f>
        <v>2257270499</v>
      </c>
      <c r="G2959" s="1">
        <v>44771</v>
      </c>
      <c r="H2959" t="str">
        <f>"93121"</f>
        <v>93121</v>
      </c>
      <c r="I2959">
        <v>1</v>
      </c>
      <c r="J2959">
        <v>125</v>
      </c>
      <c r="K2959">
        <v>0</v>
      </c>
      <c r="L2959">
        <v>153.75</v>
      </c>
    </row>
    <row r="2960" spans="1:12" x14ac:dyDescent="0.25">
      <c r="A2960" t="str">
        <f t="shared" si="551"/>
        <v>89301000</v>
      </c>
      <c r="B2960" t="str">
        <f t="shared" si="546"/>
        <v>72100000</v>
      </c>
      <c r="C2960" t="str">
        <f t="shared" si="552"/>
        <v>72100659</v>
      </c>
      <c r="D2960" t="str">
        <f t="shared" si="553"/>
        <v>801</v>
      </c>
      <c r="E2960" t="str">
        <f t="shared" si="550"/>
        <v>89301091</v>
      </c>
      <c r="F2960" t="str">
        <f>"2257270499"</f>
        <v>2257270499</v>
      </c>
      <c r="G2960" s="1">
        <v>44771</v>
      </c>
      <c r="H2960" t="str">
        <f>"93124"</f>
        <v>93124</v>
      </c>
      <c r="I2960">
        <v>1</v>
      </c>
      <c r="J2960">
        <v>173</v>
      </c>
      <c r="K2960">
        <v>0</v>
      </c>
      <c r="L2960">
        <v>212.79</v>
      </c>
    </row>
    <row r="2961" spans="1:12" x14ac:dyDescent="0.25">
      <c r="A2961" t="str">
        <f t="shared" si="551"/>
        <v>89301000</v>
      </c>
      <c r="B2961" t="str">
        <f t="shared" si="546"/>
        <v>72100000</v>
      </c>
      <c r="C2961" t="str">
        <f t="shared" si="552"/>
        <v>72100659</v>
      </c>
      <c r="D2961" t="str">
        <f t="shared" si="553"/>
        <v>801</v>
      </c>
      <c r="E2961" t="str">
        <f t="shared" si="550"/>
        <v>89301091</v>
      </c>
      <c r="F2961" t="str">
        <f>"2257270499"</f>
        <v>2257270499</v>
      </c>
      <c r="G2961" s="1">
        <v>44771</v>
      </c>
      <c r="H2961" t="str">
        <f>"93281"</f>
        <v>93281</v>
      </c>
      <c r="I2961">
        <v>1</v>
      </c>
      <c r="J2961">
        <v>134</v>
      </c>
      <c r="K2961">
        <v>0</v>
      </c>
      <c r="L2961">
        <v>164.82</v>
      </c>
    </row>
    <row r="2962" spans="1:12" x14ac:dyDescent="0.25">
      <c r="A2962" t="str">
        <f t="shared" si="551"/>
        <v>89301000</v>
      </c>
      <c r="B2962" t="str">
        <f t="shared" si="546"/>
        <v>72100000</v>
      </c>
      <c r="C2962" t="str">
        <f t="shared" si="552"/>
        <v>72100659</v>
      </c>
      <c r="D2962" t="str">
        <f t="shared" si="553"/>
        <v>801</v>
      </c>
      <c r="E2962" t="str">
        <f t="shared" si="550"/>
        <v>89301091</v>
      </c>
      <c r="F2962" t="str">
        <f>"2257280674"</f>
        <v>2257280674</v>
      </c>
      <c r="G2962" s="1">
        <v>44772</v>
      </c>
      <c r="H2962" t="str">
        <f>"93121"</f>
        <v>93121</v>
      </c>
      <c r="I2962">
        <v>1</v>
      </c>
      <c r="J2962">
        <v>125</v>
      </c>
      <c r="K2962">
        <v>0</v>
      </c>
      <c r="L2962">
        <v>153.75</v>
      </c>
    </row>
    <row r="2963" spans="1:12" x14ac:dyDescent="0.25">
      <c r="A2963" t="str">
        <f t="shared" si="551"/>
        <v>89301000</v>
      </c>
      <c r="B2963" t="str">
        <f t="shared" si="546"/>
        <v>72100000</v>
      </c>
      <c r="C2963" t="str">
        <f t="shared" si="552"/>
        <v>72100659</v>
      </c>
      <c r="D2963" t="str">
        <f t="shared" si="553"/>
        <v>801</v>
      </c>
      <c r="E2963" t="str">
        <f t="shared" si="550"/>
        <v>89301091</v>
      </c>
      <c r="F2963" t="str">
        <f>"2257280674"</f>
        <v>2257280674</v>
      </c>
      <c r="G2963" s="1">
        <v>44772</v>
      </c>
      <c r="H2963" t="str">
        <f>"93124"</f>
        <v>93124</v>
      </c>
      <c r="I2963">
        <v>1</v>
      </c>
      <c r="J2963">
        <v>173</v>
      </c>
      <c r="K2963">
        <v>0</v>
      </c>
      <c r="L2963">
        <v>212.79</v>
      </c>
    </row>
    <row r="2964" spans="1:12" x14ac:dyDescent="0.25">
      <c r="A2964" t="str">
        <f t="shared" si="551"/>
        <v>89301000</v>
      </c>
      <c r="B2964" t="str">
        <f t="shared" si="546"/>
        <v>72100000</v>
      </c>
      <c r="C2964" t="str">
        <f t="shared" si="552"/>
        <v>72100659</v>
      </c>
      <c r="D2964" t="str">
        <f t="shared" si="553"/>
        <v>801</v>
      </c>
      <c r="E2964" t="str">
        <f t="shared" si="550"/>
        <v>89301091</v>
      </c>
      <c r="F2964" t="str">
        <f>"2257280674"</f>
        <v>2257280674</v>
      </c>
      <c r="G2964" s="1">
        <v>44772</v>
      </c>
      <c r="H2964" t="str">
        <f>"93281"</f>
        <v>93281</v>
      </c>
      <c r="I2964">
        <v>1</v>
      </c>
      <c r="J2964">
        <v>134</v>
      </c>
      <c r="K2964">
        <v>0</v>
      </c>
      <c r="L2964">
        <v>164.82</v>
      </c>
    </row>
    <row r="2965" spans="1:12" x14ac:dyDescent="0.25">
      <c r="A2965" t="str">
        <f t="shared" si="551"/>
        <v>89301000</v>
      </c>
      <c r="B2965" t="str">
        <f t="shared" si="546"/>
        <v>72100000</v>
      </c>
      <c r="C2965" t="str">
        <f t="shared" si="552"/>
        <v>72100659</v>
      </c>
      <c r="D2965" t="str">
        <f t="shared" si="553"/>
        <v>801</v>
      </c>
      <c r="E2965" t="str">
        <f t="shared" si="550"/>
        <v>89301091</v>
      </c>
      <c r="F2965" t="str">
        <f>"2257280685"</f>
        <v>2257280685</v>
      </c>
      <c r="G2965" s="1">
        <v>44772</v>
      </c>
      <c r="H2965" t="str">
        <f>"93121"</f>
        <v>93121</v>
      </c>
      <c r="I2965">
        <v>1</v>
      </c>
      <c r="J2965">
        <v>125</v>
      </c>
      <c r="K2965">
        <v>0</v>
      </c>
      <c r="L2965">
        <v>153.75</v>
      </c>
    </row>
    <row r="2966" spans="1:12" x14ac:dyDescent="0.25">
      <c r="A2966" t="str">
        <f t="shared" si="551"/>
        <v>89301000</v>
      </c>
      <c r="B2966" t="str">
        <f t="shared" si="546"/>
        <v>72100000</v>
      </c>
      <c r="C2966" t="str">
        <f t="shared" si="552"/>
        <v>72100659</v>
      </c>
      <c r="D2966" t="str">
        <f t="shared" si="553"/>
        <v>801</v>
      </c>
      <c r="E2966" t="str">
        <f t="shared" si="550"/>
        <v>89301091</v>
      </c>
      <c r="F2966" t="str">
        <f>"2257280685"</f>
        <v>2257280685</v>
      </c>
      <c r="G2966" s="1">
        <v>44772</v>
      </c>
      <c r="H2966" t="str">
        <f>"93124"</f>
        <v>93124</v>
      </c>
      <c r="I2966">
        <v>1</v>
      </c>
      <c r="J2966">
        <v>173</v>
      </c>
      <c r="K2966">
        <v>0</v>
      </c>
      <c r="L2966">
        <v>212.79</v>
      </c>
    </row>
    <row r="2967" spans="1:12" x14ac:dyDescent="0.25">
      <c r="A2967" t="str">
        <f t="shared" si="551"/>
        <v>89301000</v>
      </c>
      <c r="B2967" t="str">
        <f t="shared" ref="B2967:B2979" si="554">"72100000"</f>
        <v>72100000</v>
      </c>
      <c r="C2967" t="str">
        <f t="shared" si="552"/>
        <v>72100659</v>
      </c>
      <c r="D2967" t="str">
        <f t="shared" si="553"/>
        <v>801</v>
      </c>
      <c r="E2967" t="str">
        <f t="shared" si="550"/>
        <v>89301091</v>
      </c>
      <c r="F2967" t="str">
        <f>"2257280685"</f>
        <v>2257280685</v>
      </c>
      <c r="G2967" s="1">
        <v>44772</v>
      </c>
      <c r="H2967" t="str">
        <f>"93281"</f>
        <v>93281</v>
      </c>
      <c r="I2967">
        <v>1</v>
      </c>
      <c r="J2967">
        <v>134</v>
      </c>
      <c r="K2967">
        <v>0</v>
      </c>
      <c r="L2967">
        <v>164.82</v>
      </c>
    </row>
    <row r="2968" spans="1:12" x14ac:dyDescent="0.25">
      <c r="A2968" t="str">
        <f t="shared" si="551"/>
        <v>89301000</v>
      </c>
      <c r="B2968" t="str">
        <f t="shared" si="554"/>
        <v>72100000</v>
      </c>
      <c r="C2968" t="str">
        <f t="shared" si="552"/>
        <v>72100659</v>
      </c>
      <c r="D2968" t="str">
        <f t="shared" si="553"/>
        <v>801</v>
      </c>
      <c r="E2968" t="str">
        <f t="shared" si="550"/>
        <v>89301091</v>
      </c>
      <c r="F2968" t="str">
        <f>"2257280696"</f>
        <v>2257280696</v>
      </c>
      <c r="G2968" s="1">
        <v>44772</v>
      </c>
      <c r="H2968" t="str">
        <f>"93121"</f>
        <v>93121</v>
      </c>
      <c r="I2968">
        <v>1</v>
      </c>
      <c r="J2968">
        <v>125</v>
      </c>
      <c r="K2968">
        <v>0</v>
      </c>
      <c r="L2968">
        <v>153.75</v>
      </c>
    </row>
    <row r="2969" spans="1:12" x14ac:dyDescent="0.25">
      <c r="A2969" t="str">
        <f t="shared" si="551"/>
        <v>89301000</v>
      </c>
      <c r="B2969" t="str">
        <f t="shared" si="554"/>
        <v>72100000</v>
      </c>
      <c r="C2969" t="str">
        <f t="shared" si="552"/>
        <v>72100659</v>
      </c>
      <c r="D2969" t="str">
        <f t="shared" si="553"/>
        <v>801</v>
      </c>
      <c r="E2969" t="str">
        <f t="shared" si="550"/>
        <v>89301091</v>
      </c>
      <c r="F2969" t="str">
        <f>"2257280696"</f>
        <v>2257280696</v>
      </c>
      <c r="G2969" s="1">
        <v>44772</v>
      </c>
      <c r="H2969" t="str">
        <f>"93124"</f>
        <v>93124</v>
      </c>
      <c r="I2969">
        <v>1</v>
      </c>
      <c r="J2969">
        <v>173</v>
      </c>
      <c r="K2969">
        <v>0</v>
      </c>
      <c r="L2969">
        <v>212.79</v>
      </c>
    </row>
    <row r="2970" spans="1:12" x14ac:dyDescent="0.25">
      <c r="A2970" t="str">
        <f t="shared" si="551"/>
        <v>89301000</v>
      </c>
      <c r="B2970" t="str">
        <f t="shared" si="554"/>
        <v>72100000</v>
      </c>
      <c r="C2970" t="str">
        <f t="shared" si="552"/>
        <v>72100659</v>
      </c>
      <c r="D2970" t="str">
        <f t="shared" si="553"/>
        <v>801</v>
      </c>
      <c r="E2970" t="str">
        <f t="shared" si="550"/>
        <v>89301091</v>
      </c>
      <c r="F2970" t="str">
        <f>"2257280696"</f>
        <v>2257280696</v>
      </c>
      <c r="G2970" s="1">
        <v>44772</v>
      </c>
      <c r="H2970" t="str">
        <f>"93281"</f>
        <v>93281</v>
      </c>
      <c r="I2970">
        <v>1</v>
      </c>
      <c r="J2970">
        <v>134</v>
      </c>
      <c r="K2970">
        <v>0</v>
      </c>
      <c r="L2970">
        <v>164.82</v>
      </c>
    </row>
    <row r="2971" spans="1:12" x14ac:dyDescent="0.25">
      <c r="A2971" t="str">
        <f t="shared" si="551"/>
        <v>89301000</v>
      </c>
      <c r="B2971" t="str">
        <f t="shared" si="554"/>
        <v>72100000</v>
      </c>
      <c r="C2971" t="str">
        <f t="shared" si="552"/>
        <v>72100659</v>
      </c>
      <c r="D2971" t="str">
        <f t="shared" si="553"/>
        <v>801</v>
      </c>
      <c r="E2971" t="str">
        <f t="shared" si="550"/>
        <v>89301091</v>
      </c>
      <c r="F2971" t="str">
        <f>"9051155553"</f>
        <v>9051155553</v>
      </c>
      <c r="G2971" s="1">
        <v>44773</v>
      </c>
      <c r="H2971" t="str">
        <f>"93121"</f>
        <v>93121</v>
      </c>
      <c r="I2971">
        <v>1</v>
      </c>
      <c r="J2971">
        <v>125</v>
      </c>
      <c r="K2971">
        <v>0</v>
      </c>
      <c r="L2971">
        <v>153.75</v>
      </c>
    </row>
    <row r="2972" spans="1:12" x14ac:dyDescent="0.25">
      <c r="A2972" t="str">
        <f t="shared" si="551"/>
        <v>89301000</v>
      </c>
      <c r="B2972" t="str">
        <f t="shared" si="554"/>
        <v>72100000</v>
      </c>
      <c r="C2972" t="str">
        <f t="shared" si="552"/>
        <v>72100659</v>
      </c>
      <c r="D2972" t="str">
        <f t="shared" si="553"/>
        <v>801</v>
      </c>
      <c r="E2972" t="str">
        <f t="shared" si="550"/>
        <v>89301091</v>
      </c>
      <c r="F2972" t="str">
        <f>"9051155553"</f>
        <v>9051155553</v>
      </c>
      <c r="G2972" s="1">
        <v>44773</v>
      </c>
      <c r="H2972" t="str">
        <f>"93124"</f>
        <v>93124</v>
      </c>
      <c r="I2972">
        <v>1</v>
      </c>
      <c r="J2972">
        <v>173</v>
      </c>
      <c r="K2972">
        <v>0</v>
      </c>
      <c r="L2972">
        <v>212.79</v>
      </c>
    </row>
    <row r="2973" spans="1:12" x14ac:dyDescent="0.25">
      <c r="A2973" t="str">
        <f t="shared" si="551"/>
        <v>89301000</v>
      </c>
      <c r="B2973" t="str">
        <f t="shared" si="554"/>
        <v>72100000</v>
      </c>
      <c r="C2973" t="str">
        <f t="shared" si="552"/>
        <v>72100659</v>
      </c>
      <c r="D2973" t="str">
        <f t="shared" si="553"/>
        <v>801</v>
      </c>
      <c r="E2973" t="str">
        <f t="shared" si="550"/>
        <v>89301091</v>
      </c>
      <c r="F2973" t="str">
        <f>"9051155553"</f>
        <v>9051155553</v>
      </c>
      <c r="G2973" s="1">
        <v>44773</v>
      </c>
      <c r="H2973" t="str">
        <f>"93281"</f>
        <v>93281</v>
      </c>
      <c r="I2973">
        <v>1</v>
      </c>
      <c r="J2973">
        <v>134</v>
      </c>
      <c r="K2973">
        <v>0</v>
      </c>
      <c r="L2973">
        <v>164.82</v>
      </c>
    </row>
    <row r="2974" spans="1:12" x14ac:dyDescent="0.25">
      <c r="A2974" t="str">
        <f t="shared" si="551"/>
        <v>89301000</v>
      </c>
      <c r="B2974" t="str">
        <f t="shared" si="554"/>
        <v>72100000</v>
      </c>
      <c r="C2974" t="str">
        <f t="shared" si="552"/>
        <v>72100659</v>
      </c>
      <c r="D2974" t="str">
        <f t="shared" si="553"/>
        <v>801</v>
      </c>
      <c r="E2974" t="str">
        <f t="shared" si="550"/>
        <v>89301091</v>
      </c>
      <c r="F2974" t="str">
        <f>"9060036073"</f>
        <v>9060036073</v>
      </c>
      <c r="G2974" s="1">
        <v>44773</v>
      </c>
      <c r="H2974" t="str">
        <f>"93121"</f>
        <v>93121</v>
      </c>
      <c r="I2974">
        <v>1</v>
      </c>
      <c r="J2974">
        <v>125</v>
      </c>
      <c r="K2974">
        <v>0</v>
      </c>
      <c r="L2974">
        <v>153.75</v>
      </c>
    </row>
    <row r="2975" spans="1:12" x14ac:dyDescent="0.25">
      <c r="A2975" t="str">
        <f t="shared" si="551"/>
        <v>89301000</v>
      </c>
      <c r="B2975" t="str">
        <f t="shared" si="554"/>
        <v>72100000</v>
      </c>
      <c r="C2975" t="str">
        <f t="shared" si="552"/>
        <v>72100659</v>
      </c>
      <c r="D2975" t="str">
        <f t="shared" si="553"/>
        <v>801</v>
      </c>
      <c r="E2975" t="str">
        <f t="shared" si="550"/>
        <v>89301091</v>
      </c>
      <c r="F2975" t="str">
        <f>"9060036073"</f>
        <v>9060036073</v>
      </c>
      <c r="G2975" s="1">
        <v>44773</v>
      </c>
      <c r="H2975" t="str">
        <f>"93124"</f>
        <v>93124</v>
      </c>
      <c r="I2975">
        <v>1</v>
      </c>
      <c r="J2975">
        <v>173</v>
      </c>
      <c r="K2975">
        <v>0</v>
      </c>
      <c r="L2975">
        <v>212.79</v>
      </c>
    </row>
    <row r="2976" spans="1:12" x14ac:dyDescent="0.25">
      <c r="A2976" t="str">
        <f t="shared" si="551"/>
        <v>89301000</v>
      </c>
      <c r="B2976" t="str">
        <f t="shared" si="554"/>
        <v>72100000</v>
      </c>
      <c r="C2976" t="str">
        <f t="shared" si="552"/>
        <v>72100659</v>
      </c>
      <c r="D2976" t="str">
        <f t="shared" si="553"/>
        <v>801</v>
      </c>
      <c r="E2976" t="str">
        <f t="shared" si="550"/>
        <v>89301091</v>
      </c>
      <c r="F2976" t="str">
        <f>"9060036073"</f>
        <v>9060036073</v>
      </c>
      <c r="G2976" s="1">
        <v>44773</v>
      </c>
      <c r="H2976" t="str">
        <f>"93281"</f>
        <v>93281</v>
      </c>
      <c r="I2976">
        <v>1</v>
      </c>
      <c r="J2976">
        <v>134</v>
      </c>
      <c r="K2976">
        <v>0</v>
      </c>
      <c r="L2976">
        <v>164.82</v>
      </c>
    </row>
    <row r="2977" spans="1:12" x14ac:dyDescent="0.25">
      <c r="A2977" t="str">
        <f t="shared" si="551"/>
        <v>89301000</v>
      </c>
      <c r="B2977" t="str">
        <f t="shared" si="554"/>
        <v>72100000</v>
      </c>
      <c r="C2977" t="str">
        <f t="shared" si="552"/>
        <v>72100659</v>
      </c>
      <c r="D2977" t="str">
        <f t="shared" si="553"/>
        <v>801</v>
      </c>
      <c r="E2977" t="str">
        <f t="shared" si="550"/>
        <v>89301091</v>
      </c>
      <c r="F2977" t="str">
        <f>"9860295753"</f>
        <v>9860295753</v>
      </c>
      <c r="G2977" s="1">
        <v>44773</v>
      </c>
      <c r="H2977" t="str">
        <f>"93121"</f>
        <v>93121</v>
      </c>
      <c r="I2977">
        <v>1</v>
      </c>
      <c r="J2977">
        <v>125</v>
      </c>
      <c r="K2977">
        <v>0</v>
      </c>
      <c r="L2977">
        <v>153.75</v>
      </c>
    </row>
    <row r="2978" spans="1:12" x14ac:dyDescent="0.25">
      <c r="A2978" t="str">
        <f t="shared" si="551"/>
        <v>89301000</v>
      </c>
      <c r="B2978" t="str">
        <f t="shared" si="554"/>
        <v>72100000</v>
      </c>
      <c r="C2978" t="str">
        <f t="shared" si="552"/>
        <v>72100659</v>
      </c>
      <c r="D2978" t="str">
        <f t="shared" si="553"/>
        <v>801</v>
      </c>
      <c r="E2978" t="str">
        <f t="shared" si="550"/>
        <v>89301091</v>
      </c>
      <c r="F2978" t="str">
        <f>"9860295753"</f>
        <v>9860295753</v>
      </c>
      <c r="G2978" s="1">
        <v>44773</v>
      </c>
      <c r="H2978" t="str">
        <f>"93124"</f>
        <v>93124</v>
      </c>
      <c r="I2978">
        <v>1</v>
      </c>
      <c r="J2978">
        <v>173</v>
      </c>
      <c r="K2978">
        <v>0</v>
      </c>
      <c r="L2978">
        <v>212.79</v>
      </c>
    </row>
    <row r="2979" spans="1:12" x14ac:dyDescent="0.25">
      <c r="A2979" t="str">
        <f t="shared" si="551"/>
        <v>89301000</v>
      </c>
      <c r="B2979" t="str">
        <f t="shared" si="554"/>
        <v>72100000</v>
      </c>
      <c r="C2979" t="str">
        <f t="shared" si="552"/>
        <v>72100659</v>
      </c>
      <c r="D2979" t="str">
        <f t="shared" si="553"/>
        <v>801</v>
      </c>
      <c r="E2979" t="str">
        <f t="shared" si="550"/>
        <v>89301091</v>
      </c>
      <c r="F2979" t="str">
        <f>"9860295753"</f>
        <v>9860295753</v>
      </c>
      <c r="G2979" s="1">
        <v>44773</v>
      </c>
      <c r="H2979" t="str">
        <f>"93281"</f>
        <v>93281</v>
      </c>
      <c r="I2979">
        <v>1</v>
      </c>
      <c r="J2979">
        <v>134</v>
      </c>
      <c r="K2979">
        <v>0</v>
      </c>
      <c r="L2979">
        <v>164.82</v>
      </c>
    </row>
    <row r="2980" spans="1:12" x14ac:dyDescent="0.25">
      <c r="A2980" t="str">
        <f t="shared" si="551"/>
        <v>89301000</v>
      </c>
      <c r="B2980" t="str">
        <f t="shared" ref="B2980:B2988" si="555">"10510000"</f>
        <v>10510000</v>
      </c>
      <c r="C2980" t="str">
        <f t="shared" ref="C2980:C2988" si="556">"10510001"</f>
        <v>10510001</v>
      </c>
      <c r="D2980" t="str">
        <f t="shared" ref="D2980:D2988" si="557">"802"</f>
        <v>802</v>
      </c>
      <c r="E2980" t="str">
        <f t="shared" ref="E2980:E3004" si="558">"89301171"</f>
        <v>89301171</v>
      </c>
      <c r="F2980" t="str">
        <f>"8651025812"</f>
        <v>8651025812</v>
      </c>
      <c r="G2980" s="1">
        <v>44823</v>
      </c>
      <c r="H2980" t="str">
        <f>"82041"</f>
        <v>82041</v>
      </c>
      <c r="I2980">
        <v>1</v>
      </c>
      <c r="J2980">
        <v>1090</v>
      </c>
      <c r="K2980">
        <v>0</v>
      </c>
      <c r="L2980">
        <v>991.9</v>
      </c>
    </row>
    <row r="2981" spans="1:12" x14ac:dyDescent="0.25">
      <c r="A2981" t="str">
        <f t="shared" si="551"/>
        <v>89301000</v>
      </c>
      <c r="B2981" t="str">
        <f t="shared" si="555"/>
        <v>10510000</v>
      </c>
      <c r="C2981" t="str">
        <f t="shared" si="556"/>
        <v>10510001</v>
      </c>
      <c r="D2981" t="str">
        <f t="shared" si="557"/>
        <v>802</v>
      </c>
      <c r="E2981" t="str">
        <f t="shared" si="558"/>
        <v>89301171</v>
      </c>
      <c r="F2981" t="str">
        <f>"8651025812"</f>
        <v>8651025812</v>
      </c>
      <c r="G2981" s="1">
        <v>44823</v>
      </c>
      <c r="H2981" t="str">
        <f>"82041"</f>
        <v>82041</v>
      </c>
      <c r="I2981">
        <v>1</v>
      </c>
      <c r="J2981">
        <v>1090</v>
      </c>
      <c r="K2981">
        <v>0</v>
      </c>
      <c r="L2981">
        <v>991.9</v>
      </c>
    </row>
    <row r="2982" spans="1:12" x14ac:dyDescent="0.25">
      <c r="A2982" t="str">
        <f t="shared" si="551"/>
        <v>89301000</v>
      </c>
      <c r="B2982" t="str">
        <f t="shared" si="555"/>
        <v>10510000</v>
      </c>
      <c r="C2982" t="str">
        <f t="shared" si="556"/>
        <v>10510001</v>
      </c>
      <c r="D2982" t="str">
        <f t="shared" si="557"/>
        <v>802</v>
      </c>
      <c r="E2982" t="str">
        <f t="shared" si="558"/>
        <v>89301171</v>
      </c>
      <c r="F2982" t="str">
        <f>"8651025812"</f>
        <v>8651025812</v>
      </c>
      <c r="G2982" s="1">
        <v>44823</v>
      </c>
      <c r="H2982" t="str">
        <f>"82034"</f>
        <v>82034</v>
      </c>
      <c r="I2982">
        <v>1</v>
      </c>
      <c r="J2982">
        <v>348</v>
      </c>
      <c r="K2982">
        <v>0</v>
      </c>
      <c r="L2982">
        <v>316.68</v>
      </c>
    </row>
    <row r="2983" spans="1:12" x14ac:dyDescent="0.25">
      <c r="A2983" t="str">
        <f t="shared" si="551"/>
        <v>89301000</v>
      </c>
      <c r="B2983" t="str">
        <f t="shared" si="555"/>
        <v>10510000</v>
      </c>
      <c r="C2983" t="str">
        <f t="shared" si="556"/>
        <v>10510001</v>
      </c>
      <c r="D2983" t="str">
        <f t="shared" si="557"/>
        <v>802</v>
      </c>
      <c r="E2983" t="str">
        <f t="shared" si="558"/>
        <v>89301171</v>
      </c>
      <c r="F2983" t="str">
        <f>"465129446"</f>
        <v>465129446</v>
      </c>
      <c r="G2983" s="1">
        <v>44831</v>
      </c>
      <c r="H2983" t="str">
        <f>"82034"</f>
        <v>82034</v>
      </c>
      <c r="I2983">
        <v>1</v>
      </c>
      <c r="J2983">
        <v>348</v>
      </c>
      <c r="K2983">
        <v>0</v>
      </c>
      <c r="L2983">
        <v>316.68</v>
      </c>
    </row>
    <row r="2984" spans="1:12" x14ac:dyDescent="0.25">
      <c r="A2984" t="str">
        <f t="shared" si="551"/>
        <v>89301000</v>
      </c>
      <c r="B2984" t="str">
        <f t="shared" si="555"/>
        <v>10510000</v>
      </c>
      <c r="C2984" t="str">
        <f t="shared" si="556"/>
        <v>10510001</v>
      </c>
      <c r="D2984" t="str">
        <f t="shared" si="557"/>
        <v>802</v>
      </c>
      <c r="E2984" t="str">
        <f t="shared" si="558"/>
        <v>89301171</v>
      </c>
      <c r="F2984" t="str">
        <f>"465129446"</f>
        <v>465129446</v>
      </c>
      <c r="G2984" s="1">
        <v>44831</v>
      </c>
      <c r="H2984" t="str">
        <f>"82041"</f>
        <v>82041</v>
      </c>
      <c r="I2984">
        <v>1</v>
      </c>
      <c r="J2984">
        <v>1090</v>
      </c>
      <c r="K2984">
        <v>0</v>
      </c>
      <c r="L2984">
        <v>991.9</v>
      </c>
    </row>
    <row r="2985" spans="1:12" x14ac:dyDescent="0.25">
      <c r="A2985" t="str">
        <f t="shared" si="551"/>
        <v>89301000</v>
      </c>
      <c r="B2985" t="str">
        <f t="shared" si="555"/>
        <v>10510000</v>
      </c>
      <c r="C2985" t="str">
        <f t="shared" si="556"/>
        <v>10510001</v>
      </c>
      <c r="D2985" t="str">
        <f t="shared" si="557"/>
        <v>802</v>
      </c>
      <c r="E2985" t="str">
        <f t="shared" si="558"/>
        <v>89301171</v>
      </c>
      <c r="F2985" t="str">
        <f>"465129446"</f>
        <v>465129446</v>
      </c>
      <c r="G2985" s="1">
        <v>44831</v>
      </c>
      <c r="H2985" t="str">
        <f>"82041"</f>
        <v>82041</v>
      </c>
      <c r="I2985">
        <v>1</v>
      </c>
      <c r="J2985">
        <v>1090</v>
      </c>
      <c r="K2985">
        <v>0</v>
      </c>
      <c r="L2985">
        <v>991.9</v>
      </c>
    </row>
    <row r="2986" spans="1:12" x14ac:dyDescent="0.25">
      <c r="A2986" t="str">
        <f t="shared" si="551"/>
        <v>89301000</v>
      </c>
      <c r="B2986" t="str">
        <f t="shared" si="555"/>
        <v>10510000</v>
      </c>
      <c r="C2986" t="str">
        <f t="shared" si="556"/>
        <v>10510001</v>
      </c>
      <c r="D2986" t="str">
        <f t="shared" si="557"/>
        <v>802</v>
      </c>
      <c r="E2986" t="str">
        <f t="shared" si="558"/>
        <v>89301171</v>
      </c>
      <c r="F2986" t="str">
        <f>"8656206207"</f>
        <v>8656206207</v>
      </c>
      <c r="G2986" s="1">
        <v>44831</v>
      </c>
      <c r="H2986" t="str">
        <f>"82041"</f>
        <v>82041</v>
      </c>
      <c r="I2986">
        <v>1</v>
      </c>
      <c r="J2986">
        <v>1090</v>
      </c>
      <c r="K2986">
        <v>0</v>
      </c>
      <c r="L2986">
        <v>991.9</v>
      </c>
    </row>
    <row r="2987" spans="1:12" x14ac:dyDescent="0.25">
      <c r="A2987" t="str">
        <f t="shared" si="551"/>
        <v>89301000</v>
      </c>
      <c r="B2987" t="str">
        <f t="shared" si="555"/>
        <v>10510000</v>
      </c>
      <c r="C2987" t="str">
        <f t="shared" si="556"/>
        <v>10510001</v>
      </c>
      <c r="D2987" t="str">
        <f t="shared" si="557"/>
        <v>802</v>
      </c>
      <c r="E2987" t="str">
        <f t="shared" si="558"/>
        <v>89301171</v>
      </c>
      <c r="F2987" t="str">
        <f>"8656206207"</f>
        <v>8656206207</v>
      </c>
      <c r="G2987" s="1">
        <v>44831</v>
      </c>
      <c r="H2987" t="str">
        <f>"82041"</f>
        <v>82041</v>
      </c>
      <c r="I2987">
        <v>1</v>
      </c>
      <c r="J2987">
        <v>1090</v>
      </c>
      <c r="K2987">
        <v>0</v>
      </c>
      <c r="L2987">
        <v>991.9</v>
      </c>
    </row>
    <row r="2988" spans="1:12" x14ac:dyDescent="0.25">
      <c r="A2988" t="str">
        <f t="shared" si="551"/>
        <v>89301000</v>
      </c>
      <c r="B2988" t="str">
        <f t="shared" si="555"/>
        <v>10510000</v>
      </c>
      <c r="C2988" t="str">
        <f t="shared" si="556"/>
        <v>10510001</v>
      </c>
      <c r="D2988" t="str">
        <f t="shared" si="557"/>
        <v>802</v>
      </c>
      <c r="E2988" t="str">
        <f t="shared" si="558"/>
        <v>89301171</v>
      </c>
      <c r="F2988" t="str">
        <f>"8656206207"</f>
        <v>8656206207</v>
      </c>
      <c r="G2988" s="1">
        <v>44831</v>
      </c>
      <c r="H2988" t="str">
        <f>"82034"</f>
        <v>82034</v>
      </c>
      <c r="I2988">
        <v>1</v>
      </c>
      <c r="J2988">
        <v>348</v>
      </c>
      <c r="K2988">
        <v>0</v>
      </c>
      <c r="L2988">
        <v>316.68</v>
      </c>
    </row>
    <row r="2989" spans="1:12" x14ac:dyDescent="0.25">
      <c r="A2989" t="str">
        <f t="shared" si="551"/>
        <v>89301000</v>
      </c>
      <c r="B2989" t="str">
        <f t="shared" ref="B2989:B3020" si="559">"06539000"</f>
        <v>06539000</v>
      </c>
      <c r="C2989" t="str">
        <f>"06539001"</f>
        <v>06539001</v>
      </c>
      <c r="D2989" t="str">
        <f>"801"</f>
        <v>801</v>
      </c>
      <c r="E2989" t="str">
        <f t="shared" si="558"/>
        <v>89301171</v>
      </c>
      <c r="F2989" t="str">
        <f t="shared" ref="F2989:F3003" si="560">"8707305816"</f>
        <v>8707305816</v>
      </c>
      <c r="G2989" s="1">
        <v>44799</v>
      </c>
      <c r="H2989" t="str">
        <f>"81329"</f>
        <v>81329</v>
      </c>
      <c r="I2989">
        <v>1</v>
      </c>
      <c r="J2989">
        <v>16</v>
      </c>
      <c r="K2989">
        <v>0</v>
      </c>
      <c r="L2989">
        <v>12.48</v>
      </c>
    </row>
    <row r="2990" spans="1:12" x14ac:dyDescent="0.25">
      <c r="A2990" t="str">
        <f t="shared" si="551"/>
        <v>89301000</v>
      </c>
      <c r="B2990" t="str">
        <f t="shared" si="559"/>
        <v>06539000</v>
      </c>
      <c r="C2990" t="str">
        <f>"06539001"</f>
        <v>06539001</v>
      </c>
      <c r="D2990" t="str">
        <f>"801"</f>
        <v>801</v>
      </c>
      <c r="E2990" t="str">
        <f t="shared" si="558"/>
        <v>89301171</v>
      </c>
      <c r="F2990" t="str">
        <f t="shared" si="560"/>
        <v>8707305816</v>
      </c>
      <c r="G2990" s="1">
        <v>44799</v>
      </c>
      <c r="H2990" t="str">
        <f>"81331"</f>
        <v>81331</v>
      </c>
      <c r="I2990">
        <v>1</v>
      </c>
      <c r="J2990">
        <v>193</v>
      </c>
      <c r="K2990">
        <v>0</v>
      </c>
      <c r="L2990">
        <v>150.54</v>
      </c>
    </row>
    <row r="2991" spans="1:12" x14ac:dyDescent="0.25">
      <c r="A2991" t="str">
        <f t="shared" si="551"/>
        <v>89301000</v>
      </c>
      <c r="B2991" t="str">
        <f t="shared" si="559"/>
        <v>06539000</v>
      </c>
      <c r="C2991" t="str">
        <f t="shared" ref="C2991:C2998" si="561">"06539002"</f>
        <v>06539002</v>
      </c>
      <c r="D2991" t="str">
        <f t="shared" ref="D2991:D2998" si="562">"802"</f>
        <v>802</v>
      </c>
      <c r="E2991" t="str">
        <f t="shared" si="558"/>
        <v>89301171</v>
      </c>
      <c r="F2991" t="str">
        <f t="shared" si="560"/>
        <v>8707305816</v>
      </c>
      <c r="G2991" s="1">
        <v>44799</v>
      </c>
      <c r="H2991" t="str">
        <f t="shared" ref="H2991:H2998" si="563">"82097"</f>
        <v>82097</v>
      </c>
      <c r="I2991">
        <v>1</v>
      </c>
      <c r="J2991">
        <v>380</v>
      </c>
      <c r="K2991">
        <v>0</v>
      </c>
      <c r="L2991">
        <v>345.8</v>
      </c>
    </row>
    <row r="2992" spans="1:12" x14ac:dyDescent="0.25">
      <c r="A2992" t="str">
        <f t="shared" si="551"/>
        <v>89301000</v>
      </c>
      <c r="B2992" t="str">
        <f t="shared" si="559"/>
        <v>06539000</v>
      </c>
      <c r="C2992" t="str">
        <f t="shared" si="561"/>
        <v>06539002</v>
      </c>
      <c r="D2992" t="str">
        <f t="shared" si="562"/>
        <v>802</v>
      </c>
      <c r="E2992" t="str">
        <f t="shared" si="558"/>
        <v>89301171</v>
      </c>
      <c r="F2992" t="str">
        <f t="shared" si="560"/>
        <v>8707305816</v>
      </c>
      <c r="G2992" s="1">
        <v>44799</v>
      </c>
      <c r="H2992" t="str">
        <f t="shared" si="563"/>
        <v>82097</v>
      </c>
      <c r="I2992">
        <v>1</v>
      </c>
      <c r="J2992">
        <v>380</v>
      </c>
      <c r="K2992">
        <v>0</v>
      </c>
      <c r="L2992">
        <v>345.8</v>
      </c>
    </row>
    <row r="2993" spans="1:12" x14ac:dyDescent="0.25">
      <c r="A2993" t="str">
        <f t="shared" si="551"/>
        <v>89301000</v>
      </c>
      <c r="B2993" t="str">
        <f t="shared" si="559"/>
        <v>06539000</v>
      </c>
      <c r="C2993" t="str">
        <f t="shared" si="561"/>
        <v>06539002</v>
      </c>
      <c r="D2993" t="str">
        <f t="shared" si="562"/>
        <v>802</v>
      </c>
      <c r="E2993" t="str">
        <f t="shared" si="558"/>
        <v>89301171</v>
      </c>
      <c r="F2993" t="str">
        <f t="shared" si="560"/>
        <v>8707305816</v>
      </c>
      <c r="G2993" s="1">
        <v>44799</v>
      </c>
      <c r="H2993" t="str">
        <f t="shared" si="563"/>
        <v>82097</v>
      </c>
      <c r="I2993">
        <v>1</v>
      </c>
      <c r="J2993">
        <v>380</v>
      </c>
      <c r="K2993">
        <v>0</v>
      </c>
      <c r="L2993">
        <v>345.8</v>
      </c>
    </row>
    <row r="2994" spans="1:12" x14ac:dyDescent="0.25">
      <c r="A2994" t="str">
        <f t="shared" si="551"/>
        <v>89301000</v>
      </c>
      <c r="B2994" t="str">
        <f t="shared" si="559"/>
        <v>06539000</v>
      </c>
      <c r="C2994" t="str">
        <f t="shared" si="561"/>
        <v>06539002</v>
      </c>
      <c r="D2994" t="str">
        <f t="shared" si="562"/>
        <v>802</v>
      </c>
      <c r="E2994" t="str">
        <f t="shared" si="558"/>
        <v>89301171</v>
      </c>
      <c r="F2994" t="str">
        <f t="shared" si="560"/>
        <v>8707305816</v>
      </c>
      <c r="G2994" s="1">
        <v>44799</v>
      </c>
      <c r="H2994" t="str">
        <f t="shared" si="563"/>
        <v>82097</v>
      </c>
      <c r="I2994">
        <v>1</v>
      </c>
      <c r="J2994">
        <v>380</v>
      </c>
      <c r="K2994">
        <v>0</v>
      </c>
      <c r="L2994">
        <v>345.8</v>
      </c>
    </row>
    <row r="2995" spans="1:12" x14ac:dyDescent="0.25">
      <c r="A2995" t="str">
        <f t="shared" si="551"/>
        <v>89301000</v>
      </c>
      <c r="B2995" t="str">
        <f t="shared" si="559"/>
        <v>06539000</v>
      </c>
      <c r="C2995" t="str">
        <f t="shared" si="561"/>
        <v>06539002</v>
      </c>
      <c r="D2995" t="str">
        <f t="shared" si="562"/>
        <v>802</v>
      </c>
      <c r="E2995" t="str">
        <f t="shared" si="558"/>
        <v>89301171</v>
      </c>
      <c r="F2995" t="str">
        <f t="shared" si="560"/>
        <v>8707305816</v>
      </c>
      <c r="G2995" s="1">
        <v>44799</v>
      </c>
      <c r="H2995" t="str">
        <f t="shared" si="563"/>
        <v>82097</v>
      </c>
      <c r="I2995">
        <v>1</v>
      </c>
      <c r="J2995">
        <v>380</v>
      </c>
      <c r="K2995">
        <v>0</v>
      </c>
      <c r="L2995">
        <v>345.8</v>
      </c>
    </row>
    <row r="2996" spans="1:12" x14ac:dyDescent="0.25">
      <c r="A2996" t="str">
        <f t="shared" si="551"/>
        <v>89301000</v>
      </c>
      <c r="B2996" t="str">
        <f t="shared" si="559"/>
        <v>06539000</v>
      </c>
      <c r="C2996" t="str">
        <f t="shared" si="561"/>
        <v>06539002</v>
      </c>
      <c r="D2996" t="str">
        <f t="shared" si="562"/>
        <v>802</v>
      </c>
      <c r="E2996" t="str">
        <f t="shared" si="558"/>
        <v>89301171</v>
      </c>
      <c r="F2996" t="str">
        <f t="shared" si="560"/>
        <v>8707305816</v>
      </c>
      <c r="G2996" s="1">
        <v>44799</v>
      </c>
      <c r="H2996" t="str">
        <f t="shared" si="563"/>
        <v>82097</v>
      </c>
      <c r="I2996">
        <v>1</v>
      </c>
      <c r="J2996">
        <v>380</v>
      </c>
      <c r="K2996">
        <v>0</v>
      </c>
      <c r="L2996">
        <v>345.8</v>
      </c>
    </row>
    <row r="2997" spans="1:12" x14ac:dyDescent="0.25">
      <c r="A2997" t="str">
        <f t="shared" si="551"/>
        <v>89301000</v>
      </c>
      <c r="B2997" t="str">
        <f t="shared" si="559"/>
        <v>06539000</v>
      </c>
      <c r="C2997" t="str">
        <f t="shared" si="561"/>
        <v>06539002</v>
      </c>
      <c r="D2997" t="str">
        <f t="shared" si="562"/>
        <v>802</v>
      </c>
      <c r="E2997" t="str">
        <f t="shared" si="558"/>
        <v>89301171</v>
      </c>
      <c r="F2997" t="str">
        <f t="shared" si="560"/>
        <v>8707305816</v>
      </c>
      <c r="G2997" s="1">
        <v>44799</v>
      </c>
      <c r="H2997" t="str">
        <f t="shared" si="563"/>
        <v>82097</v>
      </c>
      <c r="I2997">
        <v>1</v>
      </c>
      <c r="J2997">
        <v>380</v>
      </c>
      <c r="K2997">
        <v>0</v>
      </c>
      <c r="L2997">
        <v>345.8</v>
      </c>
    </row>
    <row r="2998" spans="1:12" x14ac:dyDescent="0.25">
      <c r="A2998" t="str">
        <f t="shared" si="551"/>
        <v>89301000</v>
      </c>
      <c r="B2998" t="str">
        <f t="shared" si="559"/>
        <v>06539000</v>
      </c>
      <c r="C2998" t="str">
        <f t="shared" si="561"/>
        <v>06539002</v>
      </c>
      <c r="D2998" t="str">
        <f t="shared" si="562"/>
        <v>802</v>
      </c>
      <c r="E2998" t="str">
        <f t="shared" si="558"/>
        <v>89301171</v>
      </c>
      <c r="F2998" t="str">
        <f t="shared" si="560"/>
        <v>8707305816</v>
      </c>
      <c r="G2998" s="1">
        <v>44799</v>
      </c>
      <c r="H2998" t="str">
        <f t="shared" si="563"/>
        <v>82097</v>
      </c>
      <c r="I2998">
        <v>1</v>
      </c>
      <c r="J2998">
        <v>380</v>
      </c>
      <c r="K2998">
        <v>0</v>
      </c>
      <c r="L2998">
        <v>345.8</v>
      </c>
    </row>
    <row r="2999" spans="1:12" x14ac:dyDescent="0.25">
      <c r="A2999" t="str">
        <f t="shared" si="551"/>
        <v>89301000</v>
      </c>
      <c r="B2999" t="str">
        <f t="shared" si="559"/>
        <v>06539000</v>
      </c>
      <c r="C2999" t="str">
        <f t="shared" ref="C2999:C3004" si="564">"06539003"</f>
        <v>06539003</v>
      </c>
      <c r="D2999" t="str">
        <f t="shared" ref="D2999:D3004" si="565">"813"</f>
        <v>813</v>
      </c>
      <c r="E2999" t="str">
        <f t="shared" si="558"/>
        <v>89301171</v>
      </c>
      <c r="F2999" t="str">
        <f t="shared" si="560"/>
        <v>8707305816</v>
      </c>
      <c r="G2999" s="1">
        <v>44799</v>
      </c>
      <c r="H2999" t="str">
        <f>"91197"</f>
        <v>91197</v>
      </c>
      <c r="I2999">
        <v>1</v>
      </c>
      <c r="J2999">
        <v>1046</v>
      </c>
      <c r="K2999">
        <v>0</v>
      </c>
      <c r="L2999">
        <v>815.88</v>
      </c>
    </row>
    <row r="3000" spans="1:12" x14ac:dyDescent="0.25">
      <c r="A3000" t="str">
        <f t="shared" si="551"/>
        <v>89301000</v>
      </c>
      <c r="B3000" t="str">
        <f t="shared" si="559"/>
        <v>06539000</v>
      </c>
      <c r="C3000" t="str">
        <f t="shared" si="564"/>
        <v>06539003</v>
      </c>
      <c r="D3000" t="str">
        <f t="shared" si="565"/>
        <v>813</v>
      </c>
      <c r="E3000" t="str">
        <f t="shared" si="558"/>
        <v>89301171</v>
      </c>
      <c r="F3000" t="str">
        <f t="shared" si="560"/>
        <v>8707305816</v>
      </c>
      <c r="G3000" s="1">
        <v>44799</v>
      </c>
      <c r="H3000" t="str">
        <f>"91173"</f>
        <v>91173</v>
      </c>
      <c r="I3000">
        <v>1</v>
      </c>
      <c r="J3000">
        <v>335</v>
      </c>
      <c r="K3000">
        <v>0</v>
      </c>
      <c r="L3000">
        <v>261.3</v>
      </c>
    </row>
    <row r="3001" spans="1:12" x14ac:dyDescent="0.25">
      <c r="A3001" t="str">
        <f t="shared" si="551"/>
        <v>89301000</v>
      </c>
      <c r="B3001" t="str">
        <f t="shared" si="559"/>
        <v>06539000</v>
      </c>
      <c r="C3001" t="str">
        <f t="shared" si="564"/>
        <v>06539003</v>
      </c>
      <c r="D3001" t="str">
        <f t="shared" si="565"/>
        <v>813</v>
      </c>
      <c r="E3001" t="str">
        <f t="shared" si="558"/>
        <v>89301171</v>
      </c>
      <c r="F3001" t="str">
        <f t="shared" si="560"/>
        <v>8707305816</v>
      </c>
      <c r="G3001" s="1">
        <v>44799</v>
      </c>
      <c r="H3001" t="str">
        <f>"91167"</f>
        <v>91167</v>
      </c>
      <c r="I3001">
        <v>1</v>
      </c>
      <c r="J3001">
        <v>425</v>
      </c>
      <c r="K3001">
        <v>0</v>
      </c>
      <c r="L3001">
        <v>331.5</v>
      </c>
    </row>
    <row r="3002" spans="1:12" x14ac:dyDescent="0.25">
      <c r="A3002" t="str">
        <f t="shared" si="551"/>
        <v>89301000</v>
      </c>
      <c r="B3002" t="str">
        <f t="shared" si="559"/>
        <v>06539000</v>
      </c>
      <c r="C3002" t="str">
        <f t="shared" si="564"/>
        <v>06539003</v>
      </c>
      <c r="D3002" t="str">
        <f t="shared" si="565"/>
        <v>813</v>
      </c>
      <c r="E3002" t="str">
        <f t="shared" si="558"/>
        <v>89301171</v>
      </c>
      <c r="F3002" t="str">
        <f t="shared" si="560"/>
        <v>8707305816</v>
      </c>
      <c r="G3002" s="1">
        <v>44799</v>
      </c>
      <c r="H3002" t="str">
        <f>"91169"</f>
        <v>91169</v>
      </c>
      <c r="I3002">
        <v>1</v>
      </c>
      <c r="J3002">
        <v>425</v>
      </c>
      <c r="K3002">
        <v>0</v>
      </c>
      <c r="L3002">
        <v>331.5</v>
      </c>
    </row>
    <row r="3003" spans="1:12" x14ac:dyDescent="0.25">
      <c r="A3003" t="str">
        <f t="shared" si="551"/>
        <v>89301000</v>
      </c>
      <c r="B3003" t="str">
        <f t="shared" si="559"/>
        <v>06539000</v>
      </c>
      <c r="C3003" t="str">
        <f t="shared" si="564"/>
        <v>06539003</v>
      </c>
      <c r="D3003" t="str">
        <f t="shared" si="565"/>
        <v>813</v>
      </c>
      <c r="E3003" t="str">
        <f t="shared" si="558"/>
        <v>89301171</v>
      </c>
      <c r="F3003" t="str">
        <f t="shared" si="560"/>
        <v>8707305816</v>
      </c>
      <c r="G3003" s="1">
        <v>44799</v>
      </c>
      <c r="H3003" t="str">
        <f>"91475"</f>
        <v>91475</v>
      </c>
      <c r="I3003">
        <v>1</v>
      </c>
      <c r="J3003">
        <v>206</v>
      </c>
      <c r="K3003">
        <v>0</v>
      </c>
      <c r="L3003">
        <v>160.68</v>
      </c>
    </row>
    <row r="3004" spans="1:12" x14ac:dyDescent="0.25">
      <c r="A3004" t="str">
        <f t="shared" si="551"/>
        <v>89301000</v>
      </c>
      <c r="B3004" t="str">
        <f t="shared" si="559"/>
        <v>06539000</v>
      </c>
      <c r="C3004" t="str">
        <f t="shared" si="564"/>
        <v>06539003</v>
      </c>
      <c r="D3004" t="str">
        <f t="shared" si="565"/>
        <v>813</v>
      </c>
      <c r="E3004" t="str">
        <f t="shared" si="558"/>
        <v>89301171</v>
      </c>
      <c r="F3004" t="str">
        <f>"5861081743"</f>
        <v>5861081743</v>
      </c>
      <c r="G3004" s="1">
        <v>44799</v>
      </c>
      <c r="H3004" t="str">
        <f>"91475"</f>
        <v>91475</v>
      </c>
      <c r="I3004">
        <v>1</v>
      </c>
      <c r="J3004">
        <v>206</v>
      </c>
      <c r="K3004">
        <v>0</v>
      </c>
      <c r="L3004">
        <v>160.68</v>
      </c>
    </row>
    <row r="3005" spans="1:12" x14ac:dyDescent="0.25">
      <c r="A3005" t="str">
        <f t="shared" si="551"/>
        <v>89301000</v>
      </c>
      <c r="B3005" t="str">
        <f t="shared" si="559"/>
        <v>06539000</v>
      </c>
      <c r="C3005" t="str">
        <f>"06539001"</f>
        <v>06539001</v>
      </c>
      <c r="D3005" t="str">
        <f>"801"</f>
        <v>801</v>
      </c>
      <c r="E3005" t="str">
        <f t="shared" ref="E3005:E3037" si="566">"89301172"</f>
        <v>89301172</v>
      </c>
      <c r="F3005" t="str">
        <f t="shared" ref="F3005:F3037" si="567">"8651025812"</f>
        <v>8651025812</v>
      </c>
      <c r="G3005" s="1">
        <v>44820</v>
      </c>
      <c r="H3005" t="str">
        <f>"81329"</f>
        <v>81329</v>
      </c>
      <c r="I3005">
        <v>1</v>
      </c>
      <c r="J3005">
        <v>16</v>
      </c>
      <c r="K3005">
        <v>0</v>
      </c>
      <c r="L3005">
        <v>12.48</v>
      </c>
    </row>
    <row r="3006" spans="1:12" x14ac:dyDescent="0.25">
      <c r="A3006" t="str">
        <f t="shared" si="551"/>
        <v>89301000</v>
      </c>
      <c r="B3006" t="str">
        <f t="shared" si="559"/>
        <v>06539000</v>
      </c>
      <c r="C3006" t="str">
        <f>"06539001"</f>
        <v>06539001</v>
      </c>
      <c r="D3006" t="str">
        <f>"801"</f>
        <v>801</v>
      </c>
      <c r="E3006" t="str">
        <f t="shared" si="566"/>
        <v>89301172</v>
      </c>
      <c r="F3006" t="str">
        <f t="shared" si="567"/>
        <v>8651025812</v>
      </c>
      <c r="G3006" s="1">
        <v>44820</v>
      </c>
      <c r="H3006" t="str">
        <f>"81331"</f>
        <v>81331</v>
      </c>
      <c r="I3006">
        <v>1</v>
      </c>
      <c r="J3006">
        <v>193</v>
      </c>
      <c r="K3006">
        <v>0</v>
      </c>
      <c r="L3006">
        <v>150.54</v>
      </c>
    </row>
    <row r="3007" spans="1:12" x14ac:dyDescent="0.25">
      <c r="A3007" t="str">
        <f t="shared" si="551"/>
        <v>89301000</v>
      </c>
      <c r="B3007" t="str">
        <f t="shared" si="559"/>
        <v>06539000</v>
      </c>
      <c r="C3007" t="str">
        <f t="shared" ref="C3007:C3014" si="568">"06539002"</f>
        <v>06539002</v>
      </c>
      <c r="D3007" t="str">
        <f t="shared" ref="D3007:D3014" si="569">"802"</f>
        <v>802</v>
      </c>
      <c r="E3007" t="str">
        <f t="shared" si="566"/>
        <v>89301172</v>
      </c>
      <c r="F3007" t="str">
        <f t="shared" si="567"/>
        <v>8651025812</v>
      </c>
      <c r="G3007" s="1">
        <v>44820</v>
      </c>
      <c r="H3007" t="str">
        <f t="shared" ref="H3007:H3014" si="570">"82097"</f>
        <v>82097</v>
      </c>
      <c r="I3007">
        <v>1</v>
      </c>
      <c r="J3007">
        <v>380</v>
      </c>
      <c r="K3007">
        <v>0</v>
      </c>
      <c r="L3007">
        <v>345.8</v>
      </c>
    </row>
    <row r="3008" spans="1:12" x14ac:dyDescent="0.25">
      <c r="A3008" t="str">
        <f t="shared" si="551"/>
        <v>89301000</v>
      </c>
      <c r="B3008" t="str">
        <f t="shared" si="559"/>
        <v>06539000</v>
      </c>
      <c r="C3008" t="str">
        <f t="shared" si="568"/>
        <v>06539002</v>
      </c>
      <c r="D3008" t="str">
        <f t="shared" si="569"/>
        <v>802</v>
      </c>
      <c r="E3008" t="str">
        <f t="shared" si="566"/>
        <v>89301172</v>
      </c>
      <c r="F3008" t="str">
        <f t="shared" si="567"/>
        <v>8651025812</v>
      </c>
      <c r="G3008" s="1">
        <v>44820</v>
      </c>
      <c r="H3008" t="str">
        <f t="shared" si="570"/>
        <v>82097</v>
      </c>
      <c r="I3008">
        <v>1</v>
      </c>
      <c r="J3008">
        <v>380</v>
      </c>
      <c r="K3008">
        <v>0</v>
      </c>
      <c r="L3008">
        <v>345.8</v>
      </c>
    </row>
    <row r="3009" spans="1:12" x14ac:dyDescent="0.25">
      <c r="A3009" t="str">
        <f t="shared" si="551"/>
        <v>89301000</v>
      </c>
      <c r="B3009" t="str">
        <f t="shared" si="559"/>
        <v>06539000</v>
      </c>
      <c r="C3009" t="str">
        <f t="shared" si="568"/>
        <v>06539002</v>
      </c>
      <c r="D3009" t="str">
        <f t="shared" si="569"/>
        <v>802</v>
      </c>
      <c r="E3009" t="str">
        <f t="shared" si="566"/>
        <v>89301172</v>
      </c>
      <c r="F3009" t="str">
        <f t="shared" si="567"/>
        <v>8651025812</v>
      </c>
      <c r="G3009" s="1">
        <v>44820</v>
      </c>
      <c r="H3009" t="str">
        <f t="shared" si="570"/>
        <v>82097</v>
      </c>
      <c r="I3009">
        <v>1</v>
      </c>
      <c r="J3009">
        <v>380</v>
      </c>
      <c r="K3009">
        <v>0</v>
      </c>
      <c r="L3009">
        <v>345.8</v>
      </c>
    </row>
    <row r="3010" spans="1:12" x14ac:dyDescent="0.25">
      <c r="A3010" t="str">
        <f t="shared" ref="A3010:A3073" si="571">"89301000"</f>
        <v>89301000</v>
      </c>
      <c r="B3010" t="str">
        <f t="shared" si="559"/>
        <v>06539000</v>
      </c>
      <c r="C3010" t="str">
        <f t="shared" si="568"/>
        <v>06539002</v>
      </c>
      <c r="D3010" t="str">
        <f t="shared" si="569"/>
        <v>802</v>
      </c>
      <c r="E3010" t="str">
        <f t="shared" si="566"/>
        <v>89301172</v>
      </c>
      <c r="F3010" t="str">
        <f t="shared" si="567"/>
        <v>8651025812</v>
      </c>
      <c r="G3010" s="1">
        <v>44820</v>
      </c>
      <c r="H3010" t="str">
        <f t="shared" si="570"/>
        <v>82097</v>
      </c>
      <c r="I3010">
        <v>1</v>
      </c>
      <c r="J3010">
        <v>380</v>
      </c>
      <c r="K3010">
        <v>0</v>
      </c>
      <c r="L3010">
        <v>345.8</v>
      </c>
    </row>
    <row r="3011" spans="1:12" x14ac:dyDescent="0.25">
      <c r="A3011" t="str">
        <f t="shared" si="571"/>
        <v>89301000</v>
      </c>
      <c r="B3011" t="str">
        <f t="shared" si="559"/>
        <v>06539000</v>
      </c>
      <c r="C3011" t="str">
        <f t="shared" si="568"/>
        <v>06539002</v>
      </c>
      <c r="D3011" t="str">
        <f t="shared" si="569"/>
        <v>802</v>
      </c>
      <c r="E3011" t="str">
        <f t="shared" si="566"/>
        <v>89301172</v>
      </c>
      <c r="F3011" t="str">
        <f t="shared" si="567"/>
        <v>8651025812</v>
      </c>
      <c r="G3011" s="1">
        <v>44820</v>
      </c>
      <c r="H3011" t="str">
        <f t="shared" si="570"/>
        <v>82097</v>
      </c>
      <c r="I3011">
        <v>1</v>
      </c>
      <c r="J3011">
        <v>380</v>
      </c>
      <c r="K3011">
        <v>0</v>
      </c>
      <c r="L3011">
        <v>345.8</v>
      </c>
    </row>
    <row r="3012" spans="1:12" x14ac:dyDescent="0.25">
      <c r="A3012" t="str">
        <f t="shared" si="571"/>
        <v>89301000</v>
      </c>
      <c r="B3012" t="str">
        <f t="shared" si="559"/>
        <v>06539000</v>
      </c>
      <c r="C3012" t="str">
        <f t="shared" si="568"/>
        <v>06539002</v>
      </c>
      <c r="D3012" t="str">
        <f t="shared" si="569"/>
        <v>802</v>
      </c>
      <c r="E3012" t="str">
        <f t="shared" si="566"/>
        <v>89301172</v>
      </c>
      <c r="F3012" t="str">
        <f t="shared" si="567"/>
        <v>8651025812</v>
      </c>
      <c r="G3012" s="1">
        <v>44820</v>
      </c>
      <c r="H3012" t="str">
        <f t="shared" si="570"/>
        <v>82097</v>
      </c>
      <c r="I3012">
        <v>1</v>
      </c>
      <c r="J3012">
        <v>380</v>
      </c>
      <c r="K3012">
        <v>0</v>
      </c>
      <c r="L3012">
        <v>345.8</v>
      </c>
    </row>
    <row r="3013" spans="1:12" x14ac:dyDescent="0.25">
      <c r="A3013" t="str">
        <f t="shared" si="571"/>
        <v>89301000</v>
      </c>
      <c r="B3013" t="str">
        <f t="shared" si="559"/>
        <v>06539000</v>
      </c>
      <c r="C3013" t="str">
        <f t="shared" si="568"/>
        <v>06539002</v>
      </c>
      <c r="D3013" t="str">
        <f t="shared" si="569"/>
        <v>802</v>
      </c>
      <c r="E3013" t="str">
        <f t="shared" si="566"/>
        <v>89301172</v>
      </c>
      <c r="F3013" t="str">
        <f t="shared" si="567"/>
        <v>8651025812</v>
      </c>
      <c r="G3013" s="1">
        <v>44820</v>
      </c>
      <c r="H3013" t="str">
        <f t="shared" si="570"/>
        <v>82097</v>
      </c>
      <c r="I3013">
        <v>1</v>
      </c>
      <c r="J3013">
        <v>380</v>
      </c>
      <c r="K3013">
        <v>0</v>
      </c>
      <c r="L3013">
        <v>345.8</v>
      </c>
    </row>
    <row r="3014" spans="1:12" x14ac:dyDescent="0.25">
      <c r="A3014" t="str">
        <f t="shared" si="571"/>
        <v>89301000</v>
      </c>
      <c r="B3014" t="str">
        <f t="shared" si="559"/>
        <v>06539000</v>
      </c>
      <c r="C3014" t="str">
        <f t="shared" si="568"/>
        <v>06539002</v>
      </c>
      <c r="D3014" t="str">
        <f t="shared" si="569"/>
        <v>802</v>
      </c>
      <c r="E3014" t="str">
        <f t="shared" si="566"/>
        <v>89301172</v>
      </c>
      <c r="F3014" t="str">
        <f t="shared" si="567"/>
        <v>8651025812</v>
      </c>
      <c r="G3014" s="1">
        <v>44820</v>
      </c>
      <c r="H3014" t="str">
        <f t="shared" si="570"/>
        <v>82097</v>
      </c>
      <c r="I3014">
        <v>1</v>
      </c>
      <c r="J3014">
        <v>380</v>
      </c>
      <c r="K3014">
        <v>0</v>
      </c>
      <c r="L3014">
        <v>345.8</v>
      </c>
    </row>
    <row r="3015" spans="1:12" x14ac:dyDescent="0.25">
      <c r="A3015" t="str">
        <f t="shared" si="571"/>
        <v>89301000</v>
      </c>
      <c r="B3015" t="str">
        <f t="shared" si="559"/>
        <v>06539000</v>
      </c>
      <c r="C3015" t="str">
        <f t="shared" ref="C3015:C3037" si="572">"06539003"</f>
        <v>06539003</v>
      </c>
      <c r="D3015" t="str">
        <f t="shared" ref="D3015:D3037" si="573">"813"</f>
        <v>813</v>
      </c>
      <c r="E3015" t="str">
        <f t="shared" si="566"/>
        <v>89301172</v>
      </c>
      <c r="F3015" t="str">
        <f t="shared" si="567"/>
        <v>8651025812</v>
      </c>
      <c r="G3015" s="1">
        <v>44825</v>
      </c>
      <c r="H3015" t="str">
        <f>"91413"</f>
        <v>91413</v>
      </c>
      <c r="I3015">
        <v>1</v>
      </c>
      <c r="J3015">
        <v>853</v>
      </c>
      <c r="K3015">
        <v>0</v>
      </c>
      <c r="L3015">
        <v>665.34</v>
      </c>
    </row>
    <row r="3016" spans="1:12" x14ac:dyDescent="0.25">
      <c r="A3016" t="str">
        <f t="shared" si="571"/>
        <v>89301000</v>
      </c>
      <c r="B3016" t="str">
        <f t="shared" si="559"/>
        <v>06539000</v>
      </c>
      <c r="C3016" t="str">
        <f t="shared" si="572"/>
        <v>06539003</v>
      </c>
      <c r="D3016" t="str">
        <f t="shared" si="573"/>
        <v>813</v>
      </c>
      <c r="E3016" t="str">
        <f t="shared" si="566"/>
        <v>89301172</v>
      </c>
      <c r="F3016" t="str">
        <f t="shared" si="567"/>
        <v>8651025812</v>
      </c>
      <c r="G3016" s="1">
        <v>44825</v>
      </c>
      <c r="H3016" t="str">
        <f>"91413"</f>
        <v>91413</v>
      </c>
      <c r="I3016">
        <v>1</v>
      </c>
      <c r="J3016">
        <v>853</v>
      </c>
      <c r="K3016">
        <v>0</v>
      </c>
      <c r="L3016">
        <v>665.34</v>
      </c>
    </row>
    <row r="3017" spans="1:12" x14ac:dyDescent="0.25">
      <c r="A3017" t="str">
        <f t="shared" si="571"/>
        <v>89301000</v>
      </c>
      <c r="B3017" t="str">
        <f t="shared" si="559"/>
        <v>06539000</v>
      </c>
      <c r="C3017" t="str">
        <f t="shared" si="572"/>
        <v>06539003</v>
      </c>
      <c r="D3017" t="str">
        <f t="shared" si="573"/>
        <v>813</v>
      </c>
      <c r="E3017" t="str">
        <f t="shared" si="566"/>
        <v>89301172</v>
      </c>
      <c r="F3017" t="str">
        <f t="shared" si="567"/>
        <v>8651025812</v>
      </c>
      <c r="G3017" s="1">
        <v>44820</v>
      </c>
      <c r="H3017" t="str">
        <f t="shared" ref="H3017:H3023" si="574">"91197"</f>
        <v>91197</v>
      </c>
      <c r="I3017">
        <v>1</v>
      </c>
      <c r="J3017">
        <v>1046</v>
      </c>
      <c r="K3017">
        <v>0</v>
      </c>
      <c r="L3017">
        <v>815.88</v>
      </c>
    </row>
    <row r="3018" spans="1:12" x14ac:dyDescent="0.25">
      <c r="A3018" t="str">
        <f t="shared" si="571"/>
        <v>89301000</v>
      </c>
      <c r="B3018" t="str">
        <f t="shared" si="559"/>
        <v>06539000</v>
      </c>
      <c r="C3018" t="str">
        <f t="shared" si="572"/>
        <v>06539003</v>
      </c>
      <c r="D3018" t="str">
        <f t="shared" si="573"/>
        <v>813</v>
      </c>
      <c r="E3018" t="str">
        <f t="shared" si="566"/>
        <v>89301172</v>
      </c>
      <c r="F3018" t="str">
        <f t="shared" si="567"/>
        <v>8651025812</v>
      </c>
      <c r="G3018" s="1">
        <v>44823</v>
      </c>
      <c r="H3018" t="str">
        <f t="shared" si="574"/>
        <v>91197</v>
      </c>
      <c r="I3018">
        <v>1</v>
      </c>
      <c r="J3018">
        <v>1046</v>
      </c>
      <c r="K3018">
        <v>0</v>
      </c>
      <c r="L3018">
        <v>815.88</v>
      </c>
    </row>
    <row r="3019" spans="1:12" x14ac:dyDescent="0.25">
      <c r="A3019" t="str">
        <f t="shared" si="571"/>
        <v>89301000</v>
      </c>
      <c r="B3019" t="str">
        <f t="shared" si="559"/>
        <v>06539000</v>
      </c>
      <c r="C3019" t="str">
        <f t="shared" si="572"/>
        <v>06539003</v>
      </c>
      <c r="D3019" t="str">
        <f t="shared" si="573"/>
        <v>813</v>
      </c>
      <c r="E3019" t="str">
        <f t="shared" si="566"/>
        <v>89301172</v>
      </c>
      <c r="F3019" t="str">
        <f t="shared" si="567"/>
        <v>8651025812</v>
      </c>
      <c r="G3019" s="1">
        <v>44823</v>
      </c>
      <c r="H3019" t="str">
        <f t="shared" si="574"/>
        <v>91197</v>
      </c>
      <c r="I3019">
        <v>1</v>
      </c>
      <c r="J3019">
        <v>1046</v>
      </c>
      <c r="K3019">
        <v>0</v>
      </c>
      <c r="L3019">
        <v>815.88</v>
      </c>
    </row>
    <row r="3020" spans="1:12" x14ac:dyDescent="0.25">
      <c r="A3020" t="str">
        <f t="shared" si="571"/>
        <v>89301000</v>
      </c>
      <c r="B3020" t="str">
        <f t="shared" si="559"/>
        <v>06539000</v>
      </c>
      <c r="C3020" t="str">
        <f t="shared" si="572"/>
        <v>06539003</v>
      </c>
      <c r="D3020" t="str">
        <f t="shared" si="573"/>
        <v>813</v>
      </c>
      <c r="E3020" t="str">
        <f t="shared" si="566"/>
        <v>89301172</v>
      </c>
      <c r="F3020" t="str">
        <f t="shared" si="567"/>
        <v>8651025812</v>
      </c>
      <c r="G3020" s="1">
        <v>44822</v>
      </c>
      <c r="H3020" t="str">
        <f t="shared" si="574"/>
        <v>91197</v>
      </c>
      <c r="I3020">
        <v>1</v>
      </c>
      <c r="J3020">
        <v>1046</v>
      </c>
      <c r="K3020">
        <v>0</v>
      </c>
      <c r="L3020">
        <v>815.88</v>
      </c>
    </row>
    <row r="3021" spans="1:12" x14ac:dyDescent="0.25">
      <c r="A3021" t="str">
        <f t="shared" si="571"/>
        <v>89301000</v>
      </c>
      <c r="B3021" t="str">
        <f t="shared" ref="B3021:B3037" si="575">"06539000"</f>
        <v>06539000</v>
      </c>
      <c r="C3021" t="str">
        <f t="shared" si="572"/>
        <v>06539003</v>
      </c>
      <c r="D3021" t="str">
        <f t="shared" si="573"/>
        <v>813</v>
      </c>
      <c r="E3021" t="str">
        <f t="shared" si="566"/>
        <v>89301172</v>
      </c>
      <c r="F3021" t="str">
        <f t="shared" si="567"/>
        <v>8651025812</v>
      </c>
      <c r="G3021" s="1">
        <v>44822</v>
      </c>
      <c r="H3021" t="str">
        <f t="shared" si="574"/>
        <v>91197</v>
      </c>
      <c r="I3021">
        <v>1</v>
      </c>
      <c r="J3021">
        <v>1046</v>
      </c>
      <c r="K3021">
        <v>0</v>
      </c>
      <c r="L3021">
        <v>815.88</v>
      </c>
    </row>
    <row r="3022" spans="1:12" x14ac:dyDescent="0.25">
      <c r="A3022" t="str">
        <f t="shared" si="571"/>
        <v>89301000</v>
      </c>
      <c r="B3022" t="str">
        <f t="shared" si="575"/>
        <v>06539000</v>
      </c>
      <c r="C3022" t="str">
        <f t="shared" si="572"/>
        <v>06539003</v>
      </c>
      <c r="D3022" t="str">
        <f t="shared" si="573"/>
        <v>813</v>
      </c>
      <c r="E3022" t="str">
        <f t="shared" si="566"/>
        <v>89301172</v>
      </c>
      <c r="F3022" t="str">
        <f t="shared" si="567"/>
        <v>8651025812</v>
      </c>
      <c r="G3022" s="1">
        <v>44821</v>
      </c>
      <c r="H3022" t="str">
        <f t="shared" si="574"/>
        <v>91197</v>
      </c>
      <c r="I3022">
        <v>1</v>
      </c>
      <c r="J3022">
        <v>1046</v>
      </c>
      <c r="K3022">
        <v>0</v>
      </c>
      <c r="L3022">
        <v>815.88</v>
      </c>
    </row>
    <row r="3023" spans="1:12" x14ac:dyDescent="0.25">
      <c r="A3023" t="str">
        <f t="shared" si="571"/>
        <v>89301000</v>
      </c>
      <c r="B3023" t="str">
        <f t="shared" si="575"/>
        <v>06539000</v>
      </c>
      <c r="C3023" t="str">
        <f t="shared" si="572"/>
        <v>06539003</v>
      </c>
      <c r="D3023" t="str">
        <f t="shared" si="573"/>
        <v>813</v>
      </c>
      <c r="E3023" t="str">
        <f t="shared" si="566"/>
        <v>89301172</v>
      </c>
      <c r="F3023" t="str">
        <f t="shared" si="567"/>
        <v>8651025812</v>
      </c>
      <c r="G3023" s="1">
        <v>44821</v>
      </c>
      <c r="H3023" t="str">
        <f t="shared" si="574"/>
        <v>91197</v>
      </c>
      <c r="I3023">
        <v>1</v>
      </c>
      <c r="J3023">
        <v>1046</v>
      </c>
      <c r="K3023">
        <v>0</v>
      </c>
      <c r="L3023">
        <v>815.88</v>
      </c>
    </row>
    <row r="3024" spans="1:12" x14ac:dyDescent="0.25">
      <c r="A3024" t="str">
        <f t="shared" si="571"/>
        <v>89301000</v>
      </c>
      <c r="B3024" t="str">
        <f t="shared" si="575"/>
        <v>06539000</v>
      </c>
      <c r="C3024" t="str">
        <f t="shared" si="572"/>
        <v>06539003</v>
      </c>
      <c r="D3024" t="str">
        <f t="shared" si="573"/>
        <v>813</v>
      </c>
      <c r="E3024" t="str">
        <f t="shared" si="566"/>
        <v>89301172</v>
      </c>
      <c r="F3024" t="str">
        <f t="shared" si="567"/>
        <v>8651025812</v>
      </c>
      <c r="G3024" s="1">
        <v>44823</v>
      </c>
      <c r="H3024" t="str">
        <f>"91329"</f>
        <v>91329</v>
      </c>
      <c r="I3024">
        <v>2</v>
      </c>
      <c r="J3024">
        <v>428</v>
      </c>
      <c r="K3024">
        <v>0</v>
      </c>
      <c r="L3024">
        <v>333.84</v>
      </c>
    </row>
    <row r="3025" spans="1:12" x14ac:dyDescent="0.25">
      <c r="A3025" t="str">
        <f t="shared" si="571"/>
        <v>89301000</v>
      </c>
      <c r="B3025" t="str">
        <f t="shared" si="575"/>
        <v>06539000</v>
      </c>
      <c r="C3025" t="str">
        <f t="shared" si="572"/>
        <v>06539003</v>
      </c>
      <c r="D3025" t="str">
        <f t="shared" si="573"/>
        <v>813</v>
      </c>
      <c r="E3025" t="str">
        <f t="shared" si="566"/>
        <v>89301172</v>
      </c>
      <c r="F3025" t="str">
        <f t="shared" si="567"/>
        <v>8651025812</v>
      </c>
      <c r="G3025" s="1">
        <v>44823</v>
      </c>
      <c r="H3025" t="str">
        <f>"91329"</f>
        <v>91329</v>
      </c>
      <c r="I3025">
        <v>2</v>
      </c>
      <c r="J3025">
        <v>428</v>
      </c>
      <c r="K3025">
        <v>0</v>
      </c>
      <c r="L3025">
        <v>333.84</v>
      </c>
    </row>
    <row r="3026" spans="1:12" x14ac:dyDescent="0.25">
      <c r="A3026" t="str">
        <f t="shared" si="571"/>
        <v>89301000</v>
      </c>
      <c r="B3026" t="str">
        <f t="shared" si="575"/>
        <v>06539000</v>
      </c>
      <c r="C3026" t="str">
        <f t="shared" si="572"/>
        <v>06539003</v>
      </c>
      <c r="D3026" t="str">
        <f t="shared" si="573"/>
        <v>813</v>
      </c>
      <c r="E3026" t="str">
        <f t="shared" si="566"/>
        <v>89301172</v>
      </c>
      <c r="F3026" t="str">
        <f t="shared" si="567"/>
        <v>8651025812</v>
      </c>
      <c r="G3026" s="1">
        <v>44823</v>
      </c>
      <c r="H3026" t="str">
        <f>"91329"</f>
        <v>91329</v>
      </c>
      <c r="I3026">
        <v>2</v>
      </c>
      <c r="J3026">
        <v>428</v>
      </c>
      <c r="K3026">
        <v>0</v>
      </c>
      <c r="L3026">
        <v>333.84</v>
      </c>
    </row>
    <row r="3027" spans="1:12" x14ac:dyDescent="0.25">
      <c r="A3027" t="str">
        <f t="shared" si="571"/>
        <v>89301000</v>
      </c>
      <c r="B3027" t="str">
        <f t="shared" si="575"/>
        <v>06539000</v>
      </c>
      <c r="C3027" t="str">
        <f t="shared" si="572"/>
        <v>06539003</v>
      </c>
      <c r="D3027" t="str">
        <f t="shared" si="573"/>
        <v>813</v>
      </c>
      <c r="E3027" t="str">
        <f t="shared" si="566"/>
        <v>89301172</v>
      </c>
      <c r="F3027" t="str">
        <f t="shared" si="567"/>
        <v>8651025812</v>
      </c>
      <c r="G3027" s="1">
        <v>44823</v>
      </c>
      <c r="H3027" t="str">
        <f>"91129"</f>
        <v>91129</v>
      </c>
      <c r="I3027">
        <v>1</v>
      </c>
      <c r="J3027">
        <v>174</v>
      </c>
      <c r="K3027">
        <v>0</v>
      </c>
      <c r="L3027">
        <v>135.72</v>
      </c>
    </row>
    <row r="3028" spans="1:12" x14ac:dyDescent="0.25">
      <c r="A3028" t="str">
        <f t="shared" si="571"/>
        <v>89301000</v>
      </c>
      <c r="B3028" t="str">
        <f t="shared" si="575"/>
        <v>06539000</v>
      </c>
      <c r="C3028" t="str">
        <f t="shared" si="572"/>
        <v>06539003</v>
      </c>
      <c r="D3028" t="str">
        <f t="shared" si="573"/>
        <v>813</v>
      </c>
      <c r="E3028" t="str">
        <f t="shared" si="566"/>
        <v>89301172</v>
      </c>
      <c r="F3028" t="str">
        <f t="shared" si="567"/>
        <v>8651025812</v>
      </c>
      <c r="G3028" s="1">
        <v>44823</v>
      </c>
      <c r="H3028" t="str">
        <f>"91131"</f>
        <v>91131</v>
      </c>
      <c r="I3028">
        <v>1</v>
      </c>
      <c r="J3028">
        <v>171</v>
      </c>
      <c r="K3028">
        <v>0</v>
      </c>
      <c r="L3028">
        <v>133.38</v>
      </c>
    </row>
    <row r="3029" spans="1:12" x14ac:dyDescent="0.25">
      <c r="A3029" t="str">
        <f t="shared" si="571"/>
        <v>89301000</v>
      </c>
      <c r="B3029" t="str">
        <f t="shared" si="575"/>
        <v>06539000</v>
      </c>
      <c r="C3029" t="str">
        <f t="shared" si="572"/>
        <v>06539003</v>
      </c>
      <c r="D3029" t="str">
        <f t="shared" si="573"/>
        <v>813</v>
      </c>
      <c r="E3029" t="str">
        <f t="shared" si="566"/>
        <v>89301172</v>
      </c>
      <c r="F3029" t="str">
        <f t="shared" si="567"/>
        <v>8651025812</v>
      </c>
      <c r="G3029" s="1">
        <v>44823</v>
      </c>
      <c r="H3029" t="str">
        <f>"91133"</f>
        <v>91133</v>
      </c>
      <c r="I3029">
        <v>1</v>
      </c>
      <c r="J3029">
        <v>176</v>
      </c>
      <c r="K3029">
        <v>0</v>
      </c>
      <c r="L3029">
        <v>137.28</v>
      </c>
    </row>
    <row r="3030" spans="1:12" x14ac:dyDescent="0.25">
      <c r="A3030" t="str">
        <f t="shared" si="571"/>
        <v>89301000</v>
      </c>
      <c r="B3030" t="str">
        <f t="shared" si="575"/>
        <v>06539000</v>
      </c>
      <c r="C3030" t="str">
        <f t="shared" si="572"/>
        <v>06539003</v>
      </c>
      <c r="D3030" t="str">
        <f t="shared" si="573"/>
        <v>813</v>
      </c>
      <c r="E3030" t="str">
        <f t="shared" si="566"/>
        <v>89301172</v>
      </c>
      <c r="F3030" t="str">
        <f t="shared" si="567"/>
        <v>8651025812</v>
      </c>
      <c r="G3030" s="1">
        <v>44823</v>
      </c>
      <c r="H3030" t="str">
        <f>"91171"</f>
        <v>91171</v>
      </c>
      <c r="I3030">
        <v>1</v>
      </c>
      <c r="J3030">
        <v>360</v>
      </c>
      <c r="K3030">
        <v>0</v>
      </c>
      <c r="L3030">
        <v>280.8</v>
      </c>
    </row>
    <row r="3031" spans="1:12" x14ac:dyDescent="0.25">
      <c r="A3031" t="str">
        <f t="shared" si="571"/>
        <v>89301000</v>
      </c>
      <c r="B3031" t="str">
        <f t="shared" si="575"/>
        <v>06539000</v>
      </c>
      <c r="C3031" t="str">
        <f t="shared" si="572"/>
        <v>06539003</v>
      </c>
      <c r="D3031" t="str">
        <f t="shared" si="573"/>
        <v>813</v>
      </c>
      <c r="E3031" t="str">
        <f t="shared" si="566"/>
        <v>89301172</v>
      </c>
      <c r="F3031" t="str">
        <f t="shared" si="567"/>
        <v>8651025812</v>
      </c>
      <c r="G3031" s="1">
        <v>44820</v>
      </c>
      <c r="H3031" t="str">
        <f>"91173"</f>
        <v>91173</v>
      </c>
      <c r="I3031">
        <v>1</v>
      </c>
      <c r="J3031">
        <v>335</v>
      </c>
      <c r="K3031">
        <v>0</v>
      </c>
      <c r="L3031">
        <v>261.3</v>
      </c>
    </row>
    <row r="3032" spans="1:12" x14ac:dyDescent="0.25">
      <c r="A3032" t="str">
        <f t="shared" si="571"/>
        <v>89301000</v>
      </c>
      <c r="B3032" t="str">
        <f t="shared" si="575"/>
        <v>06539000</v>
      </c>
      <c r="C3032" t="str">
        <f t="shared" si="572"/>
        <v>06539003</v>
      </c>
      <c r="D3032" t="str">
        <f t="shared" si="573"/>
        <v>813</v>
      </c>
      <c r="E3032" t="str">
        <f t="shared" si="566"/>
        <v>89301172</v>
      </c>
      <c r="F3032" t="str">
        <f t="shared" si="567"/>
        <v>8651025812</v>
      </c>
      <c r="G3032" s="1">
        <v>44823</v>
      </c>
      <c r="H3032" t="str">
        <f>"91175"</f>
        <v>91175</v>
      </c>
      <c r="I3032">
        <v>1</v>
      </c>
      <c r="J3032">
        <v>360</v>
      </c>
      <c r="K3032">
        <v>0</v>
      </c>
      <c r="L3032">
        <v>280.8</v>
      </c>
    </row>
    <row r="3033" spans="1:12" x14ac:dyDescent="0.25">
      <c r="A3033" t="str">
        <f t="shared" si="571"/>
        <v>89301000</v>
      </c>
      <c r="B3033" t="str">
        <f t="shared" si="575"/>
        <v>06539000</v>
      </c>
      <c r="C3033" t="str">
        <f t="shared" si="572"/>
        <v>06539003</v>
      </c>
      <c r="D3033" t="str">
        <f t="shared" si="573"/>
        <v>813</v>
      </c>
      <c r="E3033" t="str">
        <f t="shared" si="566"/>
        <v>89301172</v>
      </c>
      <c r="F3033" t="str">
        <f t="shared" si="567"/>
        <v>8651025812</v>
      </c>
      <c r="G3033" s="1">
        <v>44821</v>
      </c>
      <c r="H3033" t="str">
        <f>"91167"</f>
        <v>91167</v>
      </c>
      <c r="I3033">
        <v>1</v>
      </c>
      <c r="J3033">
        <v>425</v>
      </c>
      <c r="K3033">
        <v>0</v>
      </c>
      <c r="L3033">
        <v>331.5</v>
      </c>
    </row>
    <row r="3034" spans="1:12" x14ac:dyDescent="0.25">
      <c r="A3034" t="str">
        <f t="shared" si="571"/>
        <v>89301000</v>
      </c>
      <c r="B3034" t="str">
        <f t="shared" si="575"/>
        <v>06539000</v>
      </c>
      <c r="C3034" t="str">
        <f t="shared" si="572"/>
        <v>06539003</v>
      </c>
      <c r="D3034" t="str">
        <f t="shared" si="573"/>
        <v>813</v>
      </c>
      <c r="E3034" t="str">
        <f t="shared" si="566"/>
        <v>89301172</v>
      </c>
      <c r="F3034" t="str">
        <f t="shared" si="567"/>
        <v>8651025812</v>
      </c>
      <c r="G3034" s="1">
        <v>44821</v>
      </c>
      <c r="H3034" t="str">
        <f>"91169"</f>
        <v>91169</v>
      </c>
      <c r="I3034">
        <v>1</v>
      </c>
      <c r="J3034">
        <v>425</v>
      </c>
      <c r="K3034">
        <v>0</v>
      </c>
      <c r="L3034">
        <v>331.5</v>
      </c>
    </row>
    <row r="3035" spans="1:12" x14ac:dyDescent="0.25">
      <c r="A3035" t="str">
        <f t="shared" si="571"/>
        <v>89301000</v>
      </c>
      <c r="B3035" t="str">
        <f t="shared" si="575"/>
        <v>06539000</v>
      </c>
      <c r="C3035" t="str">
        <f t="shared" si="572"/>
        <v>06539003</v>
      </c>
      <c r="D3035" t="str">
        <f t="shared" si="573"/>
        <v>813</v>
      </c>
      <c r="E3035" t="str">
        <f t="shared" si="566"/>
        <v>89301172</v>
      </c>
      <c r="F3035" t="str">
        <f t="shared" si="567"/>
        <v>8651025812</v>
      </c>
      <c r="G3035" s="1">
        <v>44820</v>
      </c>
      <c r="H3035" t="str">
        <f>"91167"</f>
        <v>91167</v>
      </c>
      <c r="I3035">
        <v>1</v>
      </c>
      <c r="J3035">
        <v>425</v>
      </c>
      <c r="K3035">
        <v>0</v>
      </c>
      <c r="L3035">
        <v>331.5</v>
      </c>
    </row>
    <row r="3036" spans="1:12" x14ac:dyDescent="0.25">
      <c r="A3036" t="str">
        <f t="shared" si="571"/>
        <v>89301000</v>
      </c>
      <c r="B3036" t="str">
        <f t="shared" si="575"/>
        <v>06539000</v>
      </c>
      <c r="C3036" t="str">
        <f t="shared" si="572"/>
        <v>06539003</v>
      </c>
      <c r="D3036" t="str">
        <f t="shared" si="573"/>
        <v>813</v>
      </c>
      <c r="E3036" t="str">
        <f t="shared" si="566"/>
        <v>89301172</v>
      </c>
      <c r="F3036" t="str">
        <f t="shared" si="567"/>
        <v>8651025812</v>
      </c>
      <c r="G3036" s="1">
        <v>44820</v>
      </c>
      <c r="H3036" t="str">
        <f>"91169"</f>
        <v>91169</v>
      </c>
      <c r="I3036">
        <v>1</v>
      </c>
      <c r="J3036">
        <v>425</v>
      </c>
      <c r="K3036">
        <v>0</v>
      </c>
      <c r="L3036">
        <v>331.5</v>
      </c>
    </row>
    <row r="3037" spans="1:12" x14ac:dyDescent="0.25">
      <c r="A3037" t="str">
        <f t="shared" si="571"/>
        <v>89301000</v>
      </c>
      <c r="B3037" t="str">
        <f t="shared" si="575"/>
        <v>06539000</v>
      </c>
      <c r="C3037" t="str">
        <f t="shared" si="572"/>
        <v>06539003</v>
      </c>
      <c r="D3037" t="str">
        <f t="shared" si="573"/>
        <v>813</v>
      </c>
      <c r="E3037" t="str">
        <f t="shared" si="566"/>
        <v>89301172</v>
      </c>
      <c r="F3037" t="str">
        <f t="shared" si="567"/>
        <v>8651025812</v>
      </c>
      <c r="G3037" s="1">
        <v>44820</v>
      </c>
      <c r="H3037" t="str">
        <f>"91475"</f>
        <v>91475</v>
      </c>
      <c r="I3037">
        <v>1</v>
      </c>
      <c r="J3037">
        <v>206</v>
      </c>
      <c r="K3037">
        <v>0</v>
      </c>
      <c r="L3037">
        <v>160.68</v>
      </c>
    </row>
    <row r="3038" spans="1:12" x14ac:dyDescent="0.25">
      <c r="A3038" t="str">
        <f t="shared" si="571"/>
        <v>89301000</v>
      </c>
      <c r="B3038" t="str">
        <f>"91009000"</f>
        <v>91009000</v>
      </c>
      <c r="C3038" t="str">
        <f>"91009605"</f>
        <v>91009605</v>
      </c>
      <c r="D3038" t="str">
        <f>"818"</f>
        <v>818</v>
      </c>
      <c r="E3038" t="str">
        <f>"89301105"</f>
        <v>89301105</v>
      </c>
      <c r="F3038" t="str">
        <f>"2001160744"</f>
        <v>2001160744</v>
      </c>
      <c r="G3038" s="1">
        <v>44805</v>
      </c>
      <c r="H3038" t="str">
        <f>"22122"</f>
        <v>22122</v>
      </c>
      <c r="I3038">
        <v>1</v>
      </c>
      <c r="J3038">
        <v>573</v>
      </c>
      <c r="K3038">
        <v>0</v>
      </c>
      <c r="L3038">
        <v>521.42999999999995</v>
      </c>
    </row>
    <row r="3039" spans="1:12" x14ac:dyDescent="0.25">
      <c r="A3039" t="str">
        <f t="shared" si="571"/>
        <v>89301000</v>
      </c>
      <c r="B3039" t="str">
        <f>"91009000"</f>
        <v>91009000</v>
      </c>
      <c r="C3039" t="str">
        <f>"91009605"</f>
        <v>91009605</v>
      </c>
      <c r="D3039" t="str">
        <f>"818"</f>
        <v>818</v>
      </c>
      <c r="E3039" t="str">
        <f>"89301105"</f>
        <v>89301105</v>
      </c>
      <c r="F3039" t="str">
        <f>"2001160744"</f>
        <v>2001160744</v>
      </c>
      <c r="G3039" s="1">
        <v>44805</v>
      </c>
      <c r="H3039" t="str">
        <f>"22123"</f>
        <v>22123</v>
      </c>
      <c r="I3039">
        <v>1</v>
      </c>
      <c r="J3039">
        <v>322</v>
      </c>
      <c r="K3039">
        <v>0</v>
      </c>
      <c r="L3039">
        <v>293.02</v>
      </c>
    </row>
    <row r="3040" spans="1:12" x14ac:dyDescent="0.25">
      <c r="A3040" t="str">
        <f t="shared" si="571"/>
        <v>89301000</v>
      </c>
      <c r="B3040" t="str">
        <f>"91009000"</f>
        <v>91009000</v>
      </c>
      <c r="C3040" t="str">
        <f>"91009605"</f>
        <v>91009605</v>
      </c>
      <c r="D3040" t="str">
        <f>"818"</f>
        <v>818</v>
      </c>
      <c r="E3040" t="str">
        <f>"89301105"</f>
        <v>89301105</v>
      </c>
      <c r="F3040" t="str">
        <f>"2001160744"</f>
        <v>2001160744</v>
      </c>
      <c r="G3040" s="1">
        <v>44805</v>
      </c>
      <c r="H3040" t="str">
        <f>"22125"</f>
        <v>22125</v>
      </c>
      <c r="I3040">
        <v>1</v>
      </c>
      <c r="J3040">
        <v>853</v>
      </c>
      <c r="K3040">
        <v>0</v>
      </c>
      <c r="L3040">
        <v>776.23</v>
      </c>
    </row>
    <row r="3041" spans="1:12" x14ac:dyDescent="0.25">
      <c r="A3041" t="str">
        <f t="shared" si="571"/>
        <v>89301000</v>
      </c>
      <c r="B3041" t="str">
        <f>"91009000"</f>
        <v>91009000</v>
      </c>
      <c r="C3041" t="str">
        <f>"91009605"</f>
        <v>91009605</v>
      </c>
      <c r="D3041" t="str">
        <f>"818"</f>
        <v>818</v>
      </c>
      <c r="E3041" t="str">
        <f>"89301105"</f>
        <v>89301105</v>
      </c>
      <c r="F3041" t="str">
        <f>"2001160744"</f>
        <v>2001160744</v>
      </c>
      <c r="G3041" s="1">
        <v>44805</v>
      </c>
      <c r="H3041" t="str">
        <f>"22127"</f>
        <v>22127</v>
      </c>
      <c r="I3041">
        <v>1</v>
      </c>
      <c r="J3041">
        <v>330</v>
      </c>
      <c r="K3041">
        <v>0</v>
      </c>
      <c r="L3041">
        <v>300.3</v>
      </c>
    </row>
    <row r="3042" spans="1:12" x14ac:dyDescent="0.25">
      <c r="A3042" t="str">
        <f t="shared" si="571"/>
        <v>89301000</v>
      </c>
      <c r="B3042" t="str">
        <f>"02004000"</f>
        <v>02004000</v>
      </c>
      <c r="C3042" t="str">
        <f>"02004459"</f>
        <v>02004459</v>
      </c>
      <c r="D3042" t="str">
        <f>"401"</f>
        <v>401</v>
      </c>
      <c r="E3042" t="str">
        <f>"89301102"</f>
        <v>89301102</v>
      </c>
      <c r="F3042" t="str">
        <f>"1554080528"</f>
        <v>1554080528</v>
      </c>
      <c r="G3042" s="1">
        <v>44821</v>
      </c>
      <c r="H3042" t="str">
        <f>"92111"</f>
        <v>92111</v>
      </c>
      <c r="I3042">
        <v>1</v>
      </c>
      <c r="J3042">
        <v>161</v>
      </c>
      <c r="K3042">
        <v>0</v>
      </c>
      <c r="L3042">
        <v>173.88</v>
      </c>
    </row>
    <row r="3043" spans="1:12" x14ac:dyDescent="0.25">
      <c r="A3043" t="str">
        <f t="shared" si="571"/>
        <v>89301000</v>
      </c>
      <c r="B3043" t="str">
        <f>"02004000"</f>
        <v>02004000</v>
      </c>
      <c r="C3043" t="str">
        <f>"02004309"</f>
        <v>02004309</v>
      </c>
      <c r="D3043" t="str">
        <f>"801"</f>
        <v>801</v>
      </c>
      <c r="E3043" t="str">
        <f>"89301101"</f>
        <v>89301101</v>
      </c>
      <c r="F3043" t="str">
        <f>"1455211285"</f>
        <v>1455211285</v>
      </c>
      <c r="G3043" s="1">
        <v>44810</v>
      </c>
      <c r="H3043" t="str">
        <f>"92169"</f>
        <v>92169</v>
      </c>
      <c r="I3043">
        <v>1</v>
      </c>
      <c r="J3043">
        <v>944</v>
      </c>
      <c r="K3043">
        <v>0</v>
      </c>
      <c r="L3043">
        <v>736.32</v>
      </c>
    </row>
    <row r="3044" spans="1:12" x14ac:dyDescent="0.25">
      <c r="A3044" t="str">
        <f t="shared" si="571"/>
        <v>89301000</v>
      </c>
      <c r="B3044" t="str">
        <f>"02004000"</f>
        <v>02004000</v>
      </c>
      <c r="C3044" t="str">
        <f>"02004459"</f>
        <v>02004459</v>
      </c>
      <c r="D3044" t="str">
        <f>"401"</f>
        <v>401</v>
      </c>
      <c r="E3044" t="str">
        <f>"89301602"</f>
        <v>89301602</v>
      </c>
      <c r="F3044" t="str">
        <f>"0006265699"</f>
        <v>0006265699</v>
      </c>
      <c r="G3044" s="1">
        <v>44786</v>
      </c>
      <c r="H3044" t="str">
        <f>"92111"</f>
        <v>92111</v>
      </c>
      <c r="I3044">
        <v>1</v>
      </c>
      <c r="J3044">
        <v>161</v>
      </c>
      <c r="K3044">
        <v>0</v>
      </c>
      <c r="L3044">
        <v>173.88</v>
      </c>
    </row>
    <row r="3045" spans="1:12" x14ac:dyDescent="0.25">
      <c r="A3045" t="str">
        <f t="shared" si="571"/>
        <v>89301000</v>
      </c>
      <c r="B3045" t="str">
        <f>"02004000"</f>
        <v>02004000</v>
      </c>
      <c r="C3045" t="str">
        <f>"02004556"</f>
        <v>02004556</v>
      </c>
      <c r="D3045" t="str">
        <f>"813"</f>
        <v>813</v>
      </c>
      <c r="E3045" t="str">
        <f>"89301101"</f>
        <v>89301101</v>
      </c>
      <c r="F3045" t="str">
        <f>"1754261333"</f>
        <v>1754261333</v>
      </c>
      <c r="G3045" s="1">
        <v>44798</v>
      </c>
      <c r="H3045" t="str">
        <f>"91249"</f>
        <v>91249</v>
      </c>
      <c r="I3045">
        <v>1</v>
      </c>
      <c r="J3045">
        <v>1489</v>
      </c>
      <c r="K3045">
        <v>0</v>
      </c>
      <c r="L3045">
        <v>1161.42</v>
      </c>
    </row>
    <row r="3046" spans="1:12" x14ac:dyDescent="0.25">
      <c r="A3046" t="str">
        <f t="shared" si="571"/>
        <v>89301000</v>
      </c>
      <c r="B3046" t="str">
        <f>"02004000"</f>
        <v>02004000</v>
      </c>
      <c r="C3046" t="str">
        <f>"02004556"</f>
        <v>02004556</v>
      </c>
      <c r="D3046" t="str">
        <f>"813"</f>
        <v>813</v>
      </c>
      <c r="E3046" t="str">
        <f>"89301101"</f>
        <v>89301101</v>
      </c>
      <c r="F3046" t="str">
        <f>"1754261333"</f>
        <v>1754261333</v>
      </c>
      <c r="G3046" s="1">
        <v>44798</v>
      </c>
      <c r="H3046" t="str">
        <f>"91251"</f>
        <v>91251</v>
      </c>
      <c r="I3046">
        <v>1</v>
      </c>
      <c r="J3046">
        <v>1489</v>
      </c>
      <c r="K3046">
        <v>0</v>
      </c>
      <c r="L3046">
        <v>1161.42</v>
      </c>
    </row>
    <row r="3047" spans="1:12" x14ac:dyDescent="0.25">
      <c r="A3047" t="str">
        <f t="shared" si="571"/>
        <v>89301000</v>
      </c>
      <c r="B3047" t="str">
        <f t="shared" ref="B3047:B3052" si="576">"78006000"</f>
        <v>78006000</v>
      </c>
      <c r="C3047" t="str">
        <f>"78006143"</f>
        <v>78006143</v>
      </c>
      <c r="D3047" t="str">
        <f>"105"</f>
        <v>105</v>
      </c>
      <c r="E3047" t="str">
        <f>"89301011"</f>
        <v>89301011</v>
      </c>
      <c r="F3047" t="str">
        <f>"5410093051"</f>
        <v>5410093051</v>
      </c>
      <c r="G3047" s="1">
        <v>44749</v>
      </c>
      <c r="H3047" t="str">
        <f>"09511"</f>
        <v>09511</v>
      </c>
      <c r="I3047">
        <v>1</v>
      </c>
      <c r="J3047">
        <v>43</v>
      </c>
      <c r="K3047">
        <v>0</v>
      </c>
      <c r="L3047">
        <v>46.44</v>
      </c>
    </row>
    <row r="3048" spans="1:12" x14ac:dyDescent="0.25">
      <c r="A3048" t="str">
        <f t="shared" si="571"/>
        <v>89301000</v>
      </c>
      <c r="B3048" t="str">
        <f t="shared" si="576"/>
        <v>78006000</v>
      </c>
      <c r="C3048" t="str">
        <f>"78006201"</f>
        <v>78006201</v>
      </c>
      <c r="D3048" t="str">
        <f>"801"</f>
        <v>801</v>
      </c>
      <c r="E3048" t="str">
        <f>"89301171"</f>
        <v>89301171</v>
      </c>
      <c r="F3048" t="str">
        <f>"5711032239"</f>
        <v>5711032239</v>
      </c>
      <c r="G3048" s="1">
        <v>44816</v>
      </c>
      <c r="H3048" t="str">
        <f>"81703"</f>
        <v>81703</v>
      </c>
      <c r="I3048">
        <v>2</v>
      </c>
      <c r="J3048">
        <v>556</v>
      </c>
      <c r="K3048">
        <v>0</v>
      </c>
      <c r="L3048">
        <v>433.68</v>
      </c>
    </row>
    <row r="3049" spans="1:12" x14ac:dyDescent="0.25">
      <c r="A3049" t="str">
        <f t="shared" si="571"/>
        <v>89301000</v>
      </c>
      <c r="B3049" t="str">
        <f t="shared" si="576"/>
        <v>78006000</v>
      </c>
      <c r="C3049" t="str">
        <f>"78006201"</f>
        <v>78006201</v>
      </c>
      <c r="D3049" t="str">
        <f>"801"</f>
        <v>801</v>
      </c>
      <c r="E3049" t="str">
        <f>"89301171"</f>
        <v>89301171</v>
      </c>
      <c r="F3049" t="str">
        <f>"8111105772"</f>
        <v>8111105772</v>
      </c>
      <c r="G3049" s="1">
        <v>44826</v>
      </c>
      <c r="H3049" t="str">
        <f>"81703"</f>
        <v>81703</v>
      </c>
      <c r="I3049">
        <v>2</v>
      </c>
      <c r="J3049">
        <v>556</v>
      </c>
      <c r="K3049">
        <v>0</v>
      </c>
      <c r="L3049">
        <v>433.68</v>
      </c>
    </row>
    <row r="3050" spans="1:12" x14ac:dyDescent="0.25">
      <c r="A3050" t="str">
        <f t="shared" si="571"/>
        <v>89301000</v>
      </c>
      <c r="B3050" t="str">
        <f t="shared" si="576"/>
        <v>78006000</v>
      </c>
      <c r="C3050" t="str">
        <f>"78006201"</f>
        <v>78006201</v>
      </c>
      <c r="D3050" t="str">
        <f>"801"</f>
        <v>801</v>
      </c>
      <c r="E3050" t="str">
        <f>"89301171"</f>
        <v>89301171</v>
      </c>
      <c r="F3050" t="str">
        <f>"8656206207"</f>
        <v>8656206207</v>
      </c>
      <c r="G3050" s="1">
        <v>44830</v>
      </c>
      <c r="H3050" t="str">
        <f>"81703"</f>
        <v>81703</v>
      </c>
      <c r="I3050">
        <v>2</v>
      </c>
      <c r="J3050">
        <v>556</v>
      </c>
      <c r="K3050">
        <v>0</v>
      </c>
      <c r="L3050">
        <v>433.68</v>
      </c>
    </row>
    <row r="3051" spans="1:12" x14ac:dyDescent="0.25">
      <c r="A3051" t="str">
        <f t="shared" si="571"/>
        <v>89301000</v>
      </c>
      <c r="B3051" t="str">
        <f t="shared" si="576"/>
        <v>78006000</v>
      </c>
      <c r="C3051" t="str">
        <f>"78006201"</f>
        <v>78006201</v>
      </c>
      <c r="D3051" t="str">
        <f>"801"</f>
        <v>801</v>
      </c>
      <c r="E3051" t="str">
        <f>"89301171"</f>
        <v>89301171</v>
      </c>
      <c r="F3051" t="str">
        <f>"8651025812"</f>
        <v>8651025812</v>
      </c>
      <c r="G3051" s="1">
        <v>44819</v>
      </c>
      <c r="H3051" t="str">
        <f>"81703"</f>
        <v>81703</v>
      </c>
      <c r="I3051">
        <v>2</v>
      </c>
      <c r="J3051">
        <v>556</v>
      </c>
      <c r="K3051">
        <v>0</v>
      </c>
      <c r="L3051">
        <v>433.68</v>
      </c>
    </row>
    <row r="3052" spans="1:12" x14ac:dyDescent="0.25">
      <c r="A3052" t="str">
        <f t="shared" si="571"/>
        <v>89301000</v>
      </c>
      <c r="B3052" t="str">
        <f t="shared" si="576"/>
        <v>78006000</v>
      </c>
      <c r="C3052" t="str">
        <f>"78006727"</f>
        <v>78006727</v>
      </c>
      <c r="D3052" t="str">
        <f>"209"</f>
        <v>209</v>
      </c>
      <c r="E3052" t="str">
        <f>"89301606"</f>
        <v>89301606</v>
      </c>
      <c r="F3052" t="str">
        <f>"491126238"</f>
        <v>491126238</v>
      </c>
      <c r="G3052" s="1">
        <v>44809</v>
      </c>
      <c r="H3052" t="str">
        <f>"29022"</f>
        <v>29022</v>
      </c>
      <c r="I3052">
        <v>1</v>
      </c>
      <c r="J3052">
        <v>419</v>
      </c>
      <c r="K3052">
        <v>0</v>
      </c>
      <c r="L3052">
        <v>452.52</v>
      </c>
    </row>
    <row r="3053" spans="1:12" x14ac:dyDescent="0.25">
      <c r="A3053" t="str">
        <f t="shared" si="571"/>
        <v>89301000</v>
      </c>
      <c r="B3053" t="str">
        <f t="shared" ref="B3053:B3064" si="577">"05002000"</f>
        <v>05002000</v>
      </c>
      <c r="C3053" t="str">
        <f t="shared" ref="C3053:C3064" si="578">"05002397"</f>
        <v>05002397</v>
      </c>
      <c r="D3053" t="str">
        <f t="shared" ref="D3053:D3064" si="579">"818"</f>
        <v>818</v>
      </c>
      <c r="E3053" t="str">
        <f t="shared" ref="E3053:E3064" si="580">"89301105"</f>
        <v>89301105</v>
      </c>
      <c r="F3053" t="str">
        <f t="shared" ref="F3053:F3062" si="581">"2001160744"</f>
        <v>2001160744</v>
      </c>
      <c r="G3053" s="1">
        <v>44805</v>
      </c>
      <c r="H3053" t="str">
        <f>"91439"</f>
        <v>91439</v>
      </c>
      <c r="I3053">
        <v>9</v>
      </c>
      <c r="J3053">
        <v>3204</v>
      </c>
      <c r="K3053">
        <v>0</v>
      </c>
      <c r="L3053">
        <v>2915.64</v>
      </c>
    </row>
    <row r="3054" spans="1:12" x14ac:dyDescent="0.25">
      <c r="A3054" t="str">
        <f t="shared" si="571"/>
        <v>89301000</v>
      </c>
      <c r="B3054" t="str">
        <f t="shared" si="577"/>
        <v>05002000</v>
      </c>
      <c r="C3054" t="str">
        <f t="shared" si="578"/>
        <v>05002397</v>
      </c>
      <c r="D3054" t="str">
        <f t="shared" si="579"/>
        <v>818</v>
      </c>
      <c r="E3054" t="str">
        <f t="shared" si="580"/>
        <v>89301105</v>
      </c>
      <c r="F3054" t="str">
        <f t="shared" si="581"/>
        <v>2001160744</v>
      </c>
      <c r="G3054" s="1">
        <v>44805</v>
      </c>
      <c r="H3054" t="str">
        <f>"91439"</f>
        <v>91439</v>
      </c>
      <c r="I3054">
        <v>7</v>
      </c>
      <c r="J3054">
        <v>2492</v>
      </c>
      <c r="K3054">
        <v>0</v>
      </c>
      <c r="L3054">
        <v>2267.7199999999998</v>
      </c>
    </row>
    <row r="3055" spans="1:12" x14ac:dyDescent="0.25">
      <c r="A3055" t="str">
        <f t="shared" si="571"/>
        <v>89301000</v>
      </c>
      <c r="B3055" t="str">
        <f t="shared" si="577"/>
        <v>05002000</v>
      </c>
      <c r="C3055" t="str">
        <f t="shared" si="578"/>
        <v>05002397</v>
      </c>
      <c r="D3055" t="str">
        <f t="shared" si="579"/>
        <v>818</v>
      </c>
      <c r="E3055" t="str">
        <f t="shared" si="580"/>
        <v>89301105</v>
      </c>
      <c r="F3055" t="str">
        <f t="shared" si="581"/>
        <v>2001160744</v>
      </c>
      <c r="G3055" s="1">
        <v>44812</v>
      </c>
      <c r="H3055" t="str">
        <f>"91439"</f>
        <v>91439</v>
      </c>
      <c r="I3055">
        <v>9</v>
      </c>
      <c r="J3055">
        <v>3204</v>
      </c>
      <c r="K3055">
        <v>0</v>
      </c>
      <c r="L3055">
        <v>2915.64</v>
      </c>
    </row>
    <row r="3056" spans="1:12" x14ac:dyDescent="0.25">
      <c r="A3056" t="str">
        <f t="shared" si="571"/>
        <v>89301000</v>
      </c>
      <c r="B3056" t="str">
        <f t="shared" si="577"/>
        <v>05002000</v>
      </c>
      <c r="C3056" t="str">
        <f t="shared" si="578"/>
        <v>05002397</v>
      </c>
      <c r="D3056" t="str">
        <f t="shared" si="579"/>
        <v>818</v>
      </c>
      <c r="E3056" t="str">
        <f t="shared" si="580"/>
        <v>89301105</v>
      </c>
      <c r="F3056" t="str">
        <f t="shared" si="581"/>
        <v>2001160744</v>
      </c>
      <c r="G3056" s="1">
        <v>44812</v>
      </c>
      <c r="H3056" t="str">
        <f>"91439"</f>
        <v>91439</v>
      </c>
      <c r="I3056">
        <v>9</v>
      </c>
      <c r="J3056">
        <v>3204</v>
      </c>
      <c r="K3056">
        <v>0</v>
      </c>
      <c r="L3056">
        <v>2915.64</v>
      </c>
    </row>
    <row r="3057" spans="1:12" x14ac:dyDescent="0.25">
      <c r="A3057" t="str">
        <f t="shared" si="571"/>
        <v>89301000</v>
      </c>
      <c r="B3057" t="str">
        <f t="shared" si="577"/>
        <v>05002000</v>
      </c>
      <c r="C3057" t="str">
        <f t="shared" si="578"/>
        <v>05002397</v>
      </c>
      <c r="D3057" t="str">
        <f t="shared" si="579"/>
        <v>818</v>
      </c>
      <c r="E3057" t="str">
        <f t="shared" si="580"/>
        <v>89301105</v>
      </c>
      <c r="F3057" t="str">
        <f t="shared" si="581"/>
        <v>2001160744</v>
      </c>
      <c r="G3057" s="1">
        <v>44806</v>
      </c>
      <c r="H3057" t="str">
        <f>"94233"</f>
        <v>94233</v>
      </c>
      <c r="I3057">
        <v>1</v>
      </c>
      <c r="J3057">
        <v>41183</v>
      </c>
      <c r="K3057">
        <v>0</v>
      </c>
      <c r="L3057">
        <v>37476.53</v>
      </c>
    </row>
    <row r="3058" spans="1:12" x14ac:dyDescent="0.25">
      <c r="A3058" t="str">
        <f t="shared" si="571"/>
        <v>89301000</v>
      </c>
      <c r="B3058" t="str">
        <f t="shared" si="577"/>
        <v>05002000</v>
      </c>
      <c r="C3058" t="str">
        <f t="shared" si="578"/>
        <v>05002397</v>
      </c>
      <c r="D3058" t="str">
        <f t="shared" si="579"/>
        <v>818</v>
      </c>
      <c r="E3058" t="str">
        <f t="shared" si="580"/>
        <v>89301105</v>
      </c>
      <c r="F3058" t="str">
        <f t="shared" si="581"/>
        <v>2001160744</v>
      </c>
      <c r="G3058" s="1">
        <v>44809</v>
      </c>
      <c r="H3058" t="str">
        <f>"94225"</f>
        <v>94225</v>
      </c>
      <c r="I3058">
        <v>1</v>
      </c>
      <c r="J3058">
        <v>1187</v>
      </c>
      <c r="K3058">
        <v>0</v>
      </c>
      <c r="L3058">
        <v>1080.17</v>
      </c>
    </row>
    <row r="3059" spans="1:12" x14ac:dyDescent="0.25">
      <c r="A3059" t="str">
        <f t="shared" si="571"/>
        <v>89301000</v>
      </c>
      <c r="B3059" t="str">
        <f t="shared" si="577"/>
        <v>05002000</v>
      </c>
      <c r="C3059" t="str">
        <f t="shared" si="578"/>
        <v>05002397</v>
      </c>
      <c r="D3059" t="str">
        <f t="shared" si="579"/>
        <v>818</v>
      </c>
      <c r="E3059" t="str">
        <f t="shared" si="580"/>
        <v>89301105</v>
      </c>
      <c r="F3059" t="str">
        <f t="shared" si="581"/>
        <v>2001160744</v>
      </c>
      <c r="G3059" s="1">
        <v>44816</v>
      </c>
      <c r="H3059" t="str">
        <f>"94225"</f>
        <v>94225</v>
      </c>
      <c r="I3059">
        <v>1</v>
      </c>
      <c r="J3059">
        <v>1187</v>
      </c>
      <c r="K3059">
        <v>0</v>
      </c>
      <c r="L3059">
        <v>1080.17</v>
      </c>
    </row>
    <row r="3060" spans="1:12" x14ac:dyDescent="0.25">
      <c r="A3060" t="str">
        <f t="shared" si="571"/>
        <v>89301000</v>
      </c>
      <c r="B3060" t="str">
        <f t="shared" si="577"/>
        <v>05002000</v>
      </c>
      <c r="C3060" t="str">
        <f t="shared" si="578"/>
        <v>05002397</v>
      </c>
      <c r="D3060" t="str">
        <f t="shared" si="579"/>
        <v>818</v>
      </c>
      <c r="E3060" t="str">
        <f t="shared" si="580"/>
        <v>89301105</v>
      </c>
      <c r="F3060" t="str">
        <f t="shared" si="581"/>
        <v>2001160744</v>
      </c>
      <c r="G3060" s="1">
        <v>44824</v>
      </c>
      <c r="H3060" t="str">
        <f>"94229"</f>
        <v>94229</v>
      </c>
      <c r="I3060">
        <v>5</v>
      </c>
      <c r="J3060">
        <v>3090</v>
      </c>
      <c r="K3060">
        <v>0</v>
      </c>
      <c r="L3060">
        <v>2811.9</v>
      </c>
    </row>
    <row r="3061" spans="1:12" x14ac:dyDescent="0.25">
      <c r="A3061" t="str">
        <f t="shared" si="571"/>
        <v>89301000</v>
      </c>
      <c r="B3061" t="str">
        <f t="shared" si="577"/>
        <v>05002000</v>
      </c>
      <c r="C3061" t="str">
        <f t="shared" si="578"/>
        <v>05002397</v>
      </c>
      <c r="D3061" t="str">
        <f t="shared" si="579"/>
        <v>818</v>
      </c>
      <c r="E3061" t="str">
        <f t="shared" si="580"/>
        <v>89301105</v>
      </c>
      <c r="F3061" t="str">
        <f t="shared" si="581"/>
        <v>2001160744</v>
      </c>
      <c r="G3061" s="1">
        <v>44824</v>
      </c>
      <c r="H3061" t="str">
        <f>"94337"</f>
        <v>94337</v>
      </c>
      <c r="I3061">
        <v>9</v>
      </c>
      <c r="J3061">
        <v>80640</v>
      </c>
      <c r="K3061">
        <v>0</v>
      </c>
      <c r="L3061">
        <v>73382.399999999994</v>
      </c>
    </row>
    <row r="3062" spans="1:12" x14ac:dyDescent="0.25">
      <c r="A3062" t="str">
        <f t="shared" si="571"/>
        <v>89301000</v>
      </c>
      <c r="B3062" t="str">
        <f t="shared" si="577"/>
        <v>05002000</v>
      </c>
      <c r="C3062" t="str">
        <f t="shared" si="578"/>
        <v>05002397</v>
      </c>
      <c r="D3062" t="str">
        <f t="shared" si="579"/>
        <v>818</v>
      </c>
      <c r="E3062" t="str">
        <f t="shared" si="580"/>
        <v>89301105</v>
      </c>
      <c r="F3062" t="str">
        <f t="shared" si="581"/>
        <v>2001160744</v>
      </c>
      <c r="G3062" s="1">
        <v>44824</v>
      </c>
      <c r="H3062" t="str">
        <f>"94337"</f>
        <v>94337</v>
      </c>
      <c r="I3062">
        <v>4</v>
      </c>
      <c r="J3062">
        <v>35840</v>
      </c>
      <c r="K3062">
        <v>0</v>
      </c>
      <c r="L3062">
        <v>32614.400000000001</v>
      </c>
    </row>
    <row r="3063" spans="1:12" x14ac:dyDescent="0.25">
      <c r="A3063" t="str">
        <f t="shared" si="571"/>
        <v>89301000</v>
      </c>
      <c r="B3063" t="str">
        <f t="shared" si="577"/>
        <v>05002000</v>
      </c>
      <c r="C3063" t="str">
        <f t="shared" si="578"/>
        <v>05002397</v>
      </c>
      <c r="D3063" t="str">
        <f t="shared" si="579"/>
        <v>818</v>
      </c>
      <c r="E3063" t="str">
        <f t="shared" si="580"/>
        <v>89301105</v>
      </c>
      <c r="F3063" t="str">
        <f>"2109170943"</f>
        <v>2109170943</v>
      </c>
      <c r="G3063" s="1">
        <v>44816</v>
      </c>
      <c r="H3063" t="str">
        <f>"91439"</f>
        <v>91439</v>
      </c>
      <c r="I3063">
        <v>9</v>
      </c>
      <c r="J3063">
        <v>3204</v>
      </c>
      <c r="K3063">
        <v>0</v>
      </c>
      <c r="L3063">
        <v>2915.64</v>
      </c>
    </row>
    <row r="3064" spans="1:12" x14ac:dyDescent="0.25">
      <c r="A3064" t="str">
        <f t="shared" si="571"/>
        <v>89301000</v>
      </c>
      <c r="B3064" t="str">
        <f t="shared" si="577"/>
        <v>05002000</v>
      </c>
      <c r="C3064" t="str">
        <f t="shared" si="578"/>
        <v>05002397</v>
      </c>
      <c r="D3064" t="str">
        <f t="shared" si="579"/>
        <v>818</v>
      </c>
      <c r="E3064" t="str">
        <f t="shared" si="580"/>
        <v>89301105</v>
      </c>
      <c r="F3064" t="str">
        <f>"2109170943"</f>
        <v>2109170943</v>
      </c>
      <c r="G3064" s="1">
        <v>44816</v>
      </c>
      <c r="H3064" t="str">
        <f>"91439"</f>
        <v>91439</v>
      </c>
      <c r="I3064">
        <v>5</v>
      </c>
      <c r="J3064">
        <v>1780</v>
      </c>
      <c r="K3064">
        <v>0</v>
      </c>
      <c r="L3064">
        <v>1619.8</v>
      </c>
    </row>
    <row r="3065" spans="1:12" x14ac:dyDescent="0.25">
      <c r="A3065" t="str">
        <f t="shared" si="571"/>
        <v>89301000</v>
      </c>
      <c r="B3065" t="str">
        <f>"89670000"</f>
        <v>89670000</v>
      </c>
      <c r="C3065" t="str">
        <f>"89670001"</f>
        <v>89670001</v>
      </c>
      <c r="D3065" t="str">
        <f>"802"</f>
        <v>802</v>
      </c>
      <c r="E3065" t="str">
        <f>"89301031"</f>
        <v>89301031</v>
      </c>
      <c r="F3065" t="str">
        <f>"8458065847"</f>
        <v>8458065847</v>
      </c>
      <c r="G3065" s="1">
        <v>44825</v>
      </c>
      <c r="H3065" t="str">
        <f>"97111"</f>
        <v>97111</v>
      </c>
      <c r="I3065">
        <v>1</v>
      </c>
      <c r="J3065">
        <v>18</v>
      </c>
      <c r="K3065">
        <v>0</v>
      </c>
      <c r="L3065">
        <v>16.38</v>
      </c>
    </row>
    <row r="3066" spans="1:12" x14ac:dyDescent="0.25">
      <c r="A3066" t="str">
        <f t="shared" si="571"/>
        <v>89301000</v>
      </c>
      <c r="B3066" t="str">
        <f>"89670000"</f>
        <v>89670000</v>
      </c>
      <c r="C3066" t="str">
        <f>"89670001"</f>
        <v>89670001</v>
      </c>
      <c r="D3066" t="str">
        <f>"802"</f>
        <v>802</v>
      </c>
      <c r="E3066" t="str">
        <f>"89301031"</f>
        <v>89301031</v>
      </c>
      <c r="F3066" t="str">
        <f>"8458065847"</f>
        <v>8458065847</v>
      </c>
      <c r="G3066" s="1">
        <v>44834</v>
      </c>
      <c r="H3066" t="str">
        <f>"82087"</f>
        <v>82087</v>
      </c>
      <c r="I3066">
        <v>2</v>
      </c>
      <c r="J3066">
        <v>106</v>
      </c>
      <c r="K3066">
        <v>0</v>
      </c>
      <c r="L3066">
        <v>96.46</v>
      </c>
    </row>
    <row r="3067" spans="1:12" x14ac:dyDescent="0.25">
      <c r="A3067" t="str">
        <f t="shared" si="571"/>
        <v>89301000</v>
      </c>
      <c r="B3067" t="str">
        <f>"04002000"</f>
        <v>04002000</v>
      </c>
      <c r="C3067" t="str">
        <f>"04002338"</f>
        <v>04002338</v>
      </c>
      <c r="D3067" t="str">
        <f>"813"</f>
        <v>813</v>
      </c>
      <c r="E3067" t="str">
        <f>"89301035"</f>
        <v>89301035</v>
      </c>
      <c r="F3067" t="str">
        <f>"7562055303"</f>
        <v>7562055303</v>
      </c>
      <c r="G3067" s="1">
        <v>44806</v>
      </c>
      <c r="H3067" t="str">
        <f>"91431"</f>
        <v>91431</v>
      </c>
      <c r="I3067">
        <v>1</v>
      </c>
      <c r="J3067">
        <v>535</v>
      </c>
      <c r="K3067">
        <v>0</v>
      </c>
      <c r="L3067">
        <v>417.3</v>
      </c>
    </row>
    <row r="3068" spans="1:12" x14ac:dyDescent="0.25">
      <c r="A3068" t="str">
        <f t="shared" si="571"/>
        <v>89301000</v>
      </c>
      <c r="B3068" t="str">
        <f>"04002000"</f>
        <v>04002000</v>
      </c>
      <c r="C3068" t="str">
        <f>"04002338"</f>
        <v>04002338</v>
      </c>
      <c r="D3068" t="str">
        <f>"813"</f>
        <v>813</v>
      </c>
      <c r="E3068" t="str">
        <f>"89301035"</f>
        <v>89301035</v>
      </c>
      <c r="F3068" t="str">
        <f>"7562055303"</f>
        <v>7562055303</v>
      </c>
      <c r="G3068" s="1">
        <v>44806</v>
      </c>
      <c r="H3068" t="str">
        <f>"91475"</f>
        <v>91475</v>
      </c>
      <c r="I3068">
        <v>1</v>
      </c>
      <c r="J3068">
        <v>206</v>
      </c>
      <c r="K3068">
        <v>0</v>
      </c>
      <c r="L3068">
        <v>160.68</v>
      </c>
    </row>
    <row r="3069" spans="1:12" x14ac:dyDescent="0.25">
      <c r="A3069" t="str">
        <f t="shared" si="571"/>
        <v>89301000</v>
      </c>
      <c r="B3069" t="str">
        <f>"04002000"</f>
        <v>04002000</v>
      </c>
      <c r="C3069" t="str">
        <f>"04002338"</f>
        <v>04002338</v>
      </c>
      <c r="D3069" t="str">
        <f>"813"</f>
        <v>813</v>
      </c>
      <c r="E3069" t="str">
        <f>"89301035"</f>
        <v>89301035</v>
      </c>
      <c r="F3069" t="str">
        <f>"7562055303"</f>
        <v>7562055303</v>
      </c>
      <c r="G3069" s="1">
        <v>44806</v>
      </c>
      <c r="H3069" t="str">
        <f>"97111"</f>
        <v>97111</v>
      </c>
      <c r="I3069">
        <v>1</v>
      </c>
      <c r="J3069">
        <v>18</v>
      </c>
      <c r="K3069">
        <v>0</v>
      </c>
      <c r="L3069">
        <v>14.04</v>
      </c>
    </row>
    <row r="3070" spans="1:12" x14ac:dyDescent="0.25">
      <c r="A3070" t="str">
        <f t="shared" si="571"/>
        <v>89301000</v>
      </c>
      <c r="B3070" t="str">
        <f>"05002000"</f>
        <v>05002000</v>
      </c>
      <c r="C3070" t="str">
        <f>"05002397"</f>
        <v>05002397</v>
      </c>
      <c r="D3070" t="str">
        <f>"818"</f>
        <v>818</v>
      </c>
      <c r="E3070" t="str">
        <f>"89301105"</f>
        <v>89301105</v>
      </c>
      <c r="F3070" t="str">
        <f>"2001160744"</f>
        <v>2001160744</v>
      </c>
      <c r="G3070" s="1">
        <v>44804</v>
      </c>
      <c r="H3070" t="str">
        <f>"94225"</f>
        <v>94225</v>
      </c>
      <c r="I3070">
        <v>1</v>
      </c>
      <c r="J3070">
        <v>1187</v>
      </c>
      <c r="K3070">
        <v>0</v>
      </c>
      <c r="L3070">
        <v>1080.17</v>
      </c>
    </row>
    <row r="3071" spans="1:12" x14ac:dyDescent="0.25">
      <c r="A3071" t="str">
        <f t="shared" si="571"/>
        <v>89301000</v>
      </c>
      <c r="B3071" t="str">
        <f>"05002000"</f>
        <v>05002000</v>
      </c>
      <c r="C3071" t="str">
        <f>"05002397"</f>
        <v>05002397</v>
      </c>
      <c r="D3071" t="str">
        <f>"818"</f>
        <v>818</v>
      </c>
      <c r="E3071" t="str">
        <f>"89301105"</f>
        <v>89301105</v>
      </c>
      <c r="F3071" t="str">
        <f>"2001160744"</f>
        <v>2001160744</v>
      </c>
      <c r="G3071" s="1">
        <v>44804</v>
      </c>
      <c r="H3071" t="str">
        <f>"94195"</f>
        <v>94195</v>
      </c>
      <c r="I3071">
        <v>1</v>
      </c>
      <c r="J3071">
        <v>378</v>
      </c>
      <c r="K3071">
        <v>0</v>
      </c>
      <c r="L3071">
        <v>343.98</v>
      </c>
    </row>
    <row r="3072" spans="1:12" x14ac:dyDescent="0.25">
      <c r="A3072" t="str">
        <f t="shared" si="571"/>
        <v>89301000</v>
      </c>
      <c r="B3072" t="str">
        <f>"05002000"</f>
        <v>05002000</v>
      </c>
      <c r="C3072" t="str">
        <f>"05002397"</f>
        <v>05002397</v>
      </c>
      <c r="D3072" t="str">
        <f>"818"</f>
        <v>818</v>
      </c>
      <c r="E3072" t="str">
        <f>"89301105"</f>
        <v>89301105</v>
      </c>
      <c r="F3072" t="str">
        <f>"2001160744"</f>
        <v>2001160744</v>
      </c>
      <c r="G3072" s="1">
        <v>44804</v>
      </c>
      <c r="H3072" t="str">
        <f>"94353"</f>
        <v>94353</v>
      </c>
      <c r="I3072">
        <v>9</v>
      </c>
      <c r="J3072">
        <v>15381</v>
      </c>
      <c r="K3072">
        <v>0</v>
      </c>
      <c r="L3072">
        <v>13996.71</v>
      </c>
    </row>
    <row r="3073" spans="1:12" x14ac:dyDescent="0.25">
      <c r="A3073" t="str">
        <f t="shared" si="571"/>
        <v>89301000</v>
      </c>
      <c r="B3073" t="str">
        <f>"05002000"</f>
        <v>05002000</v>
      </c>
      <c r="C3073" t="str">
        <f>"05002397"</f>
        <v>05002397</v>
      </c>
      <c r="D3073" t="str">
        <f>"818"</f>
        <v>818</v>
      </c>
      <c r="E3073" t="str">
        <f>"89301105"</f>
        <v>89301105</v>
      </c>
      <c r="F3073" t="str">
        <f>"2001160744"</f>
        <v>2001160744</v>
      </c>
      <c r="G3073" s="1">
        <v>44804</v>
      </c>
      <c r="H3073" t="str">
        <f>"94353"</f>
        <v>94353</v>
      </c>
      <c r="I3073">
        <v>7</v>
      </c>
      <c r="J3073">
        <v>11963</v>
      </c>
      <c r="K3073">
        <v>0</v>
      </c>
      <c r="L3073">
        <v>10886.33</v>
      </c>
    </row>
    <row r="3074" spans="1:12" x14ac:dyDescent="0.25">
      <c r="A3074" t="str">
        <f t="shared" ref="A3074:A3137" si="582">"89301000"</f>
        <v>89301000</v>
      </c>
      <c r="B3074" t="str">
        <f>"05002000"</f>
        <v>05002000</v>
      </c>
      <c r="C3074" t="str">
        <f>"05002397"</f>
        <v>05002397</v>
      </c>
      <c r="D3074" t="str">
        <f>"818"</f>
        <v>818</v>
      </c>
      <c r="E3074" t="str">
        <f>"89301105"</f>
        <v>89301105</v>
      </c>
      <c r="F3074" t="str">
        <f>"2109170943"</f>
        <v>2109170943</v>
      </c>
      <c r="G3074" s="1">
        <v>44802</v>
      </c>
      <c r="H3074" t="str">
        <f>"94225"</f>
        <v>94225</v>
      </c>
      <c r="I3074">
        <v>1</v>
      </c>
      <c r="J3074">
        <v>1187</v>
      </c>
      <c r="K3074">
        <v>0</v>
      </c>
      <c r="L3074">
        <v>1080.17</v>
      </c>
    </row>
    <row r="3075" spans="1:12" x14ac:dyDescent="0.25">
      <c r="A3075" t="str">
        <f t="shared" si="582"/>
        <v>89301000</v>
      </c>
      <c r="B3075" t="str">
        <f t="shared" ref="B3075:C3079" si="583">"89063000"</f>
        <v>89063000</v>
      </c>
      <c r="C3075" t="str">
        <f t="shared" si="583"/>
        <v>89063000</v>
      </c>
      <c r="D3075" t="str">
        <f>"809"</f>
        <v>809</v>
      </c>
      <c r="E3075" t="str">
        <f>"89301301"</f>
        <v>89301301</v>
      </c>
      <c r="F3075" t="str">
        <f>"385128407"</f>
        <v>385128407</v>
      </c>
      <c r="G3075" s="1">
        <v>44839</v>
      </c>
      <c r="H3075" t="str">
        <f>"89312"</f>
        <v>89312</v>
      </c>
      <c r="I3075">
        <v>3</v>
      </c>
      <c r="J3075">
        <v>906</v>
      </c>
      <c r="K3075">
        <v>0</v>
      </c>
      <c r="L3075">
        <v>951.3</v>
      </c>
    </row>
    <row r="3076" spans="1:12" x14ac:dyDescent="0.25">
      <c r="A3076" t="str">
        <f t="shared" si="582"/>
        <v>89301000</v>
      </c>
      <c r="B3076" t="str">
        <f t="shared" si="583"/>
        <v>89063000</v>
      </c>
      <c r="C3076" t="str">
        <f t="shared" si="583"/>
        <v>89063000</v>
      </c>
      <c r="D3076" t="str">
        <f>"809"</f>
        <v>809</v>
      </c>
      <c r="E3076" t="str">
        <f>"89301037"</f>
        <v>89301037</v>
      </c>
      <c r="F3076" t="str">
        <f>"7260035442"</f>
        <v>7260035442</v>
      </c>
      <c r="G3076" s="1">
        <v>44840</v>
      </c>
      <c r="H3076" t="str">
        <f>"89312"</f>
        <v>89312</v>
      </c>
      <c r="I3076">
        <v>3</v>
      </c>
      <c r="J3076">
        <v>906</v>
      </c>
      <c r="K3076">
        <v>0</v>
      </c>
      <c r="L3076">
        <v>951.3</v>
      </c>
    </row>
    <row r="3077" spans="1:12" x14ac:dyDescent="0.25">
      <c r="A3077" t="str">
        <f t="shared" si="582"/>
        <v>89301000</v>
      </c>
      <c r="B3077" t="str">
        <f t="shared" si="583"/>
        <v>89063000</v>
      </c>
      <c r="C3077" t="str">
        <f t="shared" si="583"/>
        <v>89063000</v>
      </c>
      <c r="D3077" t="str">
        <f>"809"</f>
        <v>809</v>
      </c>
      <c r="E3077" t="str">
        <f>"89301031"</f>
        <v>89301031</v>
      </c>
      <c r="F3077" t="str">
        <f>"335422424"</f>
        <v>335422424</v>
      </c>
      <c r="G3077" s="1">
        <v>44845</v>
      </c>
      <c r="H3077" t="str">
        <f>"89312"</f>
        <v>89312</v>
      </c>
      <c r="I3077">
        <v>3</v>
      </c>
      <c r="J3077">
        <v>906</v>
      </c>
      <c r="K3077">
        <v>0</v>
      </c>
      <c r="L3077">
        <v>951.3</v>
      </c>
    </row>
    <row r="3078" spans="1:12" x14ac:dyDescent="0.25">
      <c r="A3078" t="str">
        <f t="shared" si="582"/>
        <v>89301000</v>
      </c>
      <c r="B3078" t="str">
        <f t="shared" si="583"/>
        <v>89063000</v>
      </c>
      <c r="C3078" t="str">
        <f t="shared" si="583"/>
        <v>89063000</v>
      </c>
      <c r="D3078" t="str">
        <f>"809"</f>
        <v>809</v>
      </c>
      <c r="E3078" t="str">
        <f>"89301037"</f>
        <v>89301037</v>
      </c>
      <c r="F3078" t="str">
        <f>"475218096"</f>
        <v>475218096</v>
      </c>
      <c r="G3078" s="1">
        <v>44851</v>
      </c>
      <c r="H3078" t="str">
        <f>"89312"</f>
        <v>89312</v>
      </c>
      <c r="I3078">
        <v>3</v>
      </c>
      <c r="J3078">
        <v>906</v>
      </c>
      <c r="K3078">
        <v>0</v>
      </c>
      <c r="L3078">
        <v>951.3</v>
      </c>
    </row>
    <row r="3079" spans="1:12" x14ac:dyDescent="0.25">
      <c r="A3079" t="str">
        <f t="shared" si="582"/>
        <v>89301000</v>
      </c>
      <c r="B3079" t="str">
        <f t="shared" si="583"/>
        <v>89063000</v>
      </c>
      <c r="C3079" t="str">
        <f t="shared" si="583"/>
        <v>89063000</v>
      </c>
      <c r="D3079" t="str">
        <f>"809"</f>
        <v>809</v>
      </c>
      <c r="E3079" t="str">
        <f>"89301031"</f>
        <v>89301031</v>
      </c>
      <c r="F3079" t="str">
        <f>"5957150320"</f>
        <v>5957150320</v>
      </c>
      <c r="G3079" s="1">
        <v>44859</v>
      </c>
      <c r="H3079" t="str">
        <f>"89312"</f>
        <v>89312</v>
      </c>
      <c r="I3079">
        <v>3</v>
      </c>
      <c r="J3079">
        <v>906</v>
      </c>
      <c r="K3079">
        <v>0</v>
      </c>
      <c r="L3079">
        <v>951.3</v>
      </c>
    </row>
    <row r="3080" spans="1:12" x14ac:dyDescent="0.25">
      <c r="A3080" t="str">
        <f t="shared" si="582"/>
        <v>89301000</v>
      </c>
      <c r="B3080" t="str">
        <f>"06515000"</f>
        <v>06515000</v>
      </c>
      <c r="C3080" t="str">
        <f>"06515003"</f>
        <v>06515003</v>
      </c>
      <c r="D3080" t="str">
        <f t="shared" ref="D3080:D3102" si="584">"802"</f>
        <v>802</v>
      </c>
      <c r="E3080" t="str">
        <f>"89301101"</f>
        <v>89301101</v>
      </c>
      <c r="F3080" t="str">
        <f>"2204140521"</f>
        <v>2204140521</v>
      </c>
      <c r="G3080" s="1">
        <v>44848</v>
      </c>
      <c r="H3080" t="str">
        <f>"82041"</f>
        <v>82041</v>
      </c>
      <c r="I3080">
        <v>1</v>
      </c>
      <c r="J3080">
        <v>1090</v>
      </c>
      <c r="K3080">
        <v>0</v>
      </c>
      <c r="L3080">
        <v>991.9</v>
      </c>
    </row>
    <row r="3081" spans="1:12" x14ac:dyDescent="0.25">
      <c r="A3081" t="str">
        <f t="shared" si="582"/>
        <v>89301000</v>
      </c>
      <c r="B3081" t="str">
        <f>"06515000"</f>
        <v>06515000</v>
      </c>
      <c r="C3081" t="str">
        <f>"06515003"</f>
        <v>06515003</v>
      </c>
      <c r="D3081" t="str">
        <f t="shared" si="584"/>
        <v>802</v>
      </c>
      <c r="E3081" t="str">
        <f>"89301101"</f>
        <v>89301101</v>
      </c>
      <c r="F3081" t="str">
        <f>"2204140521"</f>
        <v>2204140521</v>
      </c>
      <c r="G3081" s="1">
        <v>44848</v>
      </c>
      <c r="H3081" t="str">
        <f>"82034"</f>
        <v>82034</v>
      </c>
      <c r="I3081">
        <v>1</v>
      </c>
      <c r="J3081">
        <v>348</v>
      </c>
      <c r="K3081">
        <v>0</v>
      </c>
      <c r="L3081">
        <v>316.68</v>
      </c>
    </row>
    <row r="3082" spans="1:12" x14ac:dyDescent="0.25">
      <c r="A3082" t="str">
        <f t="shared" si="582"/>
        <v>89301000</v>
      </c>
      <c r="B3082" t="str">
        <f t="shared" ref="B3082:B3096" si="585">"91866000"</f>
        <v>91866000</v>
      </c>
      <c r="C3082" t="str">
        <f t="shared" ref="C3082:C3096" si="586">"91866313"</f>
        <v>91866313</v>
      </c>
      <c r="D3082" t="str">
        <f t="shared" si="584"/>
        <v>802</v>
      </c>
      <c r="E3082" t="str">
        <f>"89301031"</f>
        <v>89301031</v>
      </c>
      <c r="F3082" t="str">
        <f>"8760265987"</f>
        <v>8760265987</v>
      </c>
      <c r="G3082" s="1">
        <v>44838</v>
      </c>
      <c r="H3082" t="str">
        <f>"82079"</f>
        <v>82079</v>
      </c>
      <c r="I3082">
        <v>1</v>
      </c>
      <c r="J3082">
        <v>332</v>
      </c>
      <c r="K3082">
        <v>0</v>
      </c>
      <c r="L3082">
        <v>302.12</v>
      </c>
    </row>
    <row r="3083" spans="1:12" x14ac:dyDescent="0.25">
      <c r="A3083" t="str">
        <f t="shared" si="582"/>
        <v>89301000</v>
      </c>
      <c r="B3083" t="str">
        <f t="shared" si="585"/>
        <v>91866000</v>
      </c>
      <c r="C3083" t="str">
        <f t="shared" si="586"/>
        <v>91866313</v>
      </c>
      <c r="D3083" t="str">
        <f t="shared" si="584"/>
        <v>802</v>
      </c>
      <c r="E3083" t="str">
        <f>"89301031"</f>
        <v>89301031</v>
      </c>
      <c r="F3083" t="str">
        <f>"8760265987"</f>
        <v>8760265987</v>
      </c>
      <c r="G3083" s="1">
        <v>44838</v>
      </c>
      <c r="H3083" t="str">
        <f>"82079"</f>
        <v>82079</v>
      </c>
      <c r="I3083">
        <v>1</v>
      </c>
      <c r="J3083">
        <v>332</v>
      </c>
      <c r="K3083">
        <v>0</v>
      </c>
      <c r="L3083">
        <v>302.12</v>
      </c>
    </row>
    <row r="3084" spans="1:12" x14ac:dyDescent="0.25">
      <c r="A3084" t="str">
        <f t="shared" si="582"/>
        <v>89301000</v>
      </c>
      <c r="B3084" t="str">
        <f t="shared" si="585"/>
        <v>91866000</v>
      </c>
      <c r="C3084" t="str">
        <f t="shared" si="586"/>
        <v>91866313</v>
      </c>
      <c r="D3084" t="str">
        <f t="shared" si="584"/>
        <v>802</v>
      </c>
      <c r="E3084" t="str">
        <f t="shared" ref="E3084:E3096" si="587">"89301103"</f>
        <v>89301103</v>
      </c>
      <c r="F3084" t="str">
        <f>"0701215075"</f>
        <v>0701215075</v>
      </c>
      <c r="G3084" s="1">
        <v>44861</v>
      </c>
      <c r="H3084" t="str">
        <f>"82044"</f>
        <v>82044</v>
      </c>
      <c r="I3084">
        <v>1</v>
      </c>
      <c r="J3084">
        <v>2159</v>
      </c>
      <c r="K3084">
        <v>0</v>
      </c>
      <c r="L3084">
        <v>1964.69</v>
      </c>
    </row>
    <row r="3085" spans="1:12" x14ac:dyDescent="0.25">
      <c r="A3085" t="str">
        <f t="shared" si="582"/>
        <v>89301000</v>
      </c>
      <c r="B3085" t="str">
        <f t="shared" si="585"/>
        <v>91866000</v>
      </c>
      <c r="C3085" t="str">
        <f t="shared" si="586"/>
        <v>91866313</v>
      </c>
      <c r="D3085" t="str">
        <f t="shared" si="584"/>
        <v>802</v>
      </c>
      <c r="E3085" t="str">
        <f t="shared" si="587"/>
        <v>89301103</v>
      </c>
      <c r="F3085" t="str">
        <f>"0701215075"</f>
        <v>0701215075</v>
      </c>
      <c r="G3085" s="1">
        <v>44861</v>
      </c>
      <c r="H3085" t="str">
        <f>"82041"</f>
        <v>82041</v>
      </c>
      <c r="I3085">
        <v>1</v>
      </c>
      <c r="J3085">
        <v>1090</v>
      </c>
      <c r="K3085">
        <v>0</v>
      </c>
      <c r="L3085">
        <v>991.9</v>
      </c>
    </row>
    <row r="3086" spans="1:12" x14ac:dyDescent="0.25">
      <c r="A3086" t="str">
        <f t="shared" si="582"/>
        <v>89301000</v>
      </c>
      <c r="B3086" t="str">
        <f t="shared" si="585"/>
        <v>91866000</v>
      </c>
      <c r="C3086" t="str">
        <f t="shared" si="586"/>
        <v>91866313</v>
      </c>
      <c r="D3086" t="str">
        <f t="shared" si="584"/>
        <v>802</v>
      </c>
      <c r="E3086" t="str">
        <f t="shared" si="587"/>
        <v>89301103</v>
      </c>
      <c r="F3086" t="str">
        <f>"0701215075"</f>
        <v>0701215075</v>
      </c>
      <c r="G3086" s="1">
        <v>44860</v>
      </c>
      <c r="H3086" t="str">
        <f>"82034"</f>
        <v>82034</v>
      </c>
      <c r="I3086">
        <v>1</v>
      </c>
      <c r="J3086">
        <v>348</v>
      </c>
      <c r="K3086">
        <v>0</v>
      </c>
      <c r="L3086">
        <v>316.68</v>
      </c>
    </row>
    <row r="3087" spans="1:12" x14ac:dyDescent="0.25">
      <c r="A3087" t="str">
        <f t="shared" si="582"/>
        <v>89301000</v>
      </c>
      <c r="B3087" t="str">
        <f t="shared" si="585"/>
        <v>91866000</v>
      </c>
      <c r="C3087" t="str">
        <f t="shared" si="586"/>
        <v>91866313</v>
      </c>
      <c r="D3087" t="str">
        <f t="shared" si="584"/>
        <v>802</v>
      </c>
      <c r="E3087" t="str">
        <f t="shared" si="587"/>
        <v>89301103</v>
      </c>
      <c r="F3087" t="str">
        <f>"0701215075"</f>
        <v>0701215075</v>
      </c>
      <c r="G3087" s="1">
        <v>44860</v>
      </c>
      <c r="H3087" t="str">
        <f>"82041"</f>
        <v>82041</v>
      </c>
      <c r="I3087">
        <v>1</v>
      </c>
      <c r="J3087">
        <v>1090</v>
      </c>
      <c r="K3087">
        <v>0</v>
      </c>
      <c r="L3087">
        <v>991.9</v>
      </c>
    </row>
    <row r="3088" spans="1:12" x14ac:dyDescent="0.25">
      <c r="A3088" t="str">
        <f t="shared" si="582"/>
        <v>89301000</v>
      </c>
      <c r="B3088" t="str">
        <f t="shared" si="585"/>
        <v>91866000</v>
      </c>
      <c r="C3088" t="str">
        <f t="shared" si="586"/>
        <v>91866313</v>
      </c>
      <c r="D3088" t="str">
        <f t="shared" si="584"/>
        <v>802</v>
      </c>
      <c r="E3088" t="str">
        <f t="shared" si="587"/>
        <v>89301103</v>
      </c>
      <c r="F3088" t="str">
        <f>"0701215075"</f>
        <v>0701215075</v>
      </c>
      <c r="G3088" s="1">
        <v>44860</v>
      </c>
      <c r="H3088" t="str">
        <f>"82034"</f>
        <v>82034</v>
      </c>
      <c r="I3088">
        <v>1</v>
      </c>
      <c r="J3088">
        <v>348</v>
      </c>
      <c r="K3088">
        <v>0</v>
      </c>
      <c r="L3088">
        <v>316.68</v>
      </c>
    </row>
    <row r="3089" spans="1:12" x14ac:dyDescent="0.25">
      <c r="A3089" t="str">
        <f t="shared" si="582"/>
        <v>89301000</v>
      </c>
      <c r="B3089" t="str">
        <f t="shared" si="585"/>
        <v>91866000</v>
      </c>
      <c r="C3089" t="str">
        <f t="shared" si="586"/>
        <v>91866313</v>
      </c>
      <c r="D3089" t="str">
        <f t="shared" si="584"/>
        <v>802</v>
      </c>
      <c r="E3089" t="str">
        <f t="shared" si="587"/>
        <v>89301103</v>
      </c>
      <c r="F3089" t="str">
        <f>"1010240418"</f>
        <v>1010240418</v>
      </c>
      <c r="G3089" s="1">
        <v>44853</v>
      </c>
      <c r="H3089" t="str">
        <f>"97111"</f>
        <v>97111</v>
      </c>
      <c r="I3089">
        <v>1</v>
      </c>
      <c r="J3089">
        <v>18</v>
      </c>
      <c r="K3089">
        <v>0</v>
      </c>
      <c r="L3089">
        <v>16.38</v>
      </c>
    </row>
    <row r="3090" spans="1:12" x14ac:dyDescent="0.25">
      <c r="A3090" t="str">
        <f t="shared" si="582"/>
        <v>89301000</v>
      </c>
      <c r="B3090" t="str">
        <f t="shared" si="585"/>
        <v>91866000</v>
      </c>
      <c r="C3090" t="str">
        <f t="shared" si="586"/>
        <v>91866313</v>
      </c>
      <c r="D3090" t="str">
        <f t="shared" si="584"/>
        <v>802</v>
      </c>
      <c r="E3090" t="str">
        <f t="shared" si="587"/>
        <v>89301103</v>
      </c>
      <c r="F3090" t="str">
        <f>"1010240418"</f>
        <v>1010240418</v>
      </c>
      <c r="G3090" s="1">
        <v>44853</v>
      </c>
      <c r="H3090" t="str">
        <f>"82079"</f>
        <v>82079</v>
      </c>
      <c r="I3090">
        <v>1</v>
      </c>
      <c r="J3090">
        <v>332</v>
      </c>
      <c r="K3090">
        <v>0</v>
      </c>
      <c r="L3090">
        <v>302.12</v>
      </c>
    </row>
    <row r="3091" spans="1:12" x14ac:dyDescent="0.25">
      <c r="A3091" t="str">
        <f t="shared" si="582"/>
        <v>89301000</v>
      </c>
      <c r="B3091" t="str">
        <f t="shared" si="585"/>
        <v>91866000</v>
      </c>
      <c r="C3091" t="str">
        <f t="shared" si="586"/>
        <v>91866313</v>
      </c>
      <c r="D3091" t="str">
        <f t="shared" si="584"/>
        <v>802</v>
      </c>
      <c r="E3091" t="str">
        <f t="shared" si="587"/>
        <v>89301103</v>
      </c>
      <c r="F3091" t="str">
        <f>"1010240418"</f>
        <v>1010240418</v>
      </c>
      <c r="G3091" s="1">
        <v>44853</v>
      </c>
      <c r="H3091" t="str">
        <f>"82079"</f>
        <v>82079</v>
      </c>
      <c r="I3091">
        <v>1</v>
      </c>
      <c r="J3091">
        <v>332</v>
      </c>
      <c r="K3091">
        <v>0</v>
      </c>
      <c r="L3091">
        <v>302.12</v>
      </c>
    </row>
    <row r="3092" spans="1:12" x14ac:dyDescent="0.25">
      <c r="A3092" t="str">
        <f t="shared" si="582"/>
        <v>89301000</v>
      </c>
      <c r="B3092" t="str">
        <f t="shared" si="585"/>
        <v>91866000</v>
      </c>
      <c r="C3092" t="str">
        <f t="shared" si="586"/>
        <v>91866313</v>
      </c>
      <c r="D3092" t="str">
        <f t="shared" si="584"/>
        <v>802</v>
      </c>
      <c r="E3092" t="str">
        <f t="shared" si="587"/>
        <v>89301103</v>
      </c>
      <c r="F3092" t="str">
        <f>"1010240418"</f>
        <v>1010240418</v>
      </c>
      <c r="G3092" s="1">
        <v>44853</v>
      </c>
      <c r="H3092" t="str">
        <f>"82079"</f>
        <v>82079</v>
      </c>
      <c r="I3092">
        <v>1</v>
      </c>
      <c r="J3092">
        <v>332</v>
      </c>
      <c r="K3092">
        <v>0</v>
      </c>
      <c r="L3092">
        <v>302.12</v>
      </c>
    </row>
    <row r="3093" spans="1:12" x14ac:dyDescent="0.25">
      <c r="A3093" t="str">
        <f t="shared" si="582"/>
        <v>89301000</v>
      </c>
      <c r="B3093" t="str">
        <f t="shared" si="585"/>
        <v>91866000</v>
      </c>
      <c r="C3093" t="str">
        <f t="shared" si="586"/>
        <v>91866313</v>
      </c>
      <c r="D3093" t="str">
        <f t="shared" si="584"/>
        <v>802</v>
      </c>
      <c r="E3093" t="str">
        <f t="shared" si="587"/>
        <v>89301103</v>
      </c>
      <c r="F3093" t="str">
        <f>"0701215075"</f>
        <v>0701215075</v>
      </c>
      <c r="G3093" s="1">
        <v>44853</v>
      </c>
      <c r="H3093" t="str">
        <f>"82041"</f>
        <v>82041</v>
      </c>
      <c r="I3093">
        <v>1</v>
      </c>
      <c r="J3093">
        <v>1090</v>
      </c>
      <c r="K3093">
        <v>0</v>
      </c>
      <c r="L3093">
        <v>991.9</v>
      </c>
    </row>
    <row r="3094" spans="1:12" x14ac:dyDescent="0.25">
      <c r="A3094" t="str">
        <f t="shared" si="582"/>
        <v>89301000</v>
      </c>
      <c r="B3094" t="str">
        <f t="shared" si="585"/>
        <v>91866000</v>
      </c>
      <c r="C3094" t="str">
        <f t="shared" si="586"/>
        <v>91866313</v>
      </c>
      <c r="D3094" t="str">
        <f t="shared" si="584"/>
        <v>802</v>
      </c>
      <c r="E3094" t="str">
        <f t="shared" si="587"/>
        <v>89301103</v>
      </c>
      <c r="F3094" t="str">
        <f>"0701215075"</f>
        <v>0701215075</v>
      </c>
      <c r="G3094" s="1">
        <v>44853</v>
      </c>
      <c r="H3094" t="str">
        <f>"82034"</f>
        <v>82034</v>
      </c>
      <c r="I3094">
        <v>1</v>
      </c>
      <c r="J3094">
        <v>348</v>
      </c>
      <c r="K3094">
        <v>0</v>
      </c>
      <c r="L3094">
        <v>316.68</v>
      </c>
    </row>
    <row r="3095" spans="1:12" x14ac:dyDescent="0.25">
      <c r="A3095" t="str">
        <f t="shared" si="582"/>
        <v>89301000</v>
      </c>
      <c r="B3095" t="str">
        <f t="shared" si="585"/>
        <v>91866000</v>
      </c>
      <c r="C3095" t="str">
        <f t="shared" si="586"/>
        <v>91866313</v>
      </c>
      <c r="D3095" t="str">
        <f t="shared" si="584"/>
        <v>802</v>
      </c>
      <c r="E3095" t="str">
        <f t="shared" si="587"/>
        <v>89301103</v>
      </c>
      <c r="F3095" t="str">
        <f>"0610253226"</f>
        <v>0610253226</v>
      </c>
      <c r="G3095" s="1">
        <v>44839</v>
      </c>
      <c r="H3095" t="str">
        <f>"82034"</f>
        <v>82034</v>
      </c>
      <c r="I3095">
        <v>1</v>
      </c>
      <c r="J3095">
        <v>348</v>
      </c>
      <c r="K3095">
        <v>0</v>
      </c>
      <c r="L3095">
        <v>316.68</v>
      </c>
    </row>
    <row r="3096" spans="1:12" x14ac:dyDescent="0.25">
      <c r="A3096" t="str">
        <f t="shared" si="582"/>
        <v>89301000</v>
      </c>
      <c r="B3096" t="str">
        <f t="shared" si="585"/>
        <v>91866000</v>
      </c>
      <c r="C3096" t="str">
        <f t="shared" si="586"/>
        <v>91866313</v>
      </c>
      <c r="D3096" t="str">
        <f t="shared" si="584"/>
        <v>802</v>
      </c>
      <c r="E3096" t="str">
        <f t="shared" si="587"/>
        <v>89301103</v>
      </c>
      <c r="F3096" t="str">
        <f>"0610253226"</f>
        <v>0610253226</v>
      </c>
      <c r="G3096" s="1">
        <v>44839</v>
      </c>
      <c r="H3096" t="str">
        <f>"82041"</f>
        <v>82041</v>
      </c>
      <c r="I3096">
        <v>1</v>
      </c>
      <c r="J3096">
        <v>1090</v>
      </c>
      <c r="K3096">
        <v>0</v>
      </c>
      <c r="L3096">
        <v>991.9</v>
      </c>
    </row>
    <row r="3097" spans="1:12" x14ac:dyDescent="0.25">
      <c r="A3097" t="str">
        <f t="shared" si="582"/>
        <v>89301000</v>
      </c>
      <c r="B3097" t="str">
        <f t="shared" ref="B3097:B3102" si="588">"89670000"</f>
        <v>89670000</v>
      </c>
      <c r="C3097" t="str">
        <f t="shared" ref="C3097:C3102" si="589">"89670001"</f>
        <v>89670001</v>
      </c>
      <c r="D3097" t="str">
        <f t="shared" si="584"/>
        <v>802</v>
      </c>
      <c r="E3097" t="str">
        <f>"89301031"</f>
        <v>89301031</v>
      </c>
      <c r="F3097" t="str">
        <f>"8458065847"</f>
        <v>8458065847</v>
      </c>
      <c r="G3097" s="1">
        <v>44839</v>
      </c>
      <c r="H3097" t="str">
        <f>"97111"</f>
        <v>97111</v>
      </c>
      <c r="I3097">
        <v>1</v>
      </c>
      <c r="J3097">
        <v>18</v>
      </c>
      <c r="K3097">
        <v>0</v>
      </c>
      <c r="L3097">
        <v>16.38</v>
      </c>
    </row>
    <row r="3098" spans="1:12" x14ac:dyDescent="0.25">
      <c r="A3098" t="str">
        <f t="shared" si="582"/>
        <v>89301000</v>
      </c>
      <c r="B3098" t="str">
        <f t="shared" si="588"/>
        <v>89670000</v>
      </c>
      <c r="C3098" t="str">
        <f t="shared" si="589"/>
        <v>89670001</v>
      </c>
      <c r="D3098" t="str">
        <f t="shared" si="584"/>
        <v>802</v>
      </c>
      <c r="E3098" t="str">
        <f>"89301031"</f>
        <v>89301031</v>
      </c>
      <c r="F3098" t="str">
        <f>"8458065847"</f>
        <v>8458065847</v>
      </c>
      <c r="G3098" s="1">
        <v>44840</v>
      </c>
      <c r="H3098" t="str">
        <f>"82097"</f>
        <v>82097</v>
      </c>
      <c r="I3098">
        <v>1</v>
      </c>
      <c r="J3098">
        <v>380</v>
      </c>
      <c r="K3098">
        <v>0</v>
      </c>
      <c r="L3098">
        <v>345.8</v>
      </c>
    </row>
    <row r="3099" spans="1:12" x14ac:dyDescent="0.25">
      <c r="A3099" t="str">
        <f t="shared" si="582"/>
        <v>89301000</v>
      </c>
      <c r="B3099" t="str">
        <f t="shared" si="588"/>
        <v>89670000</v>
      </c>
      <c r="C3099" t="str">
        <f t="shared" si="589"/>
        <v>89670001</v>
      </c>
      <c r="D3099" t="str">
        <f t="shared" si="584"/>
        <v>802</v>
      </c>
      <c r="E3099" t="str">
        <f>"89301031"</f>
        <v>89301031</v>
      </c>
      <c r="F3099" t="str">
        <f>"8458065847"</f>
        <v>8458065847</v>
      </c>
      <c r="G3099" s="1">
        <v>44840</v>
      </c>
      <c r="H3099" t="str">
        <f>"82097"</f>
        <v>82097</v>
      </c>
      <c r="I3099">
        <v>1</v>
      </c>
      <c r="J3099">
        <v>380</v>
      </c>
      <c r="K3099">
        <v>0</v>
      </c>
      <c r="L3099">
        <v>345.8</v>
      </c>
    </row>
    <row r="3100" spans="1:12" x14ac:dyDescent="0.25">
      <c r="A3100" t="str">
        <f t="shared" si="582"/>
        <v>89301000</v>
      </c>
      <c r="B3100" t="str">
        <f t="shared" si="588"/>
        <v>89670000</v>
      </c>
      <c r="C3100" t="str">
        <f t="shared" si="589"/>
        <v>89670001</v>
      </c>
      <c r="D3100" t="str">
        <f t="shared" si="584"/>
        <v>802</v>
      </c>
      <c r="E3100" t="str">
        <f>"89301101"</f>
        <v>89301101</v>
      </c>
      <c r="F3100" t="str">
        <f>"2107060406"</f>
        <v>2107060406</v>
      </c>
      <c r="G3100" s="1">
        <v>44848</v>
      </c>
      <c r="H3100" t="str">
        <f>"97111"</f>
        <v>97111</v>
      </c>
      <c r="I3100">
        <v>1</v>
      </c>
      <c r="J3100">
        <v>18</v>
      </c>
      <c r="K3100">
        <v>0</v>
      </c>
      <c r="L3100">
        <v>16.38</v>
      </c>
    </row>
    <row r="3101" spans="1:12" x14ac:dyDescent="0.25">
      <c r="A3101" t="str">
        <f t="shared" si="582"/>
        <v>89301000</v>
      </c>
      <c r="B3101" t="str">
        <f t="shared" si="588"/>
        <v>89670000</v>
      </c>
      <c r="C3101" t="str">
        <f t="shared" si="589"/>
        <v>89670001</v>
      </c>
      <c r="D3101" t="str">
        <f t="shared" si="584"/>
        <v>802</v>
      </c>
      <c r="E3101" t="str">
        <f>"89301101"</f>
        <v>89301101</v>
      </c>
      <c r="F3101" t="str">
        <f>"2107060406"</f>
        <v>2107060406</v>
      </c>
      <c r="G3101" s="1">
        <v>44851</v>
      </c>
      <c r="H3101" t="str">
        <f>"82097"</f>
        <v>82097</v>
      </c>
      <c r="I3101">
        <v>1</v>
      </c>
      <c r="J3101">
        <v>380</v>
      </c>
      <c r="K3101">
        <v>0</v>
      </c>
      <c r="L3101">
        <v>345.8</v>
      </c>
    </row>
    <row r="3102" spans="1:12" x14ac:dyDescent="0.25">
      <c r="A3102" t="str">
        <f t="shared" si="582"/>
        <v>89301000</v>
      </c>
      <c r="B3102" t="str">
        <f t="shared" si="588"/>
        <v>89670000</v>
      </c>
      <c r="C3102" t="str">
        <f t="shared" si="589"/>
        <v>89670001</v>
      </c>
      <c r="D3102" t="str">
        <f t="shared" si="584"/>
        <v>802</v>
      </c>
      <c r="E3102" t="str">
        <f>"89301101"</f>
        <v>89301101</v>
      </c>
      <c r="F3102" t="str">
        <f>"2107060406"</f>
        <v>2107060406</v>
      </c>
      <c r="G3102" s="1">
        <v>44851</v>
      </c>
      <c r="H3102" t="str">
        <f>"82097"</f>
        <v>82097</v>
      </c>
      <c r="I3102">
        <v>1</v>
      </c>
      <c r="J3102">
        <v>380</v>
      </c>
      <c r="K3102">
        <v>0</v>
      </c>
      <c r="L3102">
        <v>345.8</v>
      </c>
    </row>
    <row r="3103" spans="1:12" x14ac:dyDescent="0.25">
      <c r="A3103" t="str">
        <f t="shared" si="582"/>
        <v>89301000</v>
      </c>
      <c r="B3103" t="str">
        <f>"93201000"</f>
        <v>93201000</v>
      </c>
      <c r="C3103" t="str">
        <f>"93201211"</f>
        <v>93201211</v>
      </c>
      <c r="D3103" t="str">
        <f>"209"</f>
        <v>209</v>
      </c>
      <c r="E3103" t="str">
        <f>"89301013"</f>
        <v>89301013</v>
      </c>
      <c r="F3103" t="str">
        <f>"7054125771"</f>
        <v>7054125771</v>
      </c>
      <c r="G3103" s="1">
        <v>44789</v>
      </c>
      <c r="H3103" t="str">
        <f>"09511"</f>
        <v>09511</v>
      </c>
      <c r="I3103">
        <v>1</v>
      </c>
      <c r="J3103">
        <v>43</v>
      </c>
      <c r="K3103">
        <v>0</v>
      </c>
      <c r="L3103">
        <v>46.44</v>
      </c>
    </row>
    <row r="3104" spans="1:12" x14ac:dyDescent="0.25">
      <c r="A3104" t="str">
        <f t="shared" si="582"/>
        <v>89301000</v>
      </c>
      <c r="B3104" t="str">
        <f t="shared" ref="B3104:B3167" si="590">"72100000"</f>
        <v>72100000</v>
      </c>
      <c r="C3104" t="str">
        <f t="shared" ref="C3104:C3135" si="591">"72100659"</f>
        <v>72100659</v>
      </c>
      <c r="D3104" t="str">
        <f t="shared" ref="D3104:D3135" si="592">"801"</f>
        <v>801</v>
      </c>
      <c r="E3104" t="str">
        <f t="shared" ref="E3104:E3151" si="593">"89301091"</f>
        <v>89301091</v>
      </c>
      <c r="F3104" t="str">
        <f>"2258300407"</f>
        <v>2258300407</v>
      </c>
      <c r="G3104" s="1">
        <v>44805</v>
      </c>
      <c r="H3104" t="str">
        <f>"93121"</f>
        <v>93121</v>
      </c>
      <c r="I3104">
        <v>1</v>
      </c>
      <c r="J3104">
        <v>125</v>
      </c>
      <c r="K3104">
        <v>0</v>
      </c>
      <c r="L3104">
        <v>153.75</v>
      </c>
    </row>
    <row r="3105" spans="1:12" x14ac:dyDescent="0.25">
      <c r="A3105" t="str">
        <f t="shared" si="582"/>
        <v>89301000</v>
      </c>
      <c r="B3105" t="str">
        <f t="shared" si="590"/>
        <v>72100000</v>
      </c>
      <c r="C3105" t="str">
        <f t="shared" si="591"/>
        <v>72100659</v>
      </c>
      <c r="D3105" t="str">
        <f t="shared" si="592"/>
        <v>801</v>
      </c>
      <c r="E3105" t="str">
        <f t="shared" si="593"/>
        <v>89301091</v>
      </c>
      <c r="F3105" t="str">
        <f>"2258300407"</f>
        <v>2258300407</v>
      </c>
      <c r="G3105" s="1">
        <v>44805</v>
      </c>
      <c r="H3105" t="str">
        <f>"93124"</f>
        <v>93124</v>
      </c>
      <c r="I3105">
        <v>1</v>
      </c>
      <c r="J3105">
        <v>173</v>
      </c>
      <c r="K3105">
        <v>0</v>
      </c>
      <c r="L3105">
        <v>212.79</v>
      </c>
    </row>
    <row r="3106" spans="1:12" x14ac:dyDescent="0.25">
      <c r="A3106" t="str">
        <f t="shared" si="582"/>
        <v>89301000</v>
      </c>
      <c r="B3106" t="str">
        <f t="shared" si="590"/>
        <v>72100000</v>
      </c>
      <c r="C3106" t="str">
        <f t="shared" si="591"/>
        <v>72100659</v>
      </c>
      <c r="D3106" t="str">
        <f t="shared" si="592"/>
        <v>801</v>
      </c>
      <c r="E3106" t="str">
        <f t="shared" si="593"/>
        <v>89301091</v>
      </c>
      <c r="F3106" t="str">
        <f>"2258300407"</f>
        <v>2258300407</v>
      </c>
      <c r="G3106" s="1">
        <v>44805</v>
      </c>
      <c r="H3106" t="str">
        <f>"93281"</f>
        <v>93281</v>
      </c>
      <c r="I3106">
        <v>1</v>
      </c>
      <c r="J3106">
        <v>134</v>
      </c>
      <c r="K3106">
        <v>0</v>
      </c>
      <c r="L3106">
        <v>164.82</v>
      </c>
    </row>
    <row r="3107" spans="1:12" x14ac:dyDescent="0.25">
      <c r="A3107" t="str">
        <f t="shared" si="582"/>
        <v>89301000</v>
      </c>
      <c r="B3107" t="str">
        <f t="shared" si="590"/>
        <v>72100000</v>
      </c>
      <c r="C3107" t="str">
        <f t="shared" si="591"/>
        <v>72100659</v>
      </c>
      <c r="D3107" t="str">
        <f t="shared" si="592"/>
        <v>801</v>
      </c>
      <c r="E3107" t="str">
        <f t="shared" si="593"/>
        <v>89301091</v>
      </c>
      <c r="F3107" t="str">
        <f>"2208310665"</f>
        <v>2208310665</v>
      </c>
      <c r="G3107" s="1">
        <v>44806</v>
      </c>
      <c r="H3107" t="str">
        <f>"93121"</f>
        <v>93121</v>
      </c>
      <c r="I3107">
        <v>1</v>
      </c>
      <c r="J3107">
        <v>125</v>
      </c>
      <c r="K3107">
        <v>0</v>
      </c>
      <c r="L3107">
        <v>153.75</v>
      </c>
    </row>
    <row r="3108" spans="1:12" x14ac:dyDescent="0.25">
      <c r="A3108" t="str">
        <f t="shared" si="582"/>
        <v>89301000</v>
      </c>
      <c r="B3108" t="str">
        <f t="shared" si="590"/>
        <v>72100000</v>
      </c>
      <c r="C3108" t="str">
        <f t="shared" si="591"/>
        <v>72100659</v>
      </c>
      <c r="D3108" t="str">
        <f t="shared" si="592"/>
        <v>801</v>
      </c>
      <c r="E3108" t="str">
        <f t="shared" si="593"/>
        <v>89301091</v>
      </c>
      <c r="F3108" t="str">
        <f>"2208310665"</f>
        <v>2208310665</v>
      </c>
      <c r="G3108" s="1">
        <v>44806</v>
      </c>
      <c r="H3108" t="str">
        <f>"93124"</f>
        <v>93124</v>
      </c>
      <c r="I3108">
        <v>1</v>
      </c>
      <c r="J3108">
        <v>173</v>
      </c>
      <c r="K3108">
        <v>0</v>
      </c>
      <c r="L3108">
        <v>212.79</v>
      </c>
    </row>
    <row r="3109" spans="1:12" x14ac:dyDescent="0.25">
      <c r="A3109" t="str">
        <f t="shared" si="582"/>
        <v>89301000</v>
      </c>
      <c r="B3109" t="str">
        <f t="shared" si="590"/>
        <v>72100000</v>
      </c>
      <c r="C3109" t="str">
        <f t="shared" si="591"/>
        <v>72100659</v>
      </c>
      <c r="D3109" t="str">
        <f t="shared" si="592"/>
        <v>801</v>
      </c>
      <c r="E3109" t="str">
        <f t="shared" si="593"/>
        <v>89301091</v>
      </c>
      <c r="F3109" t="str">
        <f>"2208310665"</f>
        <v>2208310665</v>
      </c>
      <c r="G3109" s="1">
        <v>44806</v>
      </c>
      <c r="H3109" t="str">
        <f>"93281"</f>
        <v>93281</v>
      </c>
      <c r="I3109">
        <v>1</v>
      </c>
      <c r="J3109">
        <v>134</v>
      </c>
      <c r="K3109">
        <v>0</v>
      </c>
      <c r="L3109">
        <v>164.82</v>
      </c>
    </row>
    <row r="3110" spans="1:12" x14ac:dyDescent="0.25">
      <c r="A3110" t="str">
        <f t="shared" si="582"/>
        <v>89301000</v>
      </c>
      <c r="B3110" t="str">
        <f t="shared" si="590"/>
        <v>72100000</v>
      </c>
      <c r="C3110" t="str">
        <f t="shared" si="591"/>
        <v>72100659</v>
      </c>
      <c r="D3110" t="str">
        <f t="shared" si="592"/>
        <v>801</v>
      </c>
      <c r="E3110" t="str">
        <f t="shared" si="593"/>
        <v>89301091</v>
      </c>
      <c r="F3110" t="str">
        <f>"2208310687"</f>
        <v>2208310687</v>
      </c>
      <c r="G3110" s="1">
        <v>44806</v>
      </c>
      <c r="H3110" t="str">
        <f>"93121"</f>
        <v>93121</v>
      </c>
      <c r="I3110">
        <v>1</v>
      </c>
      <c r="J3110">
        <v>125</v>
      </c>
      <c r="K3110">
        <v>0</v>
      </c>
      <c r="L3110">
        <v>153.75</v>
      </c>
    </row>
    <row r="3111" spans="1:12" x14ac:dyDescent="0.25">
      <c r="A3111" t="str">
        <f t="shared" si="582"/>
        <v>89301000</v>
      </c>
      <c r="B3111" t="str">
        <f t="shared" si="590"/>
        <v>72100000</v>
      </c>
      <c r="C3111" t="str">
        <f t="shared" si="591"/>
        <v>72100659</v>
      </c>
      <c r="D3111" t="str">
        <f t="shared" si="592"/>
        <v>801</v>
      </c>
      <c r="E3111" t="str">
        <f t="shared" si="593"/>
        <v>89301091</v>
      </c>
      <c r="F3111" t="str">
        <f>"2208310687"</f>
        <v>2208310687</v>
      </c>
      <c r="G3111" s="1">
        <v>44806</v>
      </c>
      <c r="H3111" t="str">
        <f>"93124"</f>
        <v>93124</v>
      </c>
      <c r="I3111">
        <v>1</v>
      </c>
      <c r="J3111">
        <v>173</v>
      </c>
      <c r="K3111">
        <v>0</v>
      </c>
      <c r="L3111">
        <v>212.79</v>
      </c>
    </row>
    <row r="3112" spans="1:12" x14ac:dyDescent="0.25">
      <c r="A3112" t="str">
        <f t="shared" si="582"/>
        <v>89301000</v>
      </c>
      <c r="B3112" t="str">
        <f t="shared" si="590"/>
        <v>72100000</v>
      </c>
      <c r="C3112" t="str">
        <f t="shared" si="591"/>
        <v>72100659</v>
      </c>
      <c r="D3112" t="str">
        <f t="shared" si="592"/>
        <v>801</v>
      </c>
      <c r="E3112" t="str">
        <f t="shared" si="593"/>
        <v>89301091</v>
      </c>
      <c r="F3112" t="str">
        <f>"2208310687"</f>
        <v>2208310687</v>
      </c>
      <c r="G3112" s="1">
        <v>44806</v>
      </c>
      <c r="H3112" t="str">
        <f>"93281"</f>
        <v>93281</v>
      </c>
      <c r="I3112">
        <v>1</v>
      </c>
      <c r="J3112">
        <v>134</v>
      </c>
      <c r="K3112">
        <v>0</v>
      </c>
      <c r="L3112">
        <v>164.82</v>
      </c>
    </row>
    <row r="3113" spans="1:12" x14ac:dyDescent="0.25">
      <c r="A3113" t="str">
        <f t="shared" si="582"/>
        <v>89301000</v>
      </c>
      <c r="B3113" t="str">
        <f t="shared" si="590"/>
        <v>72100000</v>
      </c>
      <c r="C3113" t="str">
        <f t="shared" si="591"/>
        <v>72100659</v>
      </c>
      <c r="D3113" t="str">
        <f t="shared" si="592"/>
        <v>801</v>
      </c>
      <c r="E3113" t="str">
        <f t="shared" si="593"/>
        <v>89301091</v>
      </c>
      <c r="F3113" t="str">
        <f>"2258310043"</f>
        <v>2258310043</v>
      </c>
      <c r="G3113" s="1">
        <v>44806</v>
      </c>
      <c r="H3113" t="str">
        <f>"93121"</f>
        <v>93121</v>
      </c>
      <c r="I3113">
        <v>1</v>
      </c>
      <c r="J3113">
        <v>125</v>
      </c>
      <c r="K3113">
        <v>0</v>
      </c>
      <c r="L3113">
        <v>153.75</v>
      </c>
    </row>
    <row r="3114" spans="1:12" x14ac:dyDescent="0.25">
      <c r="A3114" t="str">
        <f t="shared" si="582"/>
        <v>89301000</v>
      </c>
      <c r="B3114" t="str">
        <f t="shared" si="590"/>
        <v>72100000</v>
      </c>
      <c r="C3114" t="str">
        <f t="shared" si="591"/>
        <v>72100659</v>
      </c>
      <c r="D3114" t="str">
        <f t="shared" si="592"/>
        <v>801</v>
      </c>
      <c r="E3114" t="str">
        <f t="shared" si="593"/>
        <v>89301091</v>
      </c>
      <c r="F3114" t="str">
        <f>"2258310043"</f>
        <v>2258310043</v>
      </c>
      <c r="G3114" s="1">
        <v>44806</v>
      </c>
      <c r="H3114" t="str">
        <f>"93124"</f>
        <v>93124</v>
      </c>
      <c r="I3114">
        <v>1</v>
      </c>
      <c r="J3114">
        <v>173</v>
      </c>
      <c r="K3114">
        <v>0</v>
      </c>
      <c r="L3114">
        <v>212.79</v>
      </c>
    </row>
    <row r="3115" spans="1:12" x14ac:dyDescent="0.25">
      <c r="A3115" t="str">
        <f t="shared" si="582"/>
        <v>89301000</v>
      </c>
      <c r="B3115" t="str">
        <f t="shared" si="590"/>
        <v>72100000</v>
      </c>
      <c r="C3115" t="str">
        <f t="shared" si="591"/>
        <v>72100659</v>
      </c>
      <c r="D3115" t="str">
        <f t="shared" si="592"/>
        <v>801</v>
      </c>
      <c r="E3115" t="str">
        <f t="shared" si="593"/>
        <v>89301091</v>
      </c>
      <c r="F3115" t="str">
        <f>"2258310043"</f>
        <v>2258310043</v>
      </c>
      <c r="G3115" s="1">
        <v>44806</v>
      </c>
      <c r="H3115" t="str">
        <f>"93281"</f>
        <v>93281</v>
      </c>
      <c r="I3115">
        <v>1</v>
      </c>
      <c r="J3115">
        <v>134</v>
      </c>
      <c r="K3115">
        <v>0</v>
      </c>
      <c r="L3115">
        <v>164.82</v>
      </c>
    </row>
    <row r="3116" spans="1:12" x14ac:dyDescent="0.25">
      <c r="A3116" t="str">
        <f t="shared" si="582"/>
        <v>89301000</v>
      </c>
      <c r="B3116" t="str">
        <f t="shared" si="590"/>
        <v>72100000</v>
      </c>
      <c r="C3116" t="str">
        <f t="shared" si="591"/>
        <v>72100659</v>
      </c>
      <c r="D3116" t="str">
        <f t="shared" si="592"/>
        <v>801</v>
      </c>
      <c r="E3116" t="str">
        <f t="shared" si="593"/>
        <v>89301091</v>
      </c>
      <c r="F3116" t="str">
        <f>"2259010501"</f>
        <v>2259010501</v>
      </c>
      <c r="G3116" s="1">
        <v>44807</v>
      </c>
      <c r="H3116" t="str">
        <f>"93121"</f>
        <v>93121</v>
      </c>
      <c r="I3116">
        <v>1</v>
      </c>
      <c r="J3116">
        <v>125</v>
      </c>
      <c r="K3116">
        <v>0</v>
      </c>
      <c r="L3116">
        <v>153.75</v>
      </c>
    </row>
    <row r="3117" spans="1:12" x14ac:dyDescent="0.25">
      <c r="A3117" t="str">
        <f t="shared" si="582"/>
        <v>89301000</v>
      </c>
      <c r="B3117" t="str">
        <f t="shared" si="590"/>
        <v>72100000</v>
      </c>
      <c r="C3117" t="str">
        <f t="shared" si="591"/>
        <v>72100659</v>
      </c>
      <c r="D3117" t="str">
        <f t="shared" si="592"/>
        <v>801</v>
      </c>
      <c r="E3117" t="str">
        <f t="shared" si="593"/>
        <v>89301091</v>
      </c>
      <c r="F3117" t="str">
        <f>"2259010501"</f>
        <v>2259010501</v>
      </c>
      <c r="G3117" s="1">
        <v>44807</v>
      </c>
      <c r="H3117" t="str">
        <f>"93124"</f>
        <v>93124</v>
      </c>
      <c r="I3117">
        <v>1</v>
      </c>
      <c r="J3117">
        <v>173</v>
      </c>
      <c r="K3117">
        <v>0</v>
      </c>
      <c r="L3117">
        <v>212.79</v>
      </c>
    </row>
    <row r="3118" spans="1:12" x14ac:dyDescent="0.25">
      <c r="A3118" t="str">
        <f t="shared" si="582"/>
        <v>89301000</v>
      </c>
      <c r="B3118" t="str">
        <f t="shared" si="590"/>
        <v>72100000</v>
      </c>
      <c r="C3118" t="str">
        <f t="shared" si="591"/>
        <v>72100659</v>
      </c>
      <c r="D3118" t="str">
        <f t="shared" si="592"/>
        <v>801</v>
      </c>
      <c r="E3118" t="str">
        <f t="shared" si="593"/>
        <v>89301091</v>
      </c>
      <c r="F3118" t="str">
        <f>"2259010501"</f>
        <v>2259010501</v>
      </c>
      <c r="G3118" s="1">
        <v>44807</v>
      </c>
      <c r="H3118" t="str">
        <f>"93281"</f>
        <v>93281</v>
      </c>
      <c r="I3118">
        <v>1</v>
      </c>
      <c r="J3118">
        <v>134</v>
      </c>
      <c r="K3118">
        <v>0</v>
      </c>
      <c r="L3118">
        <v>164.82</v>
      </c>
    </row>
    <row r="3119" spans="1:12" x14ac:dyDescent="0.25">
      <c r="A3119" t="str">
        <f t="shared" si="582"/>
        <v>89301000</v>
      </c>
      <c r="B3119" t="str">
        <f t="shared" si="590"/>
        <v>72100000</v>
      </c>
      <c r="C3119" t="str">
        <f t="shared" si="591"/>
        <v>72100659</v>
      </c>
      <c r="D3119" t="str">
        <f t="shared" si="592"/>
        <v>801</v>
      </c>
      <c r="E3119" t="str">
        <f t="shared" si="593"/>
        <v>89301091</v>
      </c>
      <c r="F3119" t="str">
        <f>"9254105707"</f>
        <v>9254105707</v>
      </c>
      <c r="G3119" s="1">
        <v>44808</v>
      </c>
      <c r="H3119" t="str">
        <f>"93121"</f>
        <v>93121</v>
      </c>
      <c r="I3119">
        <v>1</v>
      </c>
      <c r="J3119">
        <v>125</v>
      </c>
      <c r="K3119">
        <v>0</v>
      </c>
      <c r="L3119">
        <v>153.75</v>
      </c>
    </row>
    <row r="3120" spans="1:12" x14ac:dyDescent="0.25">
      <c r="A3120" t="str">
        <f t="shared" si="582"/>
        <v>89301000</v>
      </c>
      <c r="B3120" t="str">
        <f t="shared" si="590"/>
        <v>72100000</v>
      </c>
      <c r="C3120" t="str">
        <f t="shared" si="591"/>
        <v>72100659</v>
      </c>
      <c r="D3120" t="str">
        <f t="shared" si="592"/>
        <v>801</v>
      </c>
      <c r="E3120" t="str">
        <f t="shared" si="593"/>
        <v>89301091</v>
      </c>
      <c r="F3120" t="str">
        <f>"9254105707"</f>
        <v>9254105707</v>
      </c>
      <c r="G3120" s="1">
        <v>44808</v>
      </c>
      <c r="H3120" t="str">
        <f>"93124"</f>
        <v>93124</v>
      </c>
      <c r="I3120">
        <v>1</v>
      </c>
      <c r="J3120">
        <v>173</v>
      </c>
      <c r="K3120">
        <v>0</v>
      </c>
      <c r="L3120">
        <v>212.79</v>
      </c>
    </row>
    <row r="3121" spans="1:12" x14ac:dyDescent="0.25">
      <c r="A3121" t="str">
        <f t="shared" si="582"/>
        <v>89301000</v>
      </c>
      <c r="B3121" t="str">
        <f t="shared" si="590"/>
        <v>72100000</v>
      </c>
      <c r="C3121" t="str">
        <f t="shared" si="591"/>
        <v>72100659</v>
      </c>
      <c r="D3121" t="str">
        <f t="shared" si="592"/>
        <v>801</v>
      </c>
      <c r="E3121" t="str">
        <f t="shared" si="593"/>
        <v>89301091</v>
      </c>
      <c r="F3121" t="str">
        <f>"9254105707"</f>
        <v>9254105707</v>
      </c>
      <c r="G3121" s="1">
        <v>44808</v>
      </c>
      <c r="H3121" t="str">
        <f>"93281"</f>
        <v>93281</v>
      </c>
      <c r="I3121">
        <v>1</v>
      </c>
      <c r="J3121">
        <v>134</v>
      </c>
      <c r="K3121">
        <v>0</v>
      </c>
      <c r="L3121">
        <v>164.82</v>
      </c>
    </row>
    <row r="3122" spans="1:12" x14ac:dyDescent="0.25">
      <c r="A3122" t="str">
        <f t="shared" si="582"/>
        <v>89301000</v>
      </c>
      <c r="B3122" t="str">
        <f t="shared" si="590"/>
        <v>72100000</v>
      </c>
      <c r="C3122" t="str">
        <f t="shared" si="591"/>
        <v>72100659</v>
      </c>
      <c r="D3122" t="str">
        <f t="shared" si="592"/>
        <v>801</v>
      </c>
      <c r="E3122" t="str">
        <f t="shared" si="593"/>
        <v>89301091</v>
      </c>
      <c r="F3122" t="str">
        <f>"2209030230"</f>
        <v>2209030230</v>
      </c>
      <c r="G3122" s="1">
        <v>44809</v>
      </c>
      <c r="H3122" t="str">
        <f>"93121"</f>
        <v>93121</v>
      </c>
      <c r="I3122">
        <v>1</v>
      </c>
      <c r="J3122">
        <v>125</v>
      </c>
      <c r="K3122">
        <v>0</v>
      </c>
      <c r="L3122">
        <v>153.75</v>
      </c>
    </row>
    <row r="3123" spans="1:12" x14ac:dyDescent="0.25">
      <c r="A3123" t="str">
        <f t="shared" si="582"/>
        <v>89301000</v>
      </c>
      <c r="B3123" t="str">
        <f t="shared" si="590"/>
        <v>72100000</v>
      </c>
      <c r="C3123" t="str">
        <f t="shared" si="591"/>
        <v>72100659</v>
      </c>
      <c r="D3123" t="str">
        <f t="shared" si="592"/>
        <v>801</v>
      </c>
      <c r="E3123" t="str">
        <f t="shared" si="593"/>
        <v>89301091</v>
      </c>
      <c r="F3123" t="str">
        <f>"2209030230"</f>
        <v>2209030230</v>
      </c>
      <c r="G3123" s="1">
        <v>44809</v>
      </c>
      <c r="H3123" t="str">
        <f>"93124"</f>
        <v>93124</v>
      </c>
      <c r="I3123">
        <v>1</v>
      </c>
      <c r="J3123">
        <v>173</v>
      </c>
      <c r="K3123">
        <v>0</v>
      </c>
      <c r="L3123">
        <v>212.79</v>
      </c>
    </row>
    <row r="3124" spans="1:12" x14ac:dyDescent="0.25">
      <c r="A3124" t="str">
        <f t="shared" si="582"/>
        <v>89301000</v>
      </c>
      <c r="B3124" t="str">
        <f t="shared" si="590"/>
        <v>72100000</v>
      </c>
      <c r="C3124" t="str">
        <f t="shared" si="591"/>
        <v>72100659</v>
      </c>
      <c r="D3124" t="str">
        <f t="shared" si="592"/>
        <v>801</v>
      </c>
      <c r="E3124" t="str">
        <f t="shared" si="593"/>
        <v>89301091</v>
      </c>
      <c r="F3124" t="str">
        <f>"2209030230"</f>
        <v>2209030230</v>
      </c>
      <c r="G3124" s="1">
        <v>44809</v>
      </c>
      <c r="H3124" t="str">
        <f>"93281"</f>
        <v>93281</v>
      </c>
      <c r="I3124">
        <v>1</v>
      </c>
      <c r="J3124">
        <v>134</v>
      </c>
      <c r="K3124">
        <v>0</v>
      </c>
      <c r="L3124">
        <v>164.82</v>
      </c>
    </row>
    <row r="3125" spans="1:12" x14ac:dyDescent="0.25">
      <c r="A3125" t="str">
        <f t="shared" si="582"/>
        <v>89301000</v>
      </c>
      <c r="B3125" t="str">
        <f t="shared" si="590"/>
        <v>72100000</v>
      </c>
      <c r="C3125" t="str">
        <f t="shared" si="591"/>
        <v>72100659</v>
      </c>
      <c r="D3125" t="str">
        <f t="shared" si="592"/>
        <v>801</v>
      </c>
      <c r="E3125" t="str">
        <f t="shared" si="593"/>
        <v>89301091</v>
      </c>
      <c r="F3125" t="str">
        <f>"2209040152"</f>
        <v>2209040152</v>
      </c>
      <c r="G3125" s="1">
        <v>44810</v>
      </c>
      <c r="H3125" t="str">
        <f>"93121"</f>
        <v>93121</v>
      </c>
      <c r="I3125">
        <v>1</v>
      </c>
      <c r="J3125">
        <v>125</v>
      </c>
      <c r="K3125">
        <v>0</v>
      </c>
      <c r="L3125">
        <v>153.75</v>
      </c>
    </row>
    <row r="3126" spans="1:12" x14ac:dyDescent="0.25">
      <c r="A3126" t="str">
        <f t="shared" si="582"/>
        <v>89301000</v>
      </c>
      <c r="B3126" t="str">
        <f t="shared" si="590"/>
        <v>72100000</v>
      </c>
      <c r="C3126" t="str">
        <f t="shared" si="591"/>
        <v>72100659</v>
      </c>
      <c r="D3126" t="str">
        <f t="shared" si="592"/>
        <v>801</v>
      </c>
      <c r="E3126" t="str">
        <f t="shared" si="593"/>
        <v>89301091</v>
      </c>
      <c r="F3126" t="str">
        <f>"2209040152"</f>
        <v>2209040152</v>
      </c>
      <c r="G3126" s="1">
        <v>44810</v>
      </c>
      <c r="H3126" t="str">
        <f>"93124"</f>
        <v>93124</v>
      </c>
      <c r="I3126">
        <v>1</v>
      </c>
      <c r="J3126">
        <v>173</v>
      </c>
      <c r="K3126">
        <v>0</v>
      </c>
      <c r="L3126">
        <v>212.79</v>
      </c>
    </row>
    <row r="3127" spans="1:12" x14ac:dyDescent="0.25">
      <c r="A3127" t="str">
        <f t="shared" si="582"/>
        <v>89301000</v>
      </c>
      <c r="B3127" t="str">
        <f t="shared" si="590"/>
        <v>72100000</v>
      </c>
      <c r="C3127" t="str">
        <f t="shared" si="591"/>
        <v>72100659</v>
      </c>
      <c r="D3127" t="str">
        <f t="shared" si="592"/>
        <v>801</v>
      </c>
      <c r="E3127" t="str">
        <f t="shared" si="593"/>
        <v>89301091</v>
      </c>
      <c r="F3127" t="str">
        <f>"2209040152"</f>
        <v>2209040152</v>
      </c>
      <c r="G3127" s="1">
        <v>44810</v>
      </c>
      <c r="H3127" t="str">
        <f>"93281"</f>
        <v>93281</v>
      </c>
      <c r="I3127">
        <v>1</v>
      </c>
      <c r="J3127">
        <v>134</v>
      </c>
      <c r="K3127">
        <v>0</v>
      </c>
      <c r="L3127">
        <v>164.82</v>
      </c>
    </row>
    <row r="3128" spans="1:12" x14ac:dyDescent="0.25">
      <c r="A3128" t="str">
        <f t="shared" si="582"/>
        <v>89301000</v>
      </c>
      <c r="B3128" t="str">
        <f t="shared" si="590"/>
        <v>72100000</v>
      </c>
      <c r="C3128" t="str">
        <f t="shared" si="591"/>
        <v>72100659</v>
      </c>
      <c r="D3128" t="str">
        <f t="shared" si="592"/>
        <v>801</v>
      </c>
      <c r="E3128" t="str">
        <f t="shared" si="593"/>
        <v>89301091</v>
      </c>
      <c r="F3128" t="str">
        <f>"2259040124"</f>
        <v>2259040124</v>
      </c>
      <c r="G3128" s="1">
        <v>44810</v>
      </c>
      <c r="H3128" t="str">
        <f>"93121"</f>
        <v>93121</v>
      </c>
      <c r="I3128">
        <v>1</v>
      </c>
      <c r="J3128">
        <v>125</v>
      </c>
      <c r="K3128">
        <v>0</v>
      </c>
      <c r="L3128">
        <v>153.75</v>
      </c>
    </row>
    <row r="3129" spans="1:12" x14ac:dyDescent="0.25">
      <c r="A3129" t="str">
        <f t="shared" si="582"/>
        <v>89301000</v>
      </c>
      <c r="B3129" t="str">
        <f t="shared" si="590"/>
        <v>72100000</v>
      </c>
      <c r="C3129" t="str">
        <f t="shared" si="591"/>
        <v>72100659</v>
      </c>
      <c r="D3129" t="str">
        <f t="shared" si="592"/>
        <v>801</v>
      </c>
      <c r="E3129" t="str">
        <f t="shared" si="593"/>
        <v>89301091</v>
      </c>
      <c r="F3129" t="str">
        <f>"2259040124"</f>
        <v>2259040124</v>
      </c>
      <c r="G3129" s="1">
        <v>44810</v>
      </c>
      <c r="H3129" t="str">
        <f>"93124"</f>
        <v>93124</v>
      </c>
      <c r="I3129">
        <v>1</v>
      </c>
      <c r="J3129">
        <v>173</v>
      </c>
      <c r="K3129">
        <v>0</v>
      </c>
      <c r="L3129">
        <v>212.79</v>
      </c>
    </row>
    <row r="3130" spans="1:12" x14ac:dyDescent="0.25">
      <c r="A3130" t="str">
        <f t="shared" si="582"/>
        <v>89301000</v>
      </c>
      <c r="B3130" t="str">
        <f t="shared" si="590"/>
        <v>72100000</v>
      </c>
      <c r="C3130" t="str">
        <f t="shared" si="591"/>
        <v>72100659</v>
      </c>
      <c r="D3130" t="str">
        <f t="shared" si="592"/>
        <v>801</v>
      </c>
      <c r="E3130" t="str">
        <f t="shared" si="593"/>
        <v>89301091</v>
      </c>
      <c r="F3130" t="str">
        <f>"2259040124"</f>
        <v>2259040124</v>
      </c>
      <c r="G3130" s="1">
        <v>44810</v>
      </c>
      <c r="H3130" t="str">
        <f>"93281"</f>
        <v>93281</v>
      </c>
      <c r="I3130">
        <v>1</v>
      </c>
      <c r="J3130">
        <v>134</v>
      </c>
      <c r="K3130">
        <v>0</v>
      </c>
      <c r="L3130">
        <v>164.82</v>
      </c>
    </row>
    <row r="3131" spans="1:12" x14ac:dyDescent="0.25">
      <c r="A3131" t="str">
        <f t="shared" si="582"/>
        <v>89301000</v>
      </c>
      <c r="B3131" t="str">
        <f t="shared" si="590"/>
        <v>72100000</v>
      </c>
      <c r="C3131" t="str">
        <f t="shared" si="591"/>
        <v>72100659</v>
      </c>
      <c r="D3131" t="str">
        <f t="shared" si="592"/>
        <v>801</v>
      </c>
      <c r="E3131" t="str">
        <f t="shared" si="593"/>
        <v>89301091</v>
      </c>
      <c r="F3131" t="str">
        <f>"2209050514"</f>
        <v>2209050514</v>
      </c>
      <c r="G3131" s="1">
        <v>44811</v>
      </c>
      <c r="H3131" t="str">
        <f>"93121"</f>
        <v>93121</v>
      </c>
      <c r="I3131">
        <v>1</v>
      </c>
      <c r="J3131">
        <v>125</v>
      </c>
      <c r="K3131">
        <v>0</v>
      </c>
      <c r="L3131">
        <v>153.75</v>
      </c>
    </row>
    <row r="3132" spans="1:12" x14ac:dyDescent="0.25">
      <c r="A3132" t="str">
        <f t="shared" si="582"/>
        <v>89301000</v>
      </c>
      <c r="B3132" t="str">
        <f t="shared" si="590"/>
        <v>72100000</v>
      </c>
      <c r="C3132" t="str">
        <f t="shared" si="591"/>
        <v>72100659</v>
      </c>
      <c r="D3132" t="str">
        <f t="shared" si="592"/>
        <v>801</v>
      </c>
      <c r="E3132" t="str">
        <f t="shared" si="593"/>
        <v>89301091</v>
      </c>
      <c r="F3132" t="str">
        <f>"2209050514"</f>
        <v>2209050514</v>
      </c>
      <c r="G3132" s="1">
        <v>44811</v>
      </c>
      <c r="H3132" t="str">
        <f>"93124"</f>
        <v>93124</v>
      </c>
      <c r="I3132">
        <v>1</v>
      </c>
      <c r="J3132">
        <v>173</v>
      </c>
      <c r="K3132">
        <v>0</v>
      </c>
      <c r="L3132">
        <v>212.79</v>
      </c>
    </row>
    <row r="3133" spans="1:12" x14ac:dyDescent="0.25">
      <c r="A3133" t="str">
        <f t="shared" si="582"/>
        <v>89301000</v>
      </c>
      <c r="B3133" t="str">
        <f t="shared" si="590"/>
        <v>72100000</v>
      </c>
      <c r="C3133" t="str">
        <f t="shared" si="591"/>
        <v>72100659</v>
      </c>
      <c r="D3133" t="str">
        <f t="shared" si="592"/>
        <v>801</v>
      </c>
      <c r="E3133" t="str">
        <f t="shared" si="593"/>
        <v>89301091</v>
      </c>
      <c r="F3133" t="str">
        <f>"2209050514"</f>
        <v>2209050514</v>
      </c>
      <c r="G3133" s="1">
        <v>44811</v>
      </c>
      <c r="H3133" t="str">
        <f>"93281"</f>
        <v>93281</v>
      </c>
      <c r="I3133">
        <v>1</v>
      </c>
      <c r="J3133">
        <v>134</v>
      </c>
      <c r="K3133">
        <v>0</v>
      </c>
      <c r="L3133">
        <v>164.82</v>
      </c>
    </row>
    <row r="3134" spans="1:12" x14ac:dyDescent="0.25">
      <c r="A3134" t="str">
        <f t="shared" si="582"/>
        <v>89301000</v>
      </c>
      <c r="B3134" t="str">
        <f t="shared" si="590"/>
        <v>72100000</v>
      </c>
      <c r="C3134" t="str">
        <f t="shared" si="591"/>
        <v>72100659</v>
      </c>
      <c r="D3134" t="str">
        <f t="shared" si="592"/>
        <v>801</v>
      </c>
      <c r="E3134" t="str">
        <f t="shared" si="593"/>
        <v>89301091</v>
      </c>
      <c r="F3134" t="str">
        <f>"2209050536"</f>
        <v>2209050536</v>
      </c>
      <c r="G3134" s="1">
        <v>44811</v>
      </c>
      <c r="H3134" t="str">
        <f>"93121"</f>
        <v>93121</v>
      </c>
      <c r="I3134">
        <v>1</v>
      </c>
      <c r="J3134">
        <v>125</v>
      </c>
      <c r="K3134">
        <v>0</v>
      </c>
      <c r="L3134">
        <v>153.75</v>
      </c>
    </row>
    <row r="3135" spans="1:12" x14ac:dyDescent="0.25">
      <c r="A3135" t="str">
        <f t="shared" si="582"/>
        <v>89301000</v>
      </c>
      <c r="B3135" t="str">
        <f t="shared" si="590"/>
        <v>72100000</v>
      </c>
      <c r="C3135" t="str">
        <f t="shared" si="591"/>
        <v>72100659</v>
      </c>
      <c r="D3135" t="str">
        <f t="shared" si="592"/>
        <v>801</v>
      </c>
      <c r="E3135" t="str">
        <f t="shared" si="593"/>
        <v>89301091</v>
      </c>
      <c r="F3135" t="str">
        <f>"2209050536"</f>
        <v>2209050536</v>
      </c>
      <c r="G3135" s="1">
        <v>44811</v>
      </c>
      <c r="H3135" t="str">
        <f>"93124"</f>
        <v>93124</v>
      </c>
      <c r="I3135">
        <v>1</v>
      </c>
      <c r="J3135">
        <v>173</v>
      </c>
      <c r="K3135">
        <v>0</v>
      </c>
      <c r="L3135">
        <v>212.79</v>
      </c>
    </row>
    <row r="3136" spans="1:12" x14ac:dyDescent="0.25">
      <c r="A3136" t="str">
        <f t="shared" si="582"/>
        <v>89301000</v>
      </c>
      <c r="B3136" t="str">
        <f t="shared" si="590"/>
        <v>72100000</v>
      </c>
      <c r="C3136" t="str">
        <f t="shared" ref="C3136:C3167" si="594">"72100659"</f>
        <v>72100659</v>
      </c>
      <c r="D3136" t="str">
        <f t="shared" ref="D3136:D3167" si="595">"801"</f>
        <v>801</v>
      </c>
      <c r="E3136" t="str">
        <f t="shared" si="593"/>
        <v>89301091</v>
      </c>
      <c r="F3136" t="str">
        <f>"2209050536"</f>
        <v>2209050536</v>
      </c>
      <c r="G3136" s="1">
        <v>44811</v>
      </c>
      <c r="H3136" t="str">
        <f>"93281"</f>
        <v>93281</v>
      </c>
      <c r="I3136">
        <v>1</v>
      </c>
      <c r="J3136">
        <v>134</v>
      </c>
      <c r="K3136">
        <v>0</v>
      </c>
      <c r="L3136">
        <v>164.82</v>
      </c>
    </row>
    <row r="3137" spans="1:12" x14ac:dyDescent="0.25">
      <c r="A3137" t="str">
        <f t="shared" si="582"/>
        <v>89301000</v>
      </c>
      <c r="B3137" t="str">
        <f t="shared" si="590"/>
        <v>72100000</v>
      </c>
      <c r="C3137" t="str">
        <f t="shared" si="594"/>
        <v>72100659</v>
      </c>
      <c r="D3137" t="str">
        <f t="shared" si="595"/>
        <v>801</v>
      </c>
      <c r="E3137" t="str">
        <f t="shared" si="593"/>
        <v>89301091</v>
      </c>
      <c r="F3137" t="str">
        <f>"2259050541"</f>
        <v>2259050541</v>
      </c>
      <c r="G3137" s="1">
        <v>44811</v>
      </c>
      <c r="H3137" t="str">
        <f>"93121"</f>
        <v>93121</v>
      </c>
      <c r="I3137">
        <v>1</v>
      </c>
      <c r="J3137">
        <v>125</v>
      </c>
      <c r="K3137">
        <v>0</v>
      </c>
      <c r="L3137">
        <v>153.75</v>
      </c>
    </row>
    <row r="3138" spans="1:12" x14ac:dyDescent="0.25">
      <c r="A3138" t="str">
        <f t="shared" ref="A3138:A3201" si="596">"89301000"</f>
        <v>89301000</v>
      </c>
      <c r="B3138" t="str">
        <f t="shared" si="590"/>
        <v>72100000</v>
      </c>
      <c r="C3138" t="str">
        <f t="shared" si="594"/>
        <v>72100659</v>
      </c>
      <c r="D3138" t="str">
        <f t="shared" si="595"/>
        <v>801</v>
      </c>
      <c r="E3138" t="str">
        <f t="shared" si="593"/>
        <v>89301091</v>
      </c>
      <c r="F3138" t="str">
        <f>"2259050541"</f>
        <v>2259050541</v>
      </c>
      <c r="G3138" s="1">
        <v>44811</v>
      </c>
      <c r="H3138" t="str">
        <f>"93124"</f>
        <v>93124</v>
      </c>
      <c r="I3138">
        <v>1</v>
      </c>
      <c r="J3138">
        <v>173</v>
      </c>
      <c r="K3138">
        <v>0</v>
      </c>
      <c r="L3138">
        <v>212.79</v>
      </c>
    </row>
    <row r="3139" spans="1:12" x14ac:dyDescent="0.25">
      <c r="A3139" t="str">
        <f t="shared" si="596"/>
        <v>89301000</v>
      </c>
      <c r="B3139" t="str">
        <f t="shared" si="590"/>
        <v>72100000</v>
      </c>
      <c r="C3139" t="str">
        <f t="shared" si="594"/>
        <v>72100659</v>
      </c>
      <c r="D3139" t="str">
        <f t="shared" si="595"/>
        <v>801</v>
      </c>
      <c r="E3139" t="str">
        <f t="shared" si="593"/>
        <v>89301091</v>
      </c>
      <c r="F3139" t="str">
        <f>"2259050541"</f>
        <v>2259050541</v>
      </c>
      <c r="G3139" s="1">
        <v>44811</v>
      </c>
      <c r="H3139" t="str">
        <f>"93281"</f>
        <v>93281</v>
      </c>
      <c r="I3139">
        <v>1</v>
      </c>
      <c r="J3139">
        <v>134</v>
      </c>
      <c r="K3139">
        <v>0</v>
      </c>
      <c r="L3139">
        <v>164.82</v>
      </c>
    </row>
    <row r="3140" spans="1:12" x14ac:dyDescent="0.25">
      <c r="A3140" t="str">
        <f t="shared" si="596"/>
        <v>89301000</v>
      </c>
      <c r="B3140" t="str">
        <f t="shared" si="590"/>
        <v>72100000</v>
      </c>
      <c r="C3140" t="str">
        <f t="shared" si="594"/>
        <v>72100659</v>
      </c>
      <c r="D3140" t="str">
        <f t="shared" si="595"/>
        <v>801</v>
      </c>
      <c r="E3140" t="str">
        <f t="shared" si="593"/>
        <v>89301091</v>
      </c>
      <c r="F3140" t="str">
        <f>"2209060502"</f>
        <v>2209060502</v>
      </c>
      <c r="G3140" s="1">
        <v>44812</v>
      </c>
      <c r="H3140" t="str">
        <f>"93121"</f>
        <v>93121</v>
      </c>
      <c r="I3140">
        <v>1</v>
      </c>
      <c r="J3140">
        <v>125</v>
      </c>
      <c r="K3140">
        <v>0</v>
      </c>
      <c r="L3140">
        <v>153.75</v>
      </c>
    </row>
    <row r="3141" spans="1:12" x14ac:dyDescent="0.25">
      <c r="A3141" t="str">
        <f t="shared" si="596"/>
        <v>89301000</v>
      </c>
      <c r="B3141" t="str">
        <f t="shared" si="590"/>
        <v>72100000</v>
      </c>
      <c r="C3141" t="str">
        <f t="shared" si="594"/>
        <v>72100659</v>
      </c>
      <c r="D3141" t="str">
        <f t="shared" si="595"/>
        <v>801</v>
      </c>
      <c r="E3141" t="str">
        <f t="shared" si="593"/>
        <v>89301091</v>
      </c>
      <c r="F3141" t="str">
        <f>"2209060502"</f>
        <v>2209060502</v>
      </c>
      <c r="G3141" s="1">
        <v>44812</v>
      </c>
      <c r="H3141" t="str">
        <f>"93124"</f>
        <v>93124</v>
      </c>
      <c r="I3141">
        <v>1</v>
      </c>
      <c r="J3141">
        <v>173</v>
      </c>
      <c r="K3141">
        <v>0</v>
      </c>
      <c r="L3141">
        <v>212.79</v>
      </c>
    </row>
    <row r="3142" spans="1:12" x14ac:dyDescent="0.25">
      <c r="A3142" t="str">
        <f t="shared" si="596"/>
        <v>89301000</v>
      </c>
      <c r="B3142" t="str">
        <f t="shared" si="590"/>
        <v>72100000</v>
      </c>
      <c r="C3142" t="str">
        <f t="shared" si="594"/>
        <v>72100659</v>
      </c>
      <c r="D3142" t="str">
        <f t="shared" si="595"/>
        <v>801</v>
      </c>
      <c r="E3142" t="str">
        <f t="shared" si="593"/>
        <v>89301091</v>
      </c>
      <c r="F3142" t="str">
        <f>"2209060502"</f>
        <v>2209060502</v>
      </c>
      <c r="G3142" s="1">
        <v>44812</v>
      </c>
      <c r="H3142" t="str">
        <f>"93281"</f>
        <v>93281</v>
      </c>
      <c r="I3142">
        <v>1</v>
      </c>
      <c r="J3142">
        <v>134</v>
      </c>
      <c r="K3142">
        <v>0</v>
      </c>
      <c r="L3142">
        <v>164.82</v>
      </c>
    </row>
    <row r="3143" spans="1:12" x14ac:dyDescent="0.25">
      <c r="A3143" t="str">
        <f t="shared" si="596"/>
        <v>89301000</v>
      </c>
      <c r="B3143" t="str">
        <f t="shared" si="590"/>
        <v>72100000</v>
      </c>
      <c r="C3143" t="str">
        <f t="shared" si="594"/>
        <v>72100659</v>
      </c>
      <c r="D3143" t="str">
        <f t="shared" si="595"/>
        <v>801</v>
      </c>
      <c r="E3143" t="str">
        <f t="shared" si="593"/>
        <v>89301091</v>
      </c>
      <c r="F3143" t="str">
        <f>"2259050552"</f>
        <v>2259050552</v>
      </c>
      <c r="G3143" s="1">
        <v>44812</v>
      </c>
      <c r="H3143" t="str">
        <f>"93121"</f>
        <v>93121</v>
      </c>
      <c r="I3143">
        <v>1</v>
      </c>
      <c r="J3143">
        <v>125</v>
      </c>
      <c r="K3143">
        <v>0</v>
      </c>
      <c r="L3143">
        <v>153.75</v>
      </c>
    </row>
    <row r="3144" spans="1:12" x14ac:dyDescent="0.25">
      <c r="A3144" t="str">
        <f t="shared" si="596"/>
        <v>89301000</v>
      </c>
      <c r="B3144" t="str">
        <f t="shared" si="590"/>
        <v>72100000</v>
      </c>
      <c r="C3144" t="str">
        <f t="shared" si="594"/>
        <v>72100659</v>
      </c>
      <c r="D3144" t="str">
        <f t="shared" si="595"/>
        <v>801</v>
      </c>
      <c r="E3144" t="str">
        <f t="shared" si="593"/>
        <v>89301091</v>
      </c>
      <c r="F3144" t="str">
        <f>"2259050552"</f>
        <v>2259050552</v>
      </c>
      <c r="G3144" s="1">
        <v>44812</v>
      </c>
      <c r="H3144" t="str">
        <f>"93124"</f>
        <v>93124</v>
      </c>
      <c r="I3144">
        <v>1</v>
      </c>
      <c r="J3144">
        <v>173</v>
      </c>
      <c r="K3144">
        <v>0</v>
      </c>
      <c r="L3144">
        <v>212.79</v>
      </c>
    </row>
    <row r="3145" spans="1:12" x14ac:dyDescent="0.25">
      <c r="A3145" t="str">
        <f t="shared" si="596"/>
        <v>89301000</v>
      </c>
      <c r="B3145" t="str">
        <f t="shared" si="590"/>
        <v>72100000</v>
      </c>
      <c r="C3145" t="str">
        <f t="shared" si="594"/>
        <v>72100659</v>
      </c>
      <c r="D3145" t="str">
        <f t="shared" si="595"/>
        <v>801</v>
      </c>
      <c r="E3145" t="str">
        <f t="shared" si="593"/>
        <v>89301091</v>
      </c>
      <c r="F3145" t="str">
        <f>"2259050552"</f>
        <v>2259050552</v>
      </c>
      <c r="G3145" s="1">
        <v>44812</v>
      </c>
      <c r="H3145" t="str">
        <f>"93281"</f>
        <v>93281</v>
      </c>
      <c r="I3145">
        <v>1</v>
      </c>
      <c r="J3145">
        <v>134</v>
      </c>
      <c r="K3145">
        <v>0</v>
      </c>
      <c r="L3145">
        <v>164.82</v>
      </c>
    </row>
    <row r="3146" spans="1:12" x14ac:dyDescent="0.25">
      <c r="A3146" t="str">
        <f t="shared" si="596"/>
        <v>89301000</v>
      </c>
      <c r="B3146" t="str">
        <f t="shared" si="590"/>
        <v>72100000</v>
      </c>
      <c r="C3146" t="str">
        <f t="shared" si="594"/>
        <v>72100659</v>
      </c>
      <c r="D3146" t="str">
        <f t="shared" si="595"/>
        <v>801</v>
      </c>
      <c r="E3146" t="str">
        <f t="shared" si="593"/>
        <v>89301091</v>
      </c>
      <c r="F3146" t="str">
        <f>"2259060078"</f>
        <v>2259060078</v>
      </c>
      <c r="G3146" s="1">
        <v>44812</v>
      </c>
      <c r="H3146" t="str">
        <f>"93121"</f>
        <v>93121</v>
      </c>
      <c r="I3146">
        <v>1</v>
      </c>
      <c r="J3146">
        <v>125</v>
      </c>
      <c r="K3146">
        <v>0</v>
      </c>
      <c r="L3146">
        <v>153.75</v>
      </c>
    </row>
    <row r="3147" spans="1:12" x14ac:dyDescent="0.25">
      <c r="A3147" t="str">
        <f t="shared" si="596"/>
        <v>89301000</v>
      </c>
      <c r="B3147" t="str">
        <f t="shared" si="590"/>
        <v>72100000</v>
      </c>
      <c r="C3147" t="str">
        <f t="shared" si="594"/>
        <v>72100659</v>
      </c>
      <c r="D3147" t="str">
        <f t="shared" si="595"/>
        <v>801</v>
      </c>
      <c r="E3147" t="str">
        <f t="shared" si="593"/>
        <v>89301091</v>
      </c>
      <c r="F3147" t="str">
        <f>"2259060078"</f>
        <v>2259060078</v>
      </c>
      <c r="G3147" s="1">
        <v>44812</v>
      </c>
      <c r="H3147" t="str">
        <f>"93124"</f>
        <v>93124</v>
      </c>
      <c r="I3147">
        <v>1</v>
      </c>
      <c r="J3147">
        <v>173</v>
      </c>
      <c r="K3147">
        <v>0</v>
      </c>
      <c r="L3147">
        <v>212.79</v>
      </c>
    </row>
    <row r="3148" spans="1:12" x14ac:dyDescent="0.25">
      <c r="A3148" t="str">
        <f t="shared" si="596"/>
        <v>89301000</v>
      </c>
      <c r="B3148" t="str">
        <f t="shared" si="590"/>
        <v>72100000</v>
      </c>
      <c r="C3148" t="str">
        <f t="shared" si="594"/>
        <v>72100659</v>
      </c>
      <c r="D3148" t="str">
        <f t="shared" si="595"/>
        <v>801</v>
      </c>
      <c r="E3148" t="str">
        <f t="shared" si="593"/>
        <v>89301091</v>
      </c>
      <c r="F3148" t="str">
        <f>"2259060078"</f>
        <v>2259060078</v>
      </c>
      <c r="G3148" s="1">
        <v>44812</v>
      </c>
      <c r="H3148" t="str">
        <f>"93281"</f>
        <v>93281</v>
      </c>
      <c r="I3148">
        <v>1</v>
      </c>
      <c r="J3148">
        <v>134</v>
      </c>
      <c r="K3148">
        <v>0</v>
      </c>
      <c r="L3148">
        <v>164.82</v>
      </c>
    </row>
    <row r="3149" spans="1:12" x14ac:dyDescent="0.25">
      <c r="A3149" t="str">
        <f t="shared" si="596"/>
        <v>89301000</v>
      </c>
      <c r="B3149" t="str">
        <f t="shared" si="590"/>
        <v>72100000</v>
      </c>
      <c r="C3149" t="str">
        <f t="shared" si="594"/>
        <v>72100659</v>
      </c>
      <c r="D3149" t="str">
        <f t="shared" si="595"/>
        <v>801</v>
      </c>
      <c r="E3149" t="str">
        <f t="shared" si="593"/>
        <v>89301091</v>
      </c>
      <c r="F3149" t="str">
        <f>"2209070545"</f>
        <v>2209070545</v>
      </c>
      <c r="G3149" s="1">
        <v>44813</v>
      </c>
      <c r="H3149" t="str">
        <f>"93121"</f>
        <v>93121</v>
      </c>
      <c r="I3149">
        <v>1</v>
      </c>
      <c r="J3149">
        <v>125</v>
      </c>
      <c r="K3149">
        <v>0</v>
      </c>
      <c r="L3149">
        <v>153.75</v>
      </c>
    </row>
    <row r="3150" spans="1:12" x14ac:dyDescent="0.25">
      <c r="A3150" t="str">
        <f t="shared" si="596"/>
        <v>89301000</v>
      </c>
      <c r="B3150" t="str">
        <f t="shared" si="590"/>
        <v>72100000</v>
      </c>
      <c r="C3150" t="str">
        <f t="shared" si="594"/>
        <v>72100659</v>
      </c>
      <c r="D3150" t="str">
        <f t="shared" si="595"/>
        <v>801</v>
      </c>
      <c r="E3150" t="str">
        <f t="shared" si="593"/>
        <v>89301091</v>
      </c>
      <c r="F3150" t="str">
        <f>"2209070545"</f>
        <v>2209070545</v>
      </c>
      <c r="G3150" s="1">
        <v>44813</v>
      </c>
      <c r="H3150" t="str">
        <f>"93124"</f>
        <v>93124</v>
      </c>
      <c r="I3150">
        <v>1</v>
      </c>
      <c r="J3150">
        <v>173</v>
      </c>
      <c r="K3150">
        <v>0</v>
      </c>
      <c r="L3150">
        <v>212.79</v>
      </c>
    </row>
    <row r="3151" spans="1:12" x14ac:dyDescent="0.25">
      <c r="A3151" t="str">
        <f t="shared" si="596"/>
        <v>89301000</v>
      </c>
      <c r="B3151" t="str">
        <f t="shared" si="590"/>
        <v>72100000</v>
      </c>
      <c r="C3151" t="str">
        <f t="shared" si="594"/>
        <v>72100659</v>
      </c>
      <c r="D3151" t="str">
        <f t="shared" si="595"/>
        <v>801</v>
      </c>
      <c r="E3151" t="str">
        <f t="shared" si="593"/>
        <v>89301091</v>
      </c>
      <c r="F3151" t="str">
        <f>"2209070545"</f>
        <v>2209070545</v>
      </c>
      <c r="G3151" s="1">
        <v>44813</v>
      </c>
      <c r="H3151" t="str">
        <f>"93281"</f>
        <v>93281</v>
      </c>
      <c r="I3151">
        <v>1</v>
      </c>
      <c r="J3151">
        <v>134</v>
      </c>
      <c r="K3151">
        <v>0</v>
      </c>
      <c r="L3151">
        <v>164.82</v>
      </c>
    </row>
    <row r="3152" spans="1:12" x14ac:dyDescent="0.25">
      <c r="A3152" t="str">
        <f t="shared" si="596"/>
        <v>89301000</v>
      </c>
      <c r="B3152" t="str">
        <f t="shared" si="590"/>
        <v>72100000</v>
      </c>
      <c r="C3152" t="str">
        <f t="shared" si="594"/>
        <v>72100659</v>
      </c>
      <c r="D3152" t="str">
        <f t="shared" si="595"/>
        <v>801</v>
      </c>
      <c r="E3152" t="str">
        <f>"89301093"</f>
        <v>89301093</v>
      </c>
      <c r="F3152" t="str">
        <f>"2259070649"</f>
        <v>2259070649</v>
      </c>
      <c r="G3152" s="1">
        <v>44813</v>
      </c>
      <c r="H3152" t="str">
        <f>"93121"</f>
        <v>93121</v>
      </c>
      <c r="I3152">
        <v>1</v>
      </c>
      <c r="J3152">
        <v>125</v>
      </c>
      <c r="K3152">
        <v>0</v>
      </c>
      <c r="L3152">
        <v>153.75</v>
      </c>
    </row>
    <row r="3153" spans="1:12" x14ac:dyDescent="0.25">
      <c r="A3153" t="str">
        <f t="shared" si="596"/>
        <v>89301000</v>
      </c>
      <c r="B3153" t="str">
        <f t="shared" si="590"/>
        <v>72100000</v>
      </c>
      <c r="C3153" t="str">
        <f t="shared" si="594"/>
        <v>72100659</v>
      </c>
      <c r="D3153" t="str">
        <f t="shared" si="595"/>
        <v>801</v>
      </c>
      <c r="E3153" t="str">
        <f>"89301093"</f>
        <v>89301093</v>
      </c>
      <c r="F3153" t="str">
        <f>"2259070649"</f>
        <v>2259070649</v>
      </c>
      <c r="G3153" s="1">
        <v>44813</v>
      </c>
      <c r="H3153" t="str">
        <f>"93124"</f>
        <v>93124</v>
      </c>
      <c r="I3153">
        <v>1</v>
      </c>
      <c r="J3153">
        <v>173</v>
      </c>
      <c r="K3153">
        <v>0</v>
      </c>
      <c r="L3153">
        <v>212.79</v>
      </c>
    </row>
    <row r="3154" spans="1:12" x14ac:dyDescent="0.25">
      <c r="A3154" t="str">
        <f t="shared" si="596"/>
        <v>89301000</v>
      </c>
      <c r="B3154" t="str">
        <f t="shared" si="590"/>
        <v>72100000</v>
      </c>
      <c r="C3154" t="str">
        <f t="shared" si="594"/>
        <v>72100659</v>
      </c>
      <c r="D3154" t="str">
        <f t="shared" si="595"/>
        <v>801</v>
      </c>
      <c r="E3154" t="str">
        <f>"89301093"</f>
        <v>89301093</v>
      </c>
      <c r="F3154" t="str">
        <f>"2259070649"</f>
        <v>2259070649</v>
      </c>
      <c r="G3154" s="1">
        <v>44813</v>
      </c>
      <c r="H3154" t="str">
        <f>"93281"</f>
        <v>93281</v>
      </c>
      <c r="I3154">
        <v>1</v>
      </c>
      <c r="J3154">
        <v>134</v>
      </c>
      <c r="K3154">
        <v>0</v>
      </c>
      <c r="L3154">
        <v>164.82</v>
      </c>
    </row>
    <row r="3155" spans="1:12" x14ac:dyDescent="0.25">
      <c r="A3155" t="str">
        <f t="shared" si="596"/>
        <v>89301000</v>
      </c>
      <c r="B3155" t="str">
        <f t="shared" si="590"/>
        <v>72100000</v>
      </c>
      <c r="C3155" t="str">
        <f t="shared" si="594"/>
        <v>72100659</v>
      </c>
      <c r="D3155" t="str">
        <f t="shared" si="595"/>
        <v>801</v>
      </c>
      <c r="E3155" t="str">
        <f t="shared" ref="E3155:E3187" si="597">"89301091"</f>
        <v>89301091</v>
      </c>
      <c r="F3155" t="str">
        <f>"2259080615"</f>
        <v>2259080615</v>
      </c>
      <c r="G3155" s="1">
        <v>44814</v>
      </c>
      <c r="H3155" t="str">
        <f>"93121"</f>
        <v>93121</v>
      </c>
      <c r="I3155">
        <v>1</v>
      </c>
      <c r="J3155">
        <v>125</v>
      </c>
      <c r="K3155">
        <v>0</v>
      </c>
      <c r="L3155">
        <v>153.75</v>
      </c>
    </row>
    <row r="3156" spans="1:12" x14ac:dyDescent="0.25">
      <c r="A3156" t="str">
        <f t="shared" si="596"/>
        <v>89301000</v>
      </c>
      <c r="B3156" t="str">
        <f t="shared" si="590"/>
        <v>72100000</v>
      </c>
      <c r="C3156" t="str">
        <f t="shared" si="594"/>
        <v>72100659</v>
      </c>
      <c r="D3156" t="str">
        <f t="shared" si="595"/>
        <v>801</v>
      </c>
      <c r="E3156" t="str">
        <f t="shared" si="597"/>
        <v>89301091</v>
      </c>
      <c r="F3156" t="str">
        <f>"2259080615"</f>
        <v>2259080615</v>
      </c>
      <c r="G3156" s="1">
        <v>44814</v>
      </c>
      <c r="H3156" t="str">
        <f>"93124"</f>
        <v>93124</v>
      </c>
      <c r="I3156">
        <v>1</v>
      </c>
      <c r="J3156">
        <v>173</v>
      </c>
      <c r="K3156">
        <v>0</v>
      </c>
      <c r="L3156">
        <v>212.79</v>
      </c>
    </row>
    <row r="3157" spans="1:12" x14ac:dyDescent="0.25">
      <c r="A3157" t="str">
        <f t="shared" si="596"/>
        <v>89301000</v>
      </c>
      <c r="B3157" t="str">
        <f t="shared" si="590"/>
        <v>72100000</v>
      </c>
      <c r="C3157" t="str">
        <f t="shared" si="594"/>
        <v>72100659</v>
      </c>
      <c r="D3157" t="str">
        <f t="shared" si="595"/>
        <v>801</v>
      </c>
      <c r="E3157" t="str">
        <f t="shared" si="597"/>
        <v>89301091</v>
      </c>
      <c r="F3157" t="str">
        <f>"2259080615"</f>
        <v>2259080615</v>
      </c>
      <c r="G3157" s="1">
        <v>44814</v>
      </c>
      <c r="H3157" t="str">
        <f>"93281"</f>
        <v>93281</v>
      </c>
      <c r="I3157">
        <v>1</v>
      </c>
      <c r="J3157">
        <v>134</v>
      </c>
      <c r="K3157">
        <v>0</v>
      </c>
      <c r="L3157">
        <v>164.82</v>
      </c>
    </row>
    <row r="3158" spans="1:12" x14ac:dyDescent="0.25">
      <c r="A3158" t="str">
        <f t="shared" si="596"/>
        <v>89301000</v>
      </c>
      <c r="B3158" t="str">
        <f t="shared" si="590"/>
        <v>72100000</v>
      </c>
      <c r="C3158" t="str">
        <f t="shared" si="594"/>
        <v>72100659</v>
      </c>
      <c r="D3158" t="str">
        <f t="shared" si="595"/>
        <v>801</v>
      </c>
      <c r="E3158" t="str">
        <f t="shared" si="597"/>
        <v>89301091</v>
      </c>
      <c r="F3158" t="str">
        <f>"2259080637"</f>
        <v>2259080637</v>
      </c>
      <c r="G3158" s="1">
        <v>44814</v>
      </c>
      <c r="H3158" t="str">
        <f>"93121"</f>
        <v>93121</v>
      </c>
      <c r="I3158">
        <v>1</v>
      </c>
      <c r="J3158">
        <v>125</v>
      </c>
      <c r="K3158">
        <v>0</v>
      </c>
      <c r="L3158">
        <v>153.75</v>
      </c>
    </row>
    <row r="3159" spans="1:12" x14ac:dyDescent="0.25">
      <c r="A3159" t="str">
        <f t="shared" si="596"/>
        <v>89301000</v>
      </c>
      <c r="B3159" t="str">
        <f t="shared" si="590"/>
        <v>72100000</v>
      </c>
      <c r="C3159" t="str">
        <f t="shared" si="594"/>
        <v>72100659</v>
      </c>
      <c r="D3159" t="str">
        <f t="shared" si="595"/>
        <v>801</v>
      </c>
      <c r="E3159" t="str">
        <f t="shared" si="597"/>
        <v>89301091</v>
      </c>
      <c r="F3159" t="str">
        <f>"2259080637"</f>
        <v>2259080637</v>
      </c>
      <c r="G3159" s="1">
        <v>44814</v>
      </c>
      <c r="H3159" t="str">
        <f>"93124"</f>
        <v>93124</v>
      </c>
      <c r="I3159">
        <v>1</v>
      </c>
      <c r="J3159">
        <v>173</v>
      </c>
      <c r="K3159">
        <v>0</v>
      </c>
      <c r="L3159">
        <v>212.79</v>
      </c>
    </row>
    <row r="3160" spans="1:12" x14ac:dyDescent="0.25">
      <c r="A3160" t="str">
        <f t="shared" si="596"/>
        <v>89301000</v>
      </c>
      <c r="B3160" t="str">
        <f t="shared" si="590"/>
        <v>72100000</v>
      </c>
      <c r="C3160" t="str">
        <f t="shared" si="594"/>
        <v>72100659</v>
      </c>
      <c r="D3160" t="str">
        <f t="shared" si="595"/>
        <v>801</v>
      </c>
      <c r="E3160" t="str">
        <f t="shared" si="597"/>
        <v>89301091</v>
      </c>
      <c r="F3160" t="str">
        <f>"2259080637"</f>
        <v>2259080637</v>
      </c>
      <c r="G3160" s="1">
        <v>44814</v>
      </c>
      <c r="H3160" t="str">
        <f>"93281"</f>
        <v>93281</v>
      </c>
      <c r="I3160">
        <v>1</v>
      </c>
      <c r="J3160">
        <v>134</v>
      </c>
      <c r="K3160">
        <v>0</v>
      </c>
      <c r="L3160">
        <v>164.82</v>
      </c>
    </row>
    <row r="3161" spans="1:12" x14ac:dyDescent="0.25">
      <c r="A3161" t="str">
        <f t="shared" si="596"/>
        <v>89301000</v>
      </c>
      <c r="B3161" t="str">
        <f t="shared" si="590"/>
        <v>72100000</v>
      </c>
      <c r="C3161" t="str">
        <f t="shared" si="594"/>
        <v>72100659</v>
      </c>
      <c r="D3161" t="str">
        <f t="shared" si="595"/>
        <v>801</v>
      </c>
      <c r="E3161" t="str">
        <f t="shared" si="597"/>
        <v>89301091</v>
      </c>
      <c r="F3161" t="str">
        <f t="shared" ref="F3161:F3166" si="598">"8353165436"</f>
        <v>8353165436</v>
      </c>
      <c r="G3161" s="1">
        <v>44815</v>
      </c>
      <c r="H3161" t="str">
        <f>"93121"</f>
        <v>93121</v>
      </c>
      <c r="I3161">
        <v>1</v>
      </c>
      <c r="J3161">
        <v>125</v>
      </c>
      <c r="K3161">
        <v>0</v>
      </c>
      <c r="L3161">
        <v>153.75</v>
      </c>
    </row>
    <row r="3162" spans="1:12" x14ac:dyDescent="0.25">
      <c r="A3162" t="str">
        <f t="shared" si="596"/>
        <v>89301000</v>
      </c>
      <c r="B3162" t="str">
        <f t="shared" si="590"/>
        <v>72100000</v>
      </c>
      <c r="C3162" t="str">
        <f t="shared" si="594"/>
        <v>72100659</v>
      </c>
      <c r="D3162" t="str">
        <f t="shared" si="595"/>
        <v>801</v>
      </c>
      <c r="E3162" t="str">
        <f t="shared" si="597"/>
        <v>89301091</v>
      </c>
      <c r="F3162" t="str">
        <f t="shared" si="598"/>
        <v>8353165436</v>
      </c>
      <c r="G3162" s="1">
        <v>44815</v>
      </c>
      <c r="H3162" t="str">
        <f>"93124"</f>
        <v>93124</v>
      </c>
      <c r="I3162">
        <v>1</v>
      </c>
      <c r="J3162">
        <v>173</v>
      </c>
      <c r="K3162">
        <v>0</v>
      </c>
      <c r="L3162">
        <v>212.79</v>
      </c>
    </row>
    <row r="3163" spans="1:12" x14ac:dyDescent="0.25">
      <c r="A3163" t="str">
        <f t="shared" si="596"/>
        <v>89301000</v>
      </c>
      <c r="B3163" t="str">
        <f t="shared" si="590"/>
        <v>72100000</v>
      </c>
      <c r="C3163" t="str">
        <f t="shared" si="594"/>
        <v>72100659</v>
      </c>
      <c r="D3163" t="str">
        <f t="shared" si="595"/>
        <v>801</v>
      </c>
      <c r="E3163" t="str">
        <f t="shared" si="597"/>
        <v>89301091</v>
      </c>
      <c r="F3163" t="str">
        <f t="shared" si="598"/>
        <v>8353165436</v>
      </c>
      <c r="G3163" s="1">
        <v>44815</v>
      </c>
      <c r="H3163" t="str">
        <f>"93281"</f>
        <v>93281</v>
      </c>
      <c r="I3163">
        <v>1</v>
      </c>
      <c r="J3163">
        <v>134</v>
      </c>
      <c r="K3163">
        <v>0</v>
      </c>
      <c r="L3163">
        <v>164.82</v>
      </c>
    </row>
    <row r="3164" spans="1:12" x14ac:dyDescent="0.25">
      <c r="A3164" t="str">
        <f t="shared" si="596"/>
        <v>89301000</v>
      </c>
      <c r="B3164" t="str">
        <f t="shared" si="590"/>
        <v>72100000</v>
      </c>
      <c r="C3164" t="str">
        <f t="shared" si="594"/>
        <v>72100659</v>
      </c>
      <c r="D3164" t="str">
        <f t="shared" si="595"/>
        <v>801</v>
      </c>
      <c r="E3164" t="str">
        <f t="shared" si="597"/>
        <v>89301091</v>
      </c>
      <c r="F3164" t="str">
        <f t="shared" si="598"/>
        <v>8353165436</v>
      </c>
      <c r="G3164" s="1">
        <v>44815</v>
      </c>
      <c r="H3164" t="str">
        <f>"93121"</f>
        <v>93121</v>
      </c>
      <c r="I3164">
        <v>1</v>
      </c>
      <c r="J3164">
        <v>125</v>
      </c>
      <c r="K3164">
        <v>0</v>
      </c>
      <c r="L3164">
        <v>153.75</v>
      </c>
    </row>
    <row r="3165" spans="1:12" x14ac:dyDescent="0.25">
      <c r="A3165" t="str">
        <f t="shared" si="596"/>
        <v>89301000</v>
      </c>
      <c r="B3165" t="str">
        <f t="shared" si="590"/>
        <v>72100000</v>
      </c>
      <c r="C3165" t="str">
        <f t="shared" si="594"/>
        <v>72100659</v>
      </c>
      <c r="D3165" t="str">
        <f t="shared" si="595"/>
        <v>801</v>
      </c>
      <c r="E3165" t="str">
        <f t="shared" si="597"/>
        <v>89301091</v>
      </c>
      <c r="F3165" t="str">
        <f t="shared" si="598"/>
        <v>8353165436</v>
      </c>
      <c r="G3165" s="1">
        <v>44815</v>
      </c>
      <c r="H3165" t="str">
        <f>"93124"</f>
        <v>93124</v>
      </c>
      <c r="I3165">
        <v>1</v>
      </c>
      <c r="J3165">
        <v>173</v>
      </c>
      <c r="K3165">
        <v>0</v>
      </c>
      <c r="L3165">
        <v>212.79</v>
      </c>
    </row>
    <row r="3166" spans="1:12" x14ac:dyDescent="0.25">
      <c r="A3166" t="str">
        <f t="shared" si="596"/>
        <v>89301000</v>
      </c>
      <c r="B3166" t="str">
        <f t="shared" si="590"/>
        <v>72100000</v>
      </c>
      <c r="C3166" t="str">
        <f t="shared" si="594"/>
        <v>72100659</v>
      </c>
      <c r="D3166" t="str">
        <f t="shared" si="595"/>
        <v>801</v>
      </c>
      <c r="E3166" t="str">
        <f t="shared" si="597"/>
        <v>89301091</v>
      </c>
      <c r="F3166" t="str">
        <f t="shared" si="598"/>
        <v>8353165436</v>
      </c>
      <c r="G3166" s="1">
        <v>44815</v>
      </c>
      <c r="H3166" t="str">
        <f>"93281"</f>
        <v>93281</v>
      </c>
      <c r="I3166">
        <v>1</v>
      </c>
      <c r="J3166">
        <v>134</v>
      </c>
      <c r="K3166">
        <v>0</v>
      </c>
      <c r="L3166">
        <v>164.82</v>
      </c>
    </row>
    <row r="3167" spans="1:12" x14ac:dyDescent="0.25">
      <c r="A3167" t="str">
        <f t="shared" si="596"/>
        <v>89301000</v>
      </c>
      <c r="B3167" t="str">
        <f t="shared" si="590"/>
        <v>72100000</v>
      </c>
      <c r="C3167" t="str">
        <f t="shared" si="594"/>
        <v>72100659</v>
      </c>
      <c r="D3167" t="str">
        <f t="shared" si="595"/>
        <v>801</v>
      </c>
      <c r="E3167" t="str">
        <f t="shared" si="597"/>
        <v>89301091</v>
      </c>
      <c r="F3167" t="str">
        <f>"8557295791"</f>
        <v>8557295791</v>
      </c>
      <c r="G3167" s="1">
        <v>44815</v>
      </c>
      <c r="H3167" t="str">
        <f>"93121"</f>
        <v>93121</v>
      </c>
      <c r="I3167">
        <v>1</v>
      </c>
      <c r="J3167">
        <v>125</v>
      </c>
      <c r="K3167">
        <v>0</v>
      </c>
      <c r="L3167">
        <v>153.75</v>
      </c>
    </row>
    <row r="3168" spans="1:12" x14ac:dyDescent="0.25">
      <c r="A3168" t="str">
        <f t="shared" si="596"/>
        <v>89301000</v>
      </c>
      <c r="B3168" t="str">
        <f t="shared" ref="B3168:B3231" si="599">"72100000"</f>
        <v>72100000</v>
      </c>
      <c r="C3168" t="str">
        <f t="shared" ref="C3168:C3199" si="600">"72100659"</f>
        <v>72100659</v>
      </c>
      <c r="D3168" t="str">
        <f t="shared" ref="D3168:D3199" si="601">"801"</f>
        <v>801</v>
      </c>
      <c r="E3168" t="str">
        <f t="shared" si="597"/>
        <v>89301091</v>
      </c>
      <c r="F3168" t="str">
        <f>"8557295791"</f>
        <v>8557295791</v>
      </c>
      <c r="G3168" s="1">
        <v>44815</v>
      </c>
      <c r="H3168" t="str">
        <f>"93124"</f>
        <v>93124</v>
      </c>
      <c r="I3168">
        <v>1</v>
      </c>
      <c r="J3168">
        <v>173</v>
      </c>
      <c r="K3168">
        <v>0</v>
      </c>
      <c r="L3168">
        <v>212.79</v>
      </c>
    </row>
    <row r="3169" spans="1:12" x14ac:dyDescent="0.25">
      <c r="A3169" t="str">
        <f t="shared" si="596"/>
        <v>89301000</v>
      </c>
      <c r="B3169" t="str">
        <f t="shared" si="599"/>
        <v>72100000</v>
      </c>
      <c r="C3169" t="str">
        <f t="shared" si="600"/>
        <v>72100659</v>
      </c>
      <c r="D3169" t="str">
        <f t="shared" si="601"/>
        <v>801</v>
      </c>
      <c r="E3169" t="str">
        <f t="shared" si="597"/>
        <v>89301091</v>
      </c>
      <c r="F3169" t="str">
        <f>"8557295791"</f>
        <v>8557295791</v>
      </c>
      <c r="G3169" s="1">
        <v>44815</v>
      </c>
      <c r="H3169" t="str">
        <f>"93281"</f>
        <v>93281</v>
      </c>
      <c r="I3169">
        <v>1</v>
      </c>
      <c r="J3169">
        <v>134</v>
      </c>
      <c r="K3169">
        <v>0</v>
      </c>
      <c r="L3169">
        <v>164.82</v>
      </c>
    </row>
    <row r="3170" spans="1:12" x14ac:dyDescent="0.25">
      <c r="A3170" t="str">
        <f t="shared" si="596"/>
        <v>89301000</v>
      </c>
      <c r="B3170" t="str">
        <f t="shared" si="599"/>
        <v>72100000</v>
      </c>
      <c r="C3170" t="str">
        <f t="shared" si="600"/>
        <v>72100659</v>
      </c>
      <c r="D3170" t="str">
        <f t="shared" si="601"/>
        <v>801</v>
      </c>
      <c r="E3170" t="str">
        <f t="shared" si="597"/>
        <v>89301091</v>
      </c>
      <c r="F3170" t="str">
        <f>"9554216188"</f>
        <v>9554216188</v>
      </c>
      <c r="G3170" s="1">
        <v>44815</v>
      </c>
      <c r="H3170" t="str">
        <f>"93121"</f>
        <v>93121</v>
      </c>
      <c r="I3170">
        <v>1</v>
      </c>
      <c r="J3170">
        <v>125</v>
      </c>
      <c r="K3170">
        <v>0</v>
      </c>
      <c r="L3170">
        <v>153.75</v>
      </c>
    </row>
    <row r="3171" spans="1:12" x14ac:dyDescent="0.25">
      <c r="A3171" t="str">
        <f t="shared" si="596"/>
        <v>89301000</v>
      </c>
      <c r="B3171" t="str">
        <f t="shared" si="599"/>
        <v>72100000</v>
      </c>
      <c r="C3171" t="str">
        <f t="shared" si="600"/>
        <v>72100659</v>
      </c>
      <c r="D3171" t="str">
        <f t="shared" si="601"/>
        <v>801</v>
      </c>
      <c r="E3171" t="str">
        <f t="shared" si="597"/>
        <v>89301091</v>
      </c>
      <c r="F3171" t="str">
        <f>"9554216188"</f>
        <v>9554216188</v>
      </c>
      <c r="G3171" s="1">
        <v>44815</v>
      </c>
      <c r="H3171" t="str">
        <f>"93124"</f>
        <v>93124</v>
      </c>
      <c r="I3171">
        <v>1</v>
      </c>
      <c r="J3171">
        <v>173</v>
      </c>
      <c r="K3171">
        <v>0</v>
      </c>
      <c r="L3171">
        <v>212.79</v>
      </c>
    </row>
    <row r="3172" spans="1:12" x14ac:dyDescent="0.25">
      <c r="A3172" t="str">
        <f t="shared" si="596"/>
        <v>89301000</v>
      </c>
      <c r="B3172" t="str">
        <f t="shared" si="599"/>
        <v>72100000</v>
      </c>
      <c r="C3172" t="str">
        <f t="shared" si="600"/>
        <v>72100659</v>
      </c>
      <c r="D3172" t="str">
        <f t="shared" si="601"/>
        <v>801</v>
      </c>
      <c r="E3172" t="str">
        <f t="shared" si="597"/>
        <v>89301091</v>
      </c>
      <c r="F3172" t="str">
        <f>"9554216188"</f>
        <v>9554216188</v>
      </c>
      <c r="G3172" s="1">
        <v>44815</v>
      </c>
      <c r="H3172" t="str">
        <f>"93281"</f>
        <v>93281</v>
      </c>
      <c r="I3172">
        <v>1</v>
      </c>
      <c r="J3172">
        <v>134</v>
      </c>
      <c r="K3172">
        <v>0</v>
      </c>
      <c r="L3172">
        <v>164.82</v>
      </c>
    </row>
    <row r="3173" spans="1:12" x14ac:dyDescent="0.25">
      <c r="A3173" t="str">
        <f t="shared" si="596"/>
        <v>89301000</v>
      </c>
      <c r="B3173" t="str">
        <f t="shared" si="599"/>
        <v>72100000</v>
      </c>
      <c r="C3173" t="str">
        <f t="shared" si="600"/>
        <v>72100659</v>
      </c>
      <c r="D3173" t="str">
        <f t="shared" si="601"/>
        <v>801</v>
      </c>
      <c r="E3173" t="str">
        <f t="shared" si="597"/>
        <v>89301091</v>
      </c>
      <c r="F3173" t="str">
        <f>"2209100619"</f>
        <v>2209100619</v>
      </c>
      <c r="G3173" s="1">
        <v>44816</v>
      </c>
      <c r="H3173" t="str">
        <f>"93121"</f>
        <v>93121</v>
      </c>
      <c r="I3173">
        <v>1</v>
      </c>
      <c r="J3173">
        <v>125</v>
      </c>
      <c r="K3173">
        <v>0</v>
      </c>
      <c r="L3173">
        <v>153.75</v>
      </c>
    </row>
    <row r="3174" spans="1:12" x14ac:dyDescent="0.25">
      <c r="A3174" t="str">
        <f t="shared" si="596"/>
        <v>89301000</v>
      </c>
      <c r="B3174" t="str">
        <f t="shared" si="599"/>
        <v>72100000</v>
      </c>
      <c r="C3174" t="str">
        <f t="shared" si="600"/>
        <v>72100659</v>
      </c>
      <c r="D3174" t="str">
        <f t="shared" si="601"/>
        <v>801</v>
      </c>
      <c r="E3174" t="str">
        <f t="shared" si="597"/>
        <v>89301091</v>
      </c>
      <c r="F3174" t="str">
        <f>"2209100619"</f>
        <v>2209100619</v>
      </c>
      <c r="G3174" s="1">
        <v>44816</v>
      </c>
      <c r="H3174" t="str">
        <f>"93124"</f>
        <v>93124</v>
      </c>
      <c r="I3174">
        <v>1</v>
      </c>
      <c r="J3174">
        <v>173</v>
      </c>
      <c r="K3174">
        <v>0</v>
      </c>
      <c r="L3174">
        <v>212.79</v>
      </c>
    </row>
    <row r="3175" spans="1:12" x14ac:dyDescent="0.25">
      <c r="A3175" t="str">
        <f t="shared" si="596"/>
        <v>89301000</v>
      </c>
      <c r="B3175" t="str">
        <f t="shared" si="599"/>
        <v>72100000</v>
      </c>
      <c r="C3175" t="str">
        <f t="shared" si="600"/>
        <v>72100659</v>
      </c>
      <c r="D3175" t="str">
        <f t="shared" si="601"/>
        <v>801</v>
      </c>
      <c r="E3175" t="str">
        <f t="shared" si="597"/>
        <v>89301091</v>
      </c>
      <c r="F3175" t="str">
        <f>"2209100619"</f>
        <v>2209100619</v>
      </c>
      <c r="G3175" s="1">
        <v>44816</v>
      </c>
      <c r="H3175" t="str">
        <f>"93281"</f>
        <v>93281</v>
      </c>
      <c r="I3175">
        <v>1</v>
      </c>
      <c r="J3175">
        <v>134</v>
      </c>
      <c r="K3175">
        <v>0</v>
      </c>
      <c r="L3175">
        <v>164.82</v>
      </c>
    </row>
    <row r="3176" spans="1:12" x14ac:dyDescent="0.25">
      <c r="A3176" t="str">
        <f t="shared" si="596"/>
        <v>89301000</v>
      </c>
      <c r="B3176" t="str">
        <f t="shared" si="599"/>
        <v>72100000</v>
      </c>
      <c r="C3176" t="str">
        <f t="shared" si="600"/>
        <v>72100659</v>
      </c>
      <c r="D3176" t="str">
        <f t="shared" si="601"/>
        <v>801</v>
      </c>
      <c r="E3176" t="str">
        <f t="shared" si="597"/>
        <v>89301091</v>
      </c>
      <c r="F3176" t="str">
        <f>"2209100630"</f>
        <v>2209100630</v>
      </c>
      <c r="G3176" s="1">
        <v>44816</v>
      </c>
      <c r="H3176" t="str">
        <f>"93121"</f>
        <v>93121</v>
      </c>
      <c r="I3176">
        <v>1</v>
      </c>
      <c r="J3176">
        <v>125</v>
      </c>
      <c r="K3176">
        <v>0</v>
      </c>
      <c r="L3176">
        <v>153.75</v>
      </c>
    </row>
    <row r="3177" spans="1:12" x14ac:dyDescent="0.25">
      <c r="A3177" t="str">
        <f t="shared" si="596"/>
        <v>89301000</v>
      </c>
      <c r="B3177" t="str">
        <f t="shared" si="599"/>
        <v>72100000</v>
      </c>
      <c r="C3177" t="str">
        <f t="shared" si="600"/>
        <v>72100659</v>
      </c>
      <c r="D3177" t="str">
        <f t="shared" si="601"/>
        <v>801</v>
      </c>
      <c r="E3177" t="str">
        <f t="shared" si="597"/>
        <v>89301091</v>
      </c>
      <c r="F3177" t="str">
        <f>"2209100630"</f>
        <v>2209100630</v>
      </c>
      <c r="G3177" s="1">
        <v>44816</v>
      </c>
      <c r="H3177" t="str">
        <f>"93124"</f>
        <v>93124</v>
      </c>
      <c r="I3177">
        <v>1</v>
      </c>
      <c r="J3177">
        <v>173</v>
      </c>
      <c r="K3177">
        <v>0</v>
      </c>
      <c r="L3177">
        <v>212.79</v>
      </c>
    </row>
    <row r="3178" spans="1:12" x14ac:dyDescent="0.25">
      <c r="A3178" t="str">
        <f t="shared" si="596"/>
        <v>89301000</v>
      </c>
      <c r="B3178" t="str">
        <f t="shared" si="599"/>
        <v>72100000</v>
      </c>
      <c r="C3178" t="str">
        <f t="shared" si="600"/>
        <v>72100659</v>
      </c>
      <c r="D3178" t="str">
        <f t="shared" si="601"/>
        <v>801</v>
      </c>
      <c r="E3178" t="str">
        <f t="shared" si="597"/>
        <v>89301091</v>
      </c>
      <c r="F3178" t="str">
        <f>"2209100630"</f>
        <v>2209100630</v>
      </c>
      <c r="G3178" s="1">
        <v>44816</v>
      </c>
      <c r="H3178" t="str">
        <f>"93281"</f>
        <v>93281</v>
      </c>
      <c r="I3178">
        <v>1</v>
      </c>
      <c r="J3178">
        <v>134</v>
      </c>
      <c r="K3178">
        <v>0</v>
      </c>
      <c r="L3178">
        <v>164.82</v>
      </c>
    </row>
    <row r="3179" spans="1:12" x14ac:dyDescent="0.25">
      <c r="A3179" t="str">
        <f t="shared" si="596"/>
        <v>89301000</v>
      </c>
      <c r="B3179" t="str">
        <f t="shared" si="599"/>
        <v>72100000</v>
      </c>
      <c r="C3179" t="str">
        <f t="shared" si="600"/>
        <v>72100659</v>
      </c>
      <c r="D3179" t="str">
        <f t="shared" si="601"/>
        <v>801</v>
      </c>
      <c r="E3179" t="str">
        <f t="shared" si="597"/>
        <v>89301091</v>
      </c>
      <c r="F3179" t="str">
        <f>"2209100641"</f>
        <v>2209100641</v>
      </c>
      <c r="G3179" s="1">
        <v>44816</v>
      </c>
      <c r="H3179" t="str">
        <f>"93121"</f>
        <v>93121</v>
      </c>
      <c r="I3179">
        <v>1</v>
      </c>
      <c r="J3179">
        <v>125</v>
      </c>
      <c r="K3179">
        <v>0</v>
      </c>
      <c r="L3179">
        <v>153.75</v>
      </c>
    </row>
    <row r="3180" spans="1:12" x14ac:dyDescent="0.25">
      <c r="A3180" t="str">
        <f t="shared" si="596"/>
        <v>89301000</v>
      </c>
      <c r="B3180" t="str">
        <f t="shared" si="599"/>
        <v>72100000</v>
      </c>
      <c r="C3180" t="str">
        <f t="shared" si="600"/>
        <v>72100659</v>
      </c>
      <c r="D3180" t="str">
        <f t="shared" si="601"/>
        <v>801</v>
      </c>
      <c r="E3180" t="str">
        <f t="shared" si="597"/>
        <v>89301091</v>
      </c>
      <c r="F3180" t="str">
        <f>"2209100641"</f>
        <v>2209100641</v>
      </c>
      <c r="G3180" s="1">
        <v>44816</v>
      </c>
      <c r="H3180" t="str">
        <f>"93124"</f>
        <v>93124</v>
      </c>
      <c r="I3180">
        <v>1</v>
      </c>
      <c r="J3180">
        <v>173</v>
      </c>
      <c r="K3180">
        <v>0</v>
      </c>
      <c r="L3180">
        <v>212.79</v>
      </c>
    </row>
    <row r="3181" spans="1:12" x14ac:dyDescent="0.25">
      <c r="A3181" t="str">
        <f t="shared" si="596"/>
        <v>89301000</v>
      </c>
      <c r="B3181" t="str">
        <f t="shared" si="599"/>
        <v>72100000</v>
      </c>
      <c r="C3181" t="str">
        <f t="shared" si="600"/>
        <v>72100659</v>
      </c>
      <c r="D3181" t="str">
        <f t="shared" si="601"/>
        <v>801</v>
      </c>
      <c r="E3181" t="str">
        <f t="shared" si="597"/>
        <v>89301091</v>
      </c>
      <c r="F3181" t="str">
        <f>"2209100641"</f>
        <v>2209100641</v>
      </c>
      <c r="G3181" s="1">
        <v>44816</v>
      </c>
      <c r="H3181" t="str">
        <f>"93281"</f>
        <v>93281</v>
      </c>
      <c r="I3181">
        <v>1</v>
      </c>
      <c r="J3181">
        <v>134</v>
      </c>
      <c r="K3181">
        <v>0</v>
      </c>
      <c r="L3181">
        <v>164.82</v>
      </c>
    </row>
    <row r="3182" spans="1:12" x14ac:dyDescent="0.25">
      <c r="A3182" t="str">
        <f t="shared" si="596"/>
        <v>89301000</v>
      </c>
      <c r="B3182" t="str">
        <f t="shared" si="599"/>
        <v>72100000</v>
      </c>
      <c r="C3182" t="str">
        <f t="shared" si="600"/>
        <v>72100659</v>
      </c>
      <c r="D3182" t="str">
        <f t="shared" si="601"/>
        <v>801</v>
      </c>
      <c r="E3182" t="str">
        <f t="shared" si="597"/>
        <v>89301091</v>
      </c>
      <c r="F3182" t="str">
        <f>"2209100652"</f>
        <v>2209100652</v>
      </c>
      <c r="G3182" s="1">
        <v>44816</v>
      </c>
      <c r="H3182" t="str">
        <f>"93121"</f>
        <v>93121</v>
      </c>
      <c r="I3182">
        <v>1</v>
      </c>
      <c r="J3182">
        <v>125</v>
      </c>
      <c r="K3182">
        <v>0</v>
      </c>
      <c r="L3182">
        <v>153.75</v>
      </c>
    </row>
    <row r="3183" spans="1:12" x14ac:dyDescent="0.25">
      <c r="A3183" t="str">
        <f t="shared" si="596"/>
        <v>89301000</v>
      </c>
      <c r="B3183" t="str">
        <f t="shared" si="599"/>
        <v>72100000</v>
      </c>
      <c r="C3183" t="str">
        <f t="shared" si="600"/>
        <v>72100659</v>
      </c>
      <c r="D3183" t="str">
        <f t="shared" si="601"/>
        <v>801</v>
      </c>
      <c r="E3183" t="str">
        <f t="shared" si="597"/>
        <v>89301091</v>
      </c>
      <c r="F3183" t="str">
        <f>"2209100652"</f>
        <v>2209100652</v>
      </c>
      <c r="G3183" s="1">
        <v>44816</v>
      </c>
      <c r="H3183" t="str">
        <f>"93124"</f>
        <v>93124</v>
      </c>
      <c r="I3183">
        <v>1</v>
      </c>
      <c r="J3183">
        <v>173</v>
      </c>
      <c r="K3183">
        <v>0</v>
      </c>
      <c r="L3183">
        <v>212.79</v>
      </c>
    </row>
    <row r="3184" spans="1:12" x14ac:dyDescent="0.25">
      <c r="A3184" t="str">
        <f t="shared" si="596"/>
        <v>89301000</v>
      </c>
      <c r="B3184" t="str">
        <f t="shared" si="599"/>
        <v>72100000</v>
      </c>
      <c r="C3184" t="str">
        <f t="shared" si="600"/>
        <v>72100659</v>
      </c>
      <c r="D3184" t="str">
        <f t="shared" si="601"/>
        <v>801</v>
      </c>
      <c r="E3184" t="str">
        <f t="shared" si="597"/>
        <v>89301091</v>
      </c>
      <c r="F3184" t="str">
        <f>"2209100652"</f>
        <v>2209100652</v>
      </c>
      <c r="G3184" s="1">
        <v>44816</v>
      </c>
      <c r="H3184" t="str">
        <f>"93281"</f>
        <v>93281</v>
      </c>
      <c r="I3184">
        <v>1</v>
      </c>
      <c r="J3184">
        <v>134</v>
      </c>
      <c r="K3184">
        <v>0</v>
      </c>
      <c r="L3184">
        <v>164.82</v>
      </c>
    </row>
    <row r="3185" spans="1:12" x14ac:dyDescent="0.25">
      <c r="A3185" t="str">
        <f t="shared" si="596"/>
        <v>89301000</v>
      </c>
      <c r="B3185" t="str">
        <f t="shared" si="599"/>
        <v>72100000</v>
      </c>
      <c r="C3185" t="str">
        <f t="shared" si="600"/>
        <v>72100659</v>
      </c>
      <c r="D3185" t="str">
        <f t="shared" si="601"/>
        <v>801</v>
      </c>
      <c r="E3185" t="str">
        <f t="shared" si="597"/>
        <v>89301091</v>
      </c>
      <c r="F3185" t="str">
        <f>"2209100663"</f>
        <v>2209100663</v>
      </c>
      <c r="G3185" s="1">
        <v>44816</v>
      </c>
      <c r="H3185" t="str">
        <f>"93121"</f>
        <v>93121</v>
      </c>
      <c r="I3185">
        <v>1</v>
      </c>
      <c r="J3185">
        <v>125</v>
      </c>
      <c r="K3185">
        <v>0</v>
      </c>
      <c r="L3185">
        <v>153.75</v>
      </c>
    </row>
    <row r="3186" spans="1:12" x14ac:dyDescent="0.25">
      <c r="A3186" t="str">
        <f t="shared" si="596"/>
        <v>89301000</v>
      </c>
      <c r="B3186" t="str">
        <f t="shared" si="599"/>
        <v>72100000</v>
      </c>
      <c r="C3186" t="str">
        <f t="shared" si="600"/>
        <v>72100659</v>
      </c>
      <c r="D3186" t="str">
        <f t="shared" si="601"/>
        <v>801</v>
      </c>
      <c r="E3186" t="str">
        <f t="shared" si="597"/>
        <v>89301091</v>
      </c>
      <c r="F3186" t="str">
        <f>"2209100663"</f>
        <v>2209100663</v>
      </c>
      <c r="G3186" s="1">
        <v>44816</v>
      </c>
      <c r="H3186" t="str">
        <f>"93124"</f>
        <v>93124</v>
      </c>
      <c r="I3186">
        <v>1</v>
      </c>
      <c r="J3186">
        <v>173</v>
      </c>
      <c r="K3186">
        <v>0</v>
      </c>
      <c r="L3186">
        <v>212.79</v>
      </c>
    </row>
    <row r="3187" spans="1:12" x14ac:dyDescent="0.25">
      <c r="A3187" t="str">
        <f t="shared" si="596"/>
        <v>89301000</v>
      </c>
      <c r="B3187" t="str">
        <f t="shared" si="599"/>
        <v>72100000</v>
      </c>
      <c r="C3187" t="str">
        <f t="shared" si="600"/>
        <v>72100659</v>
      </c>
      <c r="D3187" t="str">
        <f t="shared" si="601"/>
        <v>801</v>
      </c>
      <c r="E3187" t="str">
        <f t="shared" si="597"/>
        <v>89301091</v>
      </c>
      <c r="F3187" t="str">
        <f>"2209100663"</f>
        <v>2209100663</v>
      </c>
      <c r="G3187" s="1">
        <v>44816</v>
      </c>
      <c r="H3187" t="str">
        <f>"93281"</f>
        <v>93281</v>
      </c>
      <c r="I3187">
        <v>1</v>
      </c>
      <c r="J3187">
        <v>134</v>
      </c>
      <c r="K3187">
        <v>0</v>
      </c>
      <c r="L3187">
        <v>164.82</v>
      </c>
    </row>
    <row r="3188" spans="1:12" x14ac:dyDescent="0.25">
      <c r="A3188" t="str">
        <f t="shared" si="596"/>
        <v>89301000</v>
      </c>
      <c r="B3188" t="str">
        <f t="shared" si="599"/>
        <v>72100000</v>
      </c>
      <c r="C3188" t="str">
        <f t="shared" si="600"/>
        <v>72100659</v>
      </c>
      <c r="D3188" t="str">
        <f t="shared" si="601"/>
        <v>801</v>
      </c>
      <c r="E3188" t="str">
        <f>"89301093"</f>
        <v>89301093</v>
      </c>
      <c r="F3188" t="str">
        <f>"2259090900"</f>
        <v>2259090900</v>
      </c>
      <c r="G3188" s="1">
        <v>44816</v>
      </c>
      <c r="H3188" t="str">
        <f>"93121"</f>
        <v>93121</v>
      </c>
      <c r="I3188">
        <v>1</v>
      </c>
      <c r="J3188">
        <v>125</v>
      </c>
      <c r="K3188">
        <v>0</v>
      </c>
      <c r="L3188">
        <v>153.75</v>
      </c>
    </row>
    <row r="3189" spans="1:12" x14ac:dyDescent="0.25">
      <c r="A3189" t="str">
        <f t="shared" si="596"/>
        <v>89301000</v>
      </c>
      <c r="B3189" t="str">
        <f t="shared" si="599"/>
        <v>72100000</v>
      </c>
      <c r="C3189" t="str">
        <f t="shared" si="600"/>
        <v>72100659</v>
      </c>
      <c r="D3189" t="str">
        <f t="shared" si="601"/>
        <v>801</v>
      </c>
      <c r="E3189" t="str">
        <f>"89301093"</f>
        <v>89301093</v>
      </c>
      <c r="F3189" t="str">
        <f>"2259090900"</f>
        <v>2259090900</v>
      </c>
      <c r="G3189" s="1">
        <v>44816</v>
      </c>
      <c r="H3189" t="str">
        <f>"93124"</f>
        <v>93124</v>
      </c>
      <c r="I3189">
        <v>1</v>
      </c>
      <c r="J3189">
        <v>173</v>
      </c>
      <c r="K3189">
        <v>0</v>
      </c>
      <c r="L3189">
        <v>212.79</v>
      </c>
    </row>
    <row r="3190" spans="1:12" x14ac:dyDescent="0.25">
      <c r="A3190" t="str">
        <f t="shared" si="596"/>
        <v>89301000</v>
      </c>
      <c r="B3190" t="str">
        <f t="shared" si="599"/>
        <v>72100000</v>
      </c>
      <c r="C3190" t="str">
        <f t="shared" si="600"/>
        <v>72100659</v>
      </c>
      <c r="D3190" t="str">
        <f t="shared" si="601"/>
        <v>801</v>
      </c>
      <c r="E3190" t="str">
        <f>"89301093"</f>
        <v>89301093</v>
      </c>
      <c r="F3190" t="str">
        <f>"2259090900"</f>
        <v>2259090900</v>
      </c>
      <c r="G3190" s="1">
        <v>44816</v>
      </c>
      <c r="H3190" t="str">
        <f>"93281"</f>
        <v>93281</v>
      </c>
      <c r="I3190">
        <v>1</v>
      </c>
      <c r="J3190">
        <v>134</v>
      </c>
      <c r="K3190">
        <v>0</v>
      </c>
      <c r="L3190">
        <v>164.82</v>
      </c>
    </row>
    <row r="3191" spans="1:12" x14ac:dyDescent="0.25">
      <c r="A3191" t="str">
        <f t="shared" si="596"/>
        <v>89301000</v>
      </c>
      <c r="B3191" t="str">
        <f t="shared" si="599"/>
        <v>72100000</v>
      </c>
      <c r="C3191" t="str">
        <f t="shared" si="600"/>
        <v>72100659</v>
      </c>
      <c r="D3191" t="str">
        <f t="shared" si="601"/>
        <v>801</v>
      </c>
      <c r="E3191" t="str">
        <f t="shared" ref="E3191:E3199" si="602">"89301091"</f>
        <v>89301091</v>
      </c>
      <c r="F3191" t="str">
        <f>"2209110541"</f>
        <v>2209110541</v>
      </c>
      <c r="G3191" s="1">
        <v>44817</v>
      </c>
      <c r="H3191" t="str">
        <f>"93121"</f>
        <v>93121</v>
      </c>
      <c r="I3191">
        <v>1</v>
      </c>
      <c r="J3191">
        <v>125</v>
      </c>
      <c r="K3191">
        <v>0</v>
      </c>
      <c r="L3191">
        <v>153.75</v>
      </c>
    </row>
    <row r="3192" spans="1:12" x14ac:dyDescent="0.25">
      <c r="A3192" t="str">
        <f t="shared" si="596"/>
        <v>89301000</v>
      </c>
      <c r="B3192" t="str">
        <f t="shared" si="599"/>
        <v>72100000</v>
      </c>
      <c r="C3192" t="str">
        <f t="shared" si="600"/>
        <v>72100659</v>
      </c>
      <c r="D3192" t="str">
        <f t="shared" si="601"/>
        <v>801</v>
      </c>
      <c r="E3192" t="str">
        <f t="shared" si="602"/>
        <v>89301091</v>
      </c>
      <c r="F3192" t="str">
        <f>"2209110541"</f>
        <v>2209110541</v>
      </c>
      <c r="G3192" s="1">
        <v>44817</v>
      </c>
      <c r="H3192" t="str">
        <f>"93124"</f>
        <v>93124</v>
      </c>
      <c r="I3192">
        <v>1</v>
      </c>
      <c r="J3192">
        <v>173</v>
      </c>
      <c r="K3192">
        <v>0</v>
      </c>
      <c r="L3192">
        <v>212.79</v>
      </c>
    </row>
    <row r="3193" spans="1:12" x14ac:dyDescent="0.25">
      <c r="A3193" t="str">
        <f t="shared" si="596"/>
        <v>89301000</v>
      </c>
      <c r="B3193" t="str">
        <f t="shared" si="599"/>
        <v>72100000</v>
      </c>
      <c r="C3193" t="str">
        <f t="shared" si="600"/>
        <v>72100659</v>
      </c>
      <c r="D3193" t="str">
        <f t="shared" si="601"/>
        <v>801</v>
      </c>
      <c r="E3193" t="str">
        <f t="shared" si="602"/>
        <v>89301091</v>
      </c>
      <c r="F3193" t="str">
        <f>"2209110541"</f>
        <v>2209110541</v>
      </c>
      <c r="G3193" s="1">
        <v>44817</v>
      </c>
      <c r="H3193" t="str">
        <f>"93281"</f>
        <v>93281</v>
      </c>
      <c r="I3193">
        <v>1</v>
      </c>
      <c r="J3193">
        <v>134</v>
      </c>
      <c r="K3193">
        <v>0</v>
      </c>
      <c r="L3193">
        <v>164.82</v>
      </c>
    </row>
    <row r="3194" spans="1:12" x14ac:dyDescent="0.25">
      <c r="A3194" t="str">
        <f t="shared" si="596"/>
        <v>89301000</v>
      </c>
      <c r="B3194" t="str">
        <f t="shared" si="599"/>
        <v>72100000</v>
      </c>
      <c r="C3194" t="str">
        <f t="shared" si="600"/>
        <v>72100659</v>
      </c>
      <c r="D3194" t="str">
        <f t="shared" si="601"/>
        <v>801</v>
      </c>
      <c r="E3194" t="str">
        <f t="shared" si="602"/>
        <v>89301091</v>
      </c>
      <c r="F3194" t="str">
        <f>"2209120111"</f>
        <v>2209120111</v>
      </c>
      <c r="G3194" s="1">
        <v>44818</v>
      </c>
      <c r="H3194" t="str">
        <f>"93121"</f>
        <v>93121</v>
      </c>
      <c r="I3194">
        <v>1</v>
      </c>
      <c r="J3194">
        <v>125</v>
      </c>
      <c r="K3194">
        <v>0</v>
      </c>
      <c r="L3194">
        <v>153.75</v>
      </c>
    </row>
    <row r="3195" spans="1:12" x14ac:dyDescent="0.25">
      <c r="A3195" t="str">
        <f t="shared" si="596"/>
        <v>89301000</v>
      </c>
      <c r="B3195" t="str">
        <f t="shared" si="599"/>
        <v>72100000</v>
      </c>
      <c r="C3195" t="str">
        <f t="shared" si="600"/>
        <v>72100659</v>
      </c>
      <c r="D3195" t="str">
        <f t="shared" si="601"/>
        <v>801</v>
      </c>
      <c r="E3195" t="str">
        <f t="shared" si="602"/>
        <v>89301091</v>
      </c>
      <c r="F3195" t="str">
        <f>"2209120111"</f>
        <v>2209120111</v>
      </c>
      <c r="G3195" s="1">
        <v>44818</v>
      </c>
      <c r="H3195" t="str">
        <f>"93124"</f>
        <v>93124</v>
      </c>
      <c r="I3195">
        <v>1</v>
      </c>
      <c r="J3195">
        <v>173</v>
      </c>
      <c r="K3195">
        <v>0</v>
      </c>
      <c r="L3195">
        <v>212.79</v>
      </c>
    </row>
    <row r="3196" spans="1:12" x14ac:dyDescent="0.25">
      <c r="A3196" t="str">
        <f t="shared" si="596"/>
        <v>89301000</v>
      </c>
      <c r="B3196" t="str">
        <f t="shared" si="599"/>
        <v>72100000</v>
      </c>
      <c r="C3196" t="str">
        <f t="shared" si="600"/>
        <v>72100659</v>
      </c>
      <c r="D3196" t="str">
        <f t="shared" si="601"/>
        <v>801</v>
      </c>
      <c r="E3196" t="str">
        <f t="shared" si="602"/>
        <v>89301091</v>
      </c>
      <c r="F3196" t="str">
        <f>"2209120111"</f>
        <v>2209120111</v>
      </c>
      <c r="G3196" s="1">
        <v>44818</v>
      </c>
      <c r="H3196" t="str">
        <f>"93281"</f>
        <v>93281</v>
      </c>
      <c r="I3196">
        <v>1</v>
      </c>
      <c r="J3196">
        <v>134</v>
      </c>
      <c r="K3196">
        <v>0</v>
      </c>
      <c r="L3196">
        <v>164.82</v>
      </c>
    </row>
    <row r="3197" spans="1:12" x14ac:dyDescent="0.25">
      <c r="A3197" t="str">
        <f t="shared" si="596"/>
        <v>89301000</v>
      </c>
      <c r="B3197" t="str">
        <f t="shared" si="599"/>
        <v>72100000</v>
      </c>
      <c r="C3197" t="str">
        <f t="shared" si="600"/>
        <v>72100659</v>
      </c>
      <c r="D3197" t="str">
        <f t="shared" si="601"/>
        <v>801</v>
      </c>
      <c r="E3197" t="str">
        <f t="shared" si="602"/>
        <v>89301091</v>
      </c>
      <c r="F3197" t="str">
        <f>"2209120573"</f>
        <v>2209120573</v>
      </c>
      <c r="G3197" s="1">
        <v>44818</v>
      </c>
      <c r="H3197" t="str">
        <f>"93121"</f>
        <v>93121</v>
      </c>
      <c r="I3197">
        <v>1</v>
      </c>
      <c r="J3197">
        <v>125</v>
      </c>
      <c r="K3197">
        <v>0</v>
      </c>
      <c r="L3197">
        <v>153.75</v>
      </c>
    </row>
    <row r="3198" spans="1:12" x14ac:dyDescent="0.25">
      <c r="A3198" t="str">
        <f t="shared" si="596"/>
        <v>89301000</v>
      </c>
      <c r="B3198" t="str">
        <f t="shared" si="599"/>
        <v>72100000</v>
      </c>
      <c r="C3198" t="str">
        <f t="shared" si="600"/>
        <v>72100659</v>
      </c>
      <c r="D3198" t="str">
        <f t="shared" si="601"/>
        <v>801</v>
      </c>
      <c r="E3198" t="str">
        <f t="shared" si="602"/>
        <v>89301091</v>
      </c>
      <c r="F3198" t="str">
        <f>"2209120573"</f>
        <v>2209120573</v>
      </c>
      <c r="G3198" s="1">
        <v>44818</v>
      </c>
      <c r="H3198" t="str">
        <f>"93124"</f>
        <v>93124</v>
      </c>
      <c r="I3198">
        <v>1</v>
      </c>
      <c r="J3198">
        <v>173</v>
      </c>
      <c r="K3198">
        <v>0</v>
      </c>
      <c r="L3198">
        <v>212.79</v>
      </c>
    </row>
    <row r="3199" spans="1:12" x14ac:dyDescent="0.25">
      <c r="A3199" t="str">
        <f t="shared" si="596"/>
        <v>89301000</v>
      </c>
      <c r="B3199" t="str">
        <f t="shared" si="599"/>
        <v>72100000</v>
      </c>
      <c r="C3199" t="str">
        <f t="shared" si="600"/>
        <v>72100659</v>
      </c>
      <c r="D3199" t="str">
        <f t="shared" si="601"/>
        <v>801</v>
      </c>
      <c r="E3199" t="str">
        <f t="shared" si="602"/>
        <v>89301091</v>
      </c>
      <c r="F3199" t="str">
        <f>"2209120573"</f>
        <v>2209120573</v>
      </c>
      <c r="G3199" s="1">
        <v>44818</v>
      </c>
      <c r="H3199" t="str">
        <f>"93281"</f>
        <v>93281</v>
      </c>
      <c r="I3199">
        <v>1</v>
      </c>
      <c r="J3199">
        <v>134</v>
      </c>
      <c r="K3199">
        <v>0</v>
      </c>
      <c r="L3199">
        <v>164.82</v>
      </c>
    </row>
    <row r="3200" spans="1:12" x14ac:dyDescent="0.25">
      <c r="A3200" t="str">
        <f t="shared" si="596"/>
        <v>89301000</v>
      </c>
      <c r="B3200" t="str">
        <f t="shared" si="599"/>
        <v>72100000</v>
      </c>
      <c r="C3200" t="str">
        <f t="shared" ref="C3200:C3223" si="603">"72100659"</f>
        <v>72100659</v>
      </c>
      <c r="D3200" t="str">
        <f t="shared" ref="D3200:D3223" si="604">"801"</f>
        <v>801</v>
      </c>
      <c r="E3200" t="str">
        <f t="shared" ref="E3200:E3205" si="605">"89301093"</f>
        <v>89301093</v>
      </c>
      <c r="F3200" t="str">
        <f>"9555086167"</f>
        <v>9555086167</v>
      </c>
      <c r="G3200" s="1">
        <v>44818</v>
      </c>
      <c r="H3200" t="str">
        <f>"93121"</f>
        <v>93121</v>
      </c>
      <c r="I3200">
        <v>1</v>
      </c>
      <c r="J3200">
        <v>125</v>
      </c>
      <c r="K3200">
        <v>0</v>
      </c>
      <c r="L3200">
        <v>153.75</v>
      </c>
    </row>
    <row r="3201" spans="1:12" x14ac:dyDescent="0.25">
      <c r="A3201" t="str">
        <f t="shared" si="596"/>
        <v>89301000</v>
      </c>
      <c r="B3201" t="str">
        <f t="shared" si="599"/>
        <v>72100000</v>
      </c>
      <c r="C3201" t="str">
        <f t="shared" si="603"/>
        <v>72100659</v>
      </c>
      <c r="D3201" t="str">
        <f t="shared" si="604"/>
        <v>801</v>
      </c>
      <c r="E3201" t="str">
        <f t="shared" si="605"/>
        <v>89301093</v>
      </c>
      <c r="F3201" t="str">
        <f>"9555086167"</f>
        <v>9555086167</v>
      </c>
      <c r="G3201" s="1">
        <v>44818</v>
      </c>
      <c r="H3201" t="str">
        <f>"93124"</f>
        <v>93124</v>
      </c>
      <c r="I3201">
        <v>1</v>
      </c>
      <c r="J3201">
        <v>173</v>
      </c>
      <c r="K3201">
        <v>0</v>
      </c>
      <c r="L3201">
        <v>212.79</v>
      </c>
    </row>
    <row r="3202" spans="1:12" x14ac:dyDescent="0.25">
      <c r="A3202" t="str">
        <f t="shared" ref="A3202:A3265" si="606">"89301000"</f>
        <v>89301000</v>
      </c>
      <c r="B3202" t="str">
        <f t="shared" si="599"/>
        <v>72100000</v>
      </c>
      <c r="C3202" t="str">
        <f t="shared" si="603"/>
        <v>72100659</v>
      </c>
      <c r="D3202" t="str">
        <f t="shared" si="604"/>
        <v>801</v>
      </c>
      <c r="E3202" t="str">
        <f t="shared" si="605"/>
        <v>89301093</v>
      </c>
      <c r="F3202" t="str">
        <f>"9555086167"</f>
        <v>9555086167</v>
      </c>
      <c r="G3202" s="1">
        <v>44818</v>
      </c>
      <c r="H3202" t="str">
        <f>"93281"</f>
        <v>93281</v>
      </c>
      <c r="I3202">
        <v>1</v>
      </c>
      <c r="J3202">
        <v>134</v>
      </c>
      <c r="K3202">
        <v>0</v>
      </c>
      <c r="L3202">
        <v>164.82</v>
      </c>
    </row>
    <row r="3203" spans="1:12" x14ac:dyDescent="0.25">
      <c r="A3203" t="str">
        <f t="shared" si="606"/>
        <v>89301000</v>
      </c>
      <c r="B3203" t="str">
        <f t="shared" si="599"/>
        <v>72100000</v>
      </c>
      <c r="C3203" t="str">
        <f t="shared" si="603"/>
        <v>72100659</v>
      </c>
      <c r="D3203" t="str">
        <f t="shared" si="604"/>
        <v>801</v>
      </c>
      <c r="E3203" t="str">
        <f t="shared" si="605"/>
        <v>89301093</v>
      </c>
      <c r="F3203" t="str">
        <f>"2208121674"</f>
        <v>2208121674</v>
      </c>
      <c r="G3203" s="1">
        <v>44819</v>
      </c>
      <c r="H3203" t="str">
        <f>"93121"</f>
        <v>93121</v>
      </c>
      <c r="I3203">
        <v>1</v>
      </c>
      <c r="J3203">
        <v>125</v>
      </c>
      <c r="K3203">
        <v>0</v>
      </c>
      <c r="L3203">
        <v>153.75</v>
      </c>
    </row>
    <row r="3204" spans="1:12" x14ac:dyDescent="0.25">
      <c r="A3204" t="str">
        <f t="shared" si="606"/>
        <v>89301000</v>
      </c>
      <c r="B3204" t="str">
        <f t="shared" si="599"/>
        <v>72100000</v>
      </c>
      <c r="C3204" t="str">
        <f t="shared" si="603"/>
        <v>72100659</v>
      </c>
      <c r="D3204" t="str">
        <f t="shared" si="604"/>
        <v>801</v>
      </c>
      <c r="E3204" t="str">
        <f t="shared" si="605"/>
        <v>89301093</v>
      </c>
      <c r="F3204" t="str">
        <f>"2208121674"</f>
        <v>2208121674</v>
      </c>
      <c r="G3204" s="1">
        <v>44819</v>
      </c>
      <c r="H3204" t="str">
        <f>"93124"</f>
        <v>93124</v>
      </c>
      <c r="I3204">
        <v>1</v>
      </c>
      <c r="J3204">
        <v>173</v>
      </c>
      <c r="K3204">
        <v>0</v>
      </c>
      <c r="L3204">
        <v>212.79</v>
      </c>
    </row>
    <row r="3205" spans="1:12" x14ac:dyDescent="0.25">
      <c r="A3205" t="str">
        <f t="shared" si="606"/>
        <v>89301000</v>
      </c>
      <c r="B3205" t="str">
        <f t="shared" si="599"/>
        <v>72100000</v>
      </c>
      <c r="C3205" t="str">
        <f t="shared" si="603"/>
        <v>72100659</v>
      </c>
      <c r="D3205" t="str">
        <f t="shared" si="604"/>
        <v>801</v>
      </c>
      <c r="E3205" t="str">
        <f t="shared" si="605"/>
        <v>89301093</v>
      </c>
      <c r="F3205" t="str">
        <f>"2208121674"</f>
        <v>2208121674</v>
      </c>
      <c r="G3205" s="1">
        <v>44819</v>
      </c>
      <c r="H3205" t="str">
        <f>"93281"</f>
        <v>93281</v>
      </c>
      <c r="I3205">
        <v>1</v>
      </c>
      <c r="J3205">
        <v>134</v>
      </c>
      <c r="K3205">
        <v>0</v>
      </c>
      <c r="L3205">
        <v>164.82</v>
      </c>
    </row>
    <row r="3206" spans="1:12" x14ac:dyDescent="0.25">
      <c r="A3206" t="str">
        <f t="shared" si="606"/>
        <v>89301000</v>
      </c>
      <c r="B3206" t="str">
        <f t="shared" si="599"/>
        <v>72100000</v>
      </c>
      <c r="C3206" t="str">
        <f t="shared" si="603"/>
        <v>72100659</v>
      </c>
      <c r="D3206" t="str">
        <f t="shared" si="604"/>
        <v>801</v>
      </c>
      <c r="E3206" t="str">
        <f t="shared" ref="E3206:E3220" si="607">"89301091"</f>
        <v>89301091</v>
      </c>
      <c r="F3206" t="str">
        <f>"2209120628"</f>
        <v>2209120628</v>
      </c>
      <c r="G3206" s="1">
        <v>44818</v>
      </c>
      <c r="H3206" t="str">
        <f>"93121"</f>
        <v>93121</v>
      </c>
      <c r="I3206">
        <v>1</v>
      </c>
      <c r="J3206">
        <v>125</v>
      </c>
      <c r="K3206">
        <v>0</v>
      </c>
      <c r="L3206">
        <v>153.75</v>
      </c>
    </row>
    <row r="3207" spans="1:12" x14ac:dyDescent="0.25">
      <c r="A3207" t="str">
        <f t="shared" si="606"/>
        <v>89301000</v>
      </c>
      <c r="B3207" t="str">
        <f t="shared" si="599"/>
        <v>72100000</v>
      </c>
      <c r="C3207" t="str">
        <f t="shared" si="603"/>
        <v>72100659</v>
      </c>
      <c r="D3207" t="str">
        <f t="shared" si="604"/>
        <v>801</v>
      </c>
      <c r="E3207" t="str">
        <f t="shared" si="607"/>
        <v>89301091</v>
      </c>
      <c r="F3207" t="str">
        <f>"2209120628"</f>
        <v>2209120628</v>
      </c>
      <c r="G3207" s="1">
        <v>44818</v>
      </c>
      <c r="H3207" t="str">
        <f>"93124"</f>
        <v>93124</v>
      </c>
      <c r="I3207">
        <v>1</v>
      </c>
      <c r="J3207">
        <v>173</v>
      </c>
      <c r="K3207">
        <v>0</v>
      </c>
      <c r="L3207">
        <v>212.79</v>
      </c>
    </row>
    <row r="3208" spans="1:12" x14ac:dyDescent="0.25">
      <c r="A3208" t="str">
        <f t="shared" si="606"/>
        <v>89301000</v>
      </c>
      <c r="B3208" t="str">
        <f t="shared" si="599"/>
        <v>72100000</v>
      </c>
      <c r="C3208" t="str">
        <f t="shared" si="603"/>
        <v>72100659</v>
      </c>
      <c r="D3208" t="str">
        <f t="shared" si="604"/>
        <v>801</v>
      </c>
      <c r="E3208" t="str">
        <f t="shared" si="607"/>
        <v>89301091</v>
      </c>
      <c r="F3208" t="str">
        <f>"2209120628"</f>
        <v>2209120628</v>
      </c>
      <c r="G3208" s="1">
        <v>44818</v>
      </c>
      <c r="H3208" t="str">
        <f>"93281"</f>
        <v>93281</v>
      </c>
      <c r="I3208">
        <v>1</v>
      </c>
      <c r="J3208">
        <v>134</v>
      </c>
      <c r="K3208">
        <v>0</v>
      </c>
      <c r="L3208">
        <v>164.82</v>
      </c>
    </row>
    <row r="3209" spans="1:12" x14ac:dyDescent="0.25">
      <c r="A3209" t="str">
        <f t="shared" si="606"/>
        <v>89301000</v>
      </c>
      <c r="B3209" t="str">
        <f t="shared" si="599"/>
        <v>72100000</v>
      </c>
      <c r="C3209" t="str">
        <f t="shared" si="603"/>
        <v>72100659</v>
      </c>
      <c r="D3209" t="str">
        <f t="shared" si="604"/>
        <v>801</v>
      </c>
      <c r="E3209" t="str">
        <f t="shared" si="607"/>
        <v>89301091</v>
      </c>
      <c r="F3209" t="str">
        <f>"2209130627"</f>
        <v>2209130627</v>
      </c>
      <c r="G3209" s="1">
        <v>44819</v>
      </c>
      <c r="H3209" t="str">
        <f>"93121"</f>
        <v>93121</v>
      </c>
      <c r="I3209">
        <v>1</v>
      </c>
      <c r="J3209">
        <v>125</v>
      </c>
      <c r="K3209">
        <v>0</v>
      </c>
      <c r="L3209">
        <v>153.75</v>
      </c>
    </row>
    <row r="3210" spans="1:12" x14ac:dyDescent="0.25">
      <c r="A3210" t="str">
        <f t="shared" si="606"/>
        <v>89301000</v>
      </c>
      <c r="B3210" t="str">
        <f t="shared" si="599"/>
        <v>72100000</v>
      </c>
      <c r="C3210" t="str">
        <f t="shared" si="603"/>
        <v>72100659</v>
      </c>
      <c r="D3210" t="str">
        <f t="shared" si="604"/>
        <v>801</v>
      </c>
      <c r="E3210" t="str">
        <f t="shared" si="607"/>
        <v>89301091</v>
      </c>
      <c r="F3210" t="str">
        <f>"2209130627"</f>
        <v>2209130627</v>
      </c>
      <c r="G3210" s="1">
        <v>44819</v>
      </c>
      <c r="H3210" t="str">
        <f>"93124"</f>
        <v>93124</v>
      </c>
      <c r="I3210">
        <v>1</v>
      </c>
      <c r="J3210">
        <v>173</v>
      </c>
      <c r="K3210">
        <v>0</v>
      </c>
      <c r="L3210">
        <v>212.79</v>
      </c>
    </row>
    <row r="3211" spans="1:12" x14ac:dyDescent="0.25">
      <c r="A3211" t="str">
        <f t="shared" si="606"/>
        <v>89301000</v>
      </c>
      <c r="B3211" t="str">
        <f t="shared" si="599"/>
        <v>72100000</v>
      </c>
      <c r="C3211" t="str">
        <f t="shared" si="603"/>
        <v>72100659</v>
      </c>
      <c r="D3211" t="str">
        <f t="shared" si="604"/>
        <v>801</v>
      </c>
      <c r="E3211" t="str">
        <f t="shared" si="607"/>
        <v>89301091</v>
      </c>
      <c r="F3211" t="str">
        <f>"2209130627"</f>
        <v>2209130627</v>
      </c>
      <c r="G3211" s="1">
        <v>44819</v>
      </c>
      <c r="H3211" t="str">
        <f>"93281"</f>
        <v>93281</v>
      </c>
      <c r="I3211">
        <v>1</v>
      </c>
      <c r="J3211">
        <v>134</v>
      </c>
      <c r="K3211">
        <v>0</v>
      </c>
      <c r="L3211">
        <v>164.82</v>
      </c>
    </row>
    <row r="3212" spans="1:12" x14ac:dyDescent="0.25">
      <c r="A3212" t="str">
        <f t="shared" si="606"/>
        <v>89301000</v>
      </c>
      <c r="B3212" t="str">
        <f t="shared" si="599"/>
        <v>72100000</v>
      </c>
      <c r="C3212" t="str">
        <f t="shared" si="603"/>
        <v>72100659</v>
      </c>
      <c r="D3212" t="str">
        <f t="shared" si="604"/>
        <v>801</v>
      </c>
      <c r="E3212" t="str">
        <f t="shared" si="607"/>
        <v>89301091</v>
      </c>
      <c r="F3212" t="str">
        <f>"2259130115"</f>
        <v>2259130115</v>
      </c>
      <c r="G3212" s="1">
        <v>44819</v>
      </c>
      <c r="H3212" t="str">
        <f>"93121"</f>
        <v>93121</v>
      </c>
      <c r="I3212">
        <v>1</v>
      </c>
      <c r="J3212">
        <v>125</v>
      </c>
      <c r="K3212">
        <v>0</v>
      </c>
      <c r="L3212">
        <v>153.75</v>
      </c>
    </row>
    <row r="3213" spans="1:12" x14ac:dyDescent="0.25">
      <c r="A3213" t="str">
        <f t="shared" si="606"/>
        <v>89301000</v>
      </c>
      <c r="B3213" t="str">
        <f t="shared" si="599"/>
        <v>72100000</v>
      </c>
      <c r="C3213" t="str">
        <f t="shared" si="603"/>
        <v>72100659</v>
      </c>
      <c r="D3213" t="str">
        <f t="shared" si="604"/>
        <v>801</v>
      </c>
      <c r="E3213" t="str">
        <f t="shared" si="607"/>
        <v>89301091</v>
      </c>
      <c r="F3213" t="str">
        <f>"2259130115"</f>
        <v>2259130115</v>
      </c>
      <c r="G3213" s="1">
        <v>44819</v>
      </c>
      <c r="H3213" t="str">
        <f>"93124"</f>
        <v>93124</v>
      </c>
      <c r="I3213">
        <v>1</v>
      </c>
      <c r="J3213">
        <v>173</v>
      </c>
      <c r="K3213">
        <v>0</v>
      </c>
      <c r="L3213">
        <v>212.79</v>
      </c>
    </row>
    <row r="3214" spans="1:12" x14ac:dyDescent="0.25">
      <c r="A3214" t="str">
        <f t="shared" si="606"/>
        <v>89301000</v>
      </c>
      <c r="B3214" t="str">
        <f t="shared" si="599"/>
        <v>72100000</v>
      </c>
      <c r="C3214" t="str">
        <f t="shared" si="603"/>
        <v>72100659</v>
      </c>
      <c r="D3214" t="str">
        <f t="shared" si="604"/>
        <v>801</v>
      </c>
      <c r="E3214" t="str">
        <f t="shared" si="607"/>
        <v>89301091</v>
      </c>
      <c r="F3214" t="str">
        <f>"2259130115"</f>
        <v>2259130115</v>
      </c>
      <c r="G3214" s="1">
        <v>44819</v>
      </c>
      <c r="H3214" t="str">
        <f>"93281"</f>
        <v>93281</v>
      </c>
      <c r="I3214">
        <v>1</v>
      </c>
      <c r="J3214">
        <v>134</v>
      </c>
      <c r="K3214">
        <v>0</v>
      </c>
      <c r="L3214">
        <v>164.82</v>
      </c>
    </row>
    <row r="3215" spans="1:12" x14ac:dyDescent="0.25">
      <c r="A3215" t="str">
        <f t="shared" si="606"/>
        <v>89301000</v>
      </c>
      <c r="B3215" t="str">
        <f t="shared" si="599"/>
        <v>72100000</v>
      </c>
      <c r="C3215" t="str">
        <f t="shared" si="603"/>
        <v>72100659</v>
      </c>
      <c r="D3215" t="str">
        <f t="shared" si="604"/>
        <v>801</v>
      </c>
      <c r="E3215" t="str">
        <f t="shared" si="607"/>
        <v>89301091</v>
      </c>
      <c r="F3215" t="str">
        <f>"2259130643"</f>
        <v>2259130643</v>
      </c>
      <c r="G3215" s="1">
        <v>44819</v>
      </c>
      <c r="H3215" t="str">
        <f>"93121"</f>
        <v>93121</v>
      </c>
      <c r="I3215">
        <v>1</v>
      </c>
      <c r="J3215">
        <v>125</v>
      </c>
      <c r="K3215">
        <v>0</v>
      </c>
      <c r="L3215">
        <v>153.75</v>
      </c>
    </row>
    <row r="3216" spans="1:12" x14ac:dyDescent="0.25">
      <c r="A3216" t="str">
        <f t="shared" si="606"/>
        <v>89301000</v>
      </c>
      <c r="B3216" t="str">
        <f t="shared" si="599"/>
        <v>72100000</v>
      </c>
      <c r="C3216" t="str">
        <f t="shared" si="603"/>
        <v>72100659</v>
      </c>
      <c r="D3216" t="str">
        <f t="shared" si="604"/>
        <v>801</v>
      </c>
      <c r="E3216" t="str">
        <f t="shared" si="607"/>
        <v>89301091</v>
      </c>
      <c r="F3216" t="str">
        <f>"2259130643"</f>
        <v>2259130643</v>
      </c>
      <c r="G3216" s="1">
        <v>44819</v>
      </c>
      <c r="H3216" t="str">
        <f>"93124"</f>
        <v>93124</v>
      </c>
      <c r="I3216">
        <v>1</v>
      </c>
      <c r="J3216">
        <v>173</v>
      </c>
      <c r="K3216">
        <v>0</v>
      </c>
      <c r="L3216">
        <v>212.79</v>
      </c>
    </row>
    <row r="3217" spans="1:12" x14ac:dyDescent="0.25">
      <c r="A3217" t="str">
        <f t="shared" si="606"/>
        <v>89301000</v>
      </c>
      <c r="B3217" t="str">
        <f t="shared" si="599"/>
        <v>72100000</v>
      </c>
      <c r="C3217" t="str">
        <f t="shared" si="603"/>
        <v>72100659</v>
      </c>
      <c r="D3217" t="str">
        <f t="shared" si="604"/>
        <v>801</v>
      </c>
      <c r="E3217" t="str">
        <f t="shared" si="607"/>
        <v>89301091</v>
      </c>
      <c r="F3217" t="str">
        <f>"2259130643"</f>
        <v>2259130643</v>
      </c>
      <c r="G3217" s="1">
        <v>44819</v>
      </c>
      <c r="H3217" t="str">
        <f>"93281"</f>
        <v>93281</v>
      </c>
      <c r="I3217">
        <v>1</v>
      </c>
      <c r="J3217">
        <v>134</v>
      </c>
      <c r="K3217">
        <v>0</v>
      </c>
      <c r="L3217">
        <v>164.82</v>
      </c>
    </row>
    <row r="3218" spans="1:12" x14ac:dyDescent="0.25">
      <c r="A3218" t="str">
        <f t="shared" si="606"/>
        <v>89301000</v>
      </c>
      <c r="B3218" t="str">
        <f t="shared" si="599"/>
        <v>72100000</v>
      </c>
      <c r="C3218" t="str">
        <f t="shared" si="603"/>
        <v>72100659</v>
      </c>
      <c r="D3218" t="str">
        <f t="shared" si="604"/>
        <v>801</v>
      </c>
      <c r="E3218" t="str">
        <f t="shared" si="607"/>
        <v>89301091</v>
      </c>
      <c r="F3218" t="str">
        <f>"8654085770"</f>
        <v>8654085770</v>
      </c>
      <c r="G3218" s="1">
        <v>44818</v>
      </c>
      <c r="H3218" t="str">
        <f>"93121"</f>
        <v>93121</v>
      </c>
      <c r="I3218">
        <v>1</v>
      </c>
      <c r="J3218">
        <v>125</v>
      </c>
      <c r="K3218">
        <v>0</v>
      </c>
      <c r="L3218">
        <v>153.75</v>
      </c>
    </row>
    <row r="3219" spans="1:12" x14ac:dyDescent="0.25">
      <c r="A3219" t="str">
        <f t="shared" si="606"/>
        <v>89301000</v>
      </c>
      <c r="B3219" t="str">
        <f t="shared" si="599"/>
        <v>72100000</v>
      </c>
      <c r="C3219" t="str">
        <f t="shared" si="603"/>
        <v>72100659</v>
      </c>
      <c r="D3219" t="str">
        <f t="shared" si="604"/>
        <v>801</v>
      </c>
      <c r="E3219" t="str">
        <f t="shared" si="607"/>
        <v>89301091</v>
      </c>
      <c r="F3219" t="str">
        <f>"8654085770"</f>
        <v>8654085770</v>
      </c>
      <c r="G3219" s="1">
        <v>44818</v>
      </c>
      <c r="H3219" t="str">
        <f>"93124"</f>
        <v>93124</v>
      </c>
      <c r="I3219">
        <v>1</v>
      </c>
      <c r="J3219">
        <v>173</v>
      </c>
      <c r="K3219">
        <v>0</v>
      </c>
      <c r="L3219">
        <v>212.79</v>
      </c>
    </row>
    <row r="3220" spans="1:12" x14ac:dyDescent="0.25">
      <c r="A3220" t="str">
        <f t="shared" si="606"/>
        <v>89301000</v>
      </c>
      <c r="B3220" t="str">
        <f t="shared" si="599"/>
        <v>72100000</v>
      </c>
      <c r="C3220" t="str">
        <f t="shared" si="603"/>
        <v>72100659</v>
      </c>
      <c r="D3220" t="str">
        <f t="shared" si="604"/>
        <v>801</v>
      </c>
      <c r="E3220" t="str">
        <f t="shared" si="607"/>
        <v>89301091</v>
      </c>
      <c r="F3220" t="str">
        <f>"8654085770"</f>
        <v>8654085770</v>
      </c>
      <c r="G3220" s="1">
        <v>44818</v>
      </c>
      <c r="H3220" t="str">
        <f>"93281"</f>
        <v>93281</v>
      </c>
      <c r="I3220">
        <v>1</v>
      </c>
      <c r="J3220">
        <v>134</v>
      </c>
      <c r="K3220">
        <v>0</v>
      </c>
      <c r="L3220">
        <v>164.82</v>
      </c>
    </row>
    <row r="3221" spans="1:12" x14ac:dyDescent="0.25">
      <c r="A3221" t="str">
        <f t="shared" si="606"/>
        <v>89301000</v>
      </c>
      <c r="B3221" t="str">
        <f t="shared" si="599"/>
        <v>72100000</v>
      </c>
      <c r="C3221" t="str">
        <f t="shared" si="603"/>
        <v>72100659</v>
      </c>
      <c r="D3221" t="str">
        <f t="shared" si="604"/>
        <v>801</v>
      </c>
      <c r="E3221" t="str">
        <f>"89301093"</f>
        <v>89301093</v>
      </c>
      <c r="F3221" t="str">
        <f>"2259070649"</f>
        <v>2259070649</v>
      </c>
      <c r="G3221" s="1">
        <v>44820</v>
      </c>
      <c r="H3221" t="str">
        <f>"93121"</f>
        <v>93121</v>
      </c>
      <c r="I3221">
        <v>1</v>
      </c>
      <c r="J3221">
        <v>125</v>
      </c>
      <c r="K3221">
        <v>0</v>
      </c>
      <c r="L3221">
        <v>153.75</v>
      </c>
    </row>
    <row r="3222" spans="1:12" x14ac:dyDescent="0.25">
      <c r="A3222" t="str">
        <f t="shared" si="606"/>
        <v>89301000</v>
      </c>
      <c r="B3222" t="str">
        <f t="shared" si="599"/>
        <v>72100000</v>
      </c>
      <c r="C3222" t="str">
        <f t="shared" si="603"/>
        <v>72100659</v>
      </c>
      <c r="D3222" t="str">
        <f t="shared" si="604"/>
        <v>801</v>
      </c>
      <c r="E3222" t="str">
        <f>"89301093"</f>
        <v>89301093</v>
      </c>
      <c r="F3222" t="str">
        <f>"2259070649"</f>
        <v>2259070649</v>
      </c>
      <c r="G3222" s="1">
        <v>44820</v>
      </c>
      <c r="H3222" t="str">
        <f>"93124"</f>
        <v>93124</v>
      </c>
      <c r="I3222">
        <v>1</v>
      </c>
      <c r="J3222">
        <v>173</v>
      </c>
      <c r="K3222">
        <v>0</v>
      </c>
      <c r="L3222">
        <v>212.79</v>
      </c>
    </row>
    <row r="3223" spans="1:12" x14ac:dyDescent="0.25">
      <c r="A3223" t="str">
        <f t="shared" si="606"/>
        <v>89301000</v>
      </c>
      <c r="B3223" t="str">
        <f t="shared" si="599"/>
        <v>72100000</v>
      </c>
      <c r="C3223" t="str">
        <f t="shared" si="603"/>
        <v>72100659</v>
      </c>
      <c r="D3223" t="str">
        <f t="shared" si="604"/>
        <v>801</v>
      </c>
      <c r="E3223" t="str">
        <f>"89301093"</f>
        <v>89301093</v>
      </c>
      <c r="F3223" t="str">
        <f>"2259070649"</f>
        <v>2259070649</v>
      </c>
      <c r="G3223" s="1">
        <v>44820</v>
      </c>
      <c r="H3223" t="str">
        <f>"93281"</f>
        <v>93281</v>
      </c>
      <c r="I3223">
        <v>1</v>
      </c>
      <c r="J3223">
        <v>134</v>
      </c>
      <c r="K3223">
        <v>0</v>
      </c>
      <c r="L3223">
        <v>164.82</v>
      </c>
    </row>
    <row r="3224" spans="1:12" x14ac:dyDescent="0.25">
      <c r="A3224" t="str">
        <f t="shared" si="606"/>
        <v>89301000</v>
      </c>
      <c r="B3224" t="str">
        <f t="shared" si="599"/>
        <v>72100000</v>
      </c>
      <c r="C3224" t="str">
        <f t="shared" ref="C3224:C3230" si="608">"72100632"</f>
        <v>72100632</v>
      </c>
      <c r="D3224" t="str">
        <f t="shared" ref="D3224:D3230" si="609">"816"</f>
        <v>816</v>
      </c>
      <c r="E3224" t="str">
        <f t="shared" ref="E3224:E3263" si="610">"89301091"</f>
        <v>89301091</v>
      </c>
      <c r="F3224" t="str">
        <f>"2209050536"</f>
        <v>2209050536</v>
      </c>
      <c r="G3224" s="1">
        <v>44816</v>
      </c>
      <c r="H3224" t="str">
        <f t="shared" ref="H3224:H3230" si="611">"94297"</f>
        <v>94297</v>
      </c>
      <c r="I3224">
        <v>1</v>
      </c>
      <c r="J3224">
        <v>298</v>
      </c>
      <c r="K3224">
        <v>0</v>
      </c>
      <c r="L3224">
        <v>366.54</v>
      </c>
    </row>
    <row r="3225" spans="1:12" x14ac:dyDescent="0.25">
      <c r="A3225" t="str">
        <f t="shared" si="606"/>
        <v>89301000</v>
      </c>
      <c r="B3225" t="str">
        <f t="shared" si="599"/>
        <v>72100000</v>
      </c>
      <c r="C3225" t="str">
        <f t="shared" si="608"/>
        <v>72100632</v>
      </c>
      <c r="D3225" t="str">
        <f t="shared" si="609"/>
        <v>816</v>
      </c>
      <c r="E3225" t="str">
        <f t="shared" si="610"/>
        <v>89301091</v>
      </c>
      <c r="F3225" t="str">
        <f>"2259050552"</f>
        <v>2259050552</v>
      </c>
      <c r="G3225" s="1">
        <v>44817</v>
      </c>
      <c r="H3225" t="str">
        <f t="shared" si="611"/>
        <v>94297</v>
      </c>
      <c r="I3225">
        <v>1</v>
      </c>
      <c r="J3225">
        <v>298</v>
      </c>
      <c r="K3225">
        <v>0</v>
      </c>
      <c r="L3225">
        <v>366.54</v>
      </c>
    </row>
    <row r="3226" spans="1:12" x14ac:dyDescent="0.25">
      <c r="A3226" t="str">
        <f t="shared" si="606"/>
        <v>89301000</v>
      </c>
      <c r="B3226" t="str">
        <f t="shared" si="599"/>
        <v>72100000</v>
      </c>
      <c r="C3226" t="str">
        <f t="shared" si="608"/>
        <v>72100632</v>
      </c>
      <c r="D3226" t="str">
        <f t="shared" si="609"/>
        <v>816</v>
      </c>
      <c r="E3226" t="str">
        <f t="shared" si="610"/>
        <v>89301091</v>
      </c>
      <c r="F3226" t="str">
        <f>"2259070649"</f>
        <v>2259070649</v>
      </c>
      <c r="G3226" s="1">
        <v>44818</v>
      </c>
      <c r="H3226" t="str">
        <f t="shared" si="611"/>
        <v>94297</v>
      </c>
      <c r="I3226">
        <v>1</v>
      </c>
      <c r="J3226">
        <v>298</v>
      </c>
      <c r="K3226">
        <v>0</v>
      </c>
      <c r="L3226">
        <v>366.54</v>
      </c>
    </row>
    <row r="3227" spans="1:12" x14ac:dyDescent="0.25">
      <c r="A3227" t="str">
        <f t="shared" si="606"/>
        <v>89301000</v>
      </c>
      <c r="B3227" t="str">
        <f t="shared" si="599"/>
        <v>72100000</v>
      </c>
      <c r="C3227" t="str">
        <f t="shared" si="608"/>
        <v>72100632</v>
      </c>
      <c r="D3227" t="str">
        <f t="shared" si="609"/>
        <v>816</v>
      </c>
      <c r="E3227" t="str">
        <f t="shared" si="610"/>
        <v>89301091</v>
      </c>
      <c r="F3227" t="str">
        <f>"8353165436"</f>
        <v>8353165436</v>
      </c>
      <c r="G3227" s="1">
        <v>44818</v>
      </c>
      <c r="H3227" t="str">
        <f t="shared" si="611"/>
        <v>94297</v>
      </c>
      <c r="I3227">
        <v>1</v>
      </c>
      <c r="J3227">
        <v>298</v>
      </c>
      <c r="K3227">
        <v>0</v>
      </c>
      <c r="L3227">
        <v>366.54</v>
      </c>
    </row>
    <row r="3228" spans="1:12" x14ac:dyDescent="0.25">
      <c r="A3228" t="str">
        <f t="shared" si="606"/>
        <v>89301000</v>
      </c>
      <c r="B3228" t="str">
        <f t="shared" si="599"/>
        <v>72100000</v>
      </c>
      <c r="C3228" t="str">
        <f t="shared" si="608"/>
        <v>72100632</v>
      </c>
      <c r="D3228" t="str">
        <f t="shared" si="609"/>
        <v>816</v>
      </c>
      <c r="E3228" t="str">
        <f t="shared" si="610"/>
        <v>89301091</v>
      </c>
      <c r="F3228" t="str">
        <f>"8353165436"</f>
        <v>8353165436</v>
      </c>
      <c r="G3228" s="1">
        <v>44818</v>
      </c>
      <c r="H3228" t="str">
        <f t="shared" si="611"/>
        <v>94297</v>
      </c>
      <c r="I3228">
        <v>1</v>
      </c>
      <c r="J3228">
        <v>298</v>
      </c>
      <c r="K3228">
        <v>0</v>
      </c>
      <c r="L3228">
        <v>366.54</v>
      </c>
    </row>
    <row r="3229" spans="1:12" x14ac:dyDescent="0.25">
      <c r="A3229" t="str">
        <f t="shared" si="606"/>
        <v>89301000</v>
      </c>
      <c r="B3229" t="str">
        <f t="shared" si="599"/>
        <v>72100000</v>
      </c>
      <c r="C3229" t="str">
        <f t="shared" si="608"/>
        <v>72100632</v>
      </c>
      <c r="D3229" t="str">
        <f t="shared" si="609"/>
        <v>816</v>
      </c>
      <c r="E3229" t="str">
        <f t="shared" si="610"/>
        <v>89301091</v>
      </c>
      <c r="F3229" t="str">
        <f>"2209100652"</f>
        <v>2209100652</v>
      </c>
      <c r="G3229" s="1">
        <v>44819</v>
      </c>
      <c r="H3229" t="str">
        <f t="shared" si="611"/>
        <v>94297</v>
      </c>
      <c r="I3229">
        <v>1</v>
      </c>
      <c r="J3229">
        <v>298</v>
      </c>
      <c r="K3229">
        <v>0</v>
      </c>
      <c r="L3229">
        <v>366.54</v>
      </c>
    </row>
    <row r="3230" spans="1:12" x14ac:dyDescent="0.25">
      <c r="A3230" t="str">
        <f t="shared" si="606"/>
        <v>89301000</v>
      </c>
      <c r="B3230" t="str">
        <f t="shared" si="599"/>
        <v>72100000</v>
      </c>
      <c r="C3230" t="str">
        <f t="shared" si="608"/>
        <v>72100632</v>
      </c>
      <c r="D3230" t="str">
        <f t="shared" si="609"/>
        <v>816</v>
      </c>
      <c r="E3230" t="str">
        <f t="shared" si="610"/>
        <v>89301091</v>
      </c>
      <c r="F3230" t="str">
        <f>"2259090900"</f>
        <v>2259090900</v>
      </c>
      <c r="G3230" s="1">
        <v>44819</v>
      </c>
      <c r="H3230" t="str">
        <f t="shared" si="611"/>
        <v>94297</v>
      </c>
      <c r="I3230">
        <v>1</v>
      </c>
      <c r="J3230">
        <v>298</v>
      </c>
      <c r="K3230">
        <v>0</v>
      </c>
      <c r="L3230">
        <v>366.54</v>
      </c>
    </row>
    <row r="3231" spans="1:12" x14ac:dyDescent="0.25">
      <c r="A3231" t="str">
        <f t="shared" si="606"/>
        <v>89301000</v>
      </c>
      <c r="B3231" t="str">
        <f t="shared" si="599"/>
        <v>72100000</v>
      </c>
      <c r="C3231" t="str">
        <f t="shared" ref="C3231:C3262" si="612">"72100659"</f>
        <v>72100659</v>
      </c>
      <c r="D3231" t="str">
        <f t="shared" ref="D3231:D3262" si="613">"801"</f>
        <v>801</v>
      </c>
      <c r="E3231" t="str">
        <f t="shared" si="610"/>
        <v>89301091</v>
      </c>
      <c r="F3231" t="str">
        <f>"2209150746"</f>
        <v>2209150746</v>
      </c>
      <c r="G3231" s="1">
        <v>44821</v>
      </c>
      <c r="H3231" t="str">
        <f>"93121"</f>
        <v>93121</v>
      </c>
      <c r="I3231">
        <v>1</v>
      </c>
      <c r="J3231">
        <v>125</v>
      </c>
      <c r="K3231">
        <v>0</v>
      </c>
      <c r="L3231">
        <v>153.75</v>
      </c>
    </row>
    <row r="3232" spans="1:12" x14ac:dyDescent="0.25">
      <c r="A3232" t="str">
        <f t="shared" si="606"/>
        <v>89301000</v>
      </c>
      <c r="B3232" t="str">
        <f t="shared" ref="B3232:B3295" si="614">"72100000"</f>
        <v>72100000</v>
      </c>
      <c r="C3232" t="str">
        <f t="shared" si="612"/>
        <v>72100659</v>
      </c>
      <c r="D3232" t="str">
        <f t="shared" si="613"/>
        <v>801</v>
      </c>
      <c r="E3232" t="str">
        <f t="shared" si="610"/>
        <v>89301091</v>
      </c>
      <c r="F3232" t="str">
        <f>"2209150746"</f>
        <v>2209150746</v>
      </c>
      <c r="G3232" s="1">
        <v>44821</v>
      </c>
      <c r="H3232" t="str">
        <f>"93124"</f>
        <v>93124</v>
      </c>
      <c r="I3232">
        <v>1</v>
      </c>
      <c r="J3232">
        <v>173</v>
      </c>
      <c r="K3232">
        <v>0</v>
      </c>
      <c r="L3232">
        <v>212.79</v>
      </c>
    </row>
    <row r="3233" spans="1:12" x14ac:dyDescent="0.25">
      <c r="A3233" t="str">
        <f t="shared" si="606"/>
        <v>89301000</v>
      </c>
      <c r="B3233" t="str">
        <f t="shared" si="614"/>
        <v>72100000</v>
      </c>
      <c r="C3233" t="str">
        <f t="shared" si="612"/>
        <v>72100659</v>
      </c>
      <c r="D3233" t="str">
        <f t="shared" si="613"/>
        <v>801</v>
      </c>
      <c r="E3233" t="str">
        <f t="shared" si="610"/>
        <v>89301091</v>
      </c>
      <c r="F3233" t="str">
        <f>"2209150746"</f>
        <v>2209150746</v>
      </c>
      <c r="G3233" s="1">
        <v>44821</v>
      </c>
      <c r="H3233" t="str">
        <f>"93281"</f>
        <v>93281</v>
      </c>
      <c r="I3233">
        <v>1</v>
      </c>
      <c r="J3233">
        <v>134</v>
      </c>
      <c r="K3233">
        <v>0</v>
      </c>
      <c r="L3233">
        <v>164.82</v>
      </c>
    </row>
    <row r="3234" spans="1:12" x14ac:dyDescent="0.25">
      <c r="A3234" t="str">
        <f t="shared" si="606"/>
        <v>89301000</v>
      </c>
      <c r="B3234" t="str">
        <f t="shared" si="614"/>
        <v>72100000</v>
      </c>
      <c r="C3234" t="str">
        <f t="shared" si="612"/>
        <v>72100659</v>
      </c>
      <c r="D3234" t="str">
        <f t="shared" si="613"/>
        <v>801</v>
      </c>
      <c r="E3234" t="str">
        <f t="shared" si="610"/>
        <v>89301091</v>
      </c>
      <c r="F3234" t="str">
        <f>"2209150757"</f>
        <v>2209150757</v>
      </c>
      <c r="G3234" s="1">
        <v>44821</v>
      </c>
      <c r="H3234" t="str">
        <f>"93121"</f>
        <v>93121</v>
      </c>
      <c r="I3234">
        <v>1</v>
      </c>
      <c r="J3234">
        <v>125</v>
      </c>
      <c r="K3234">
        <v>0</v>
      </c>
      <c r="L3234">
        <v>153.75</v>
      </c>
    </row>
    <row r="3235" spans="1:12" x14ac:dyDescent="0.25">
      <c r="A3235" t="str">
        <f t="shared" si="606"/>
        <v>89301000</v>
      </c>
      <c r="B3235" t="str">
        <f t="shared" si="614"/>
        <v>72100000</v>
      </c>
      <c r="C3235" t="str">
        <f t="shared" si="612"/>
        <v>72100659</v>
      </c>
      <c r="D3235" t="str">
        <f t="shared" si="613"/>
        <v>801</v>
      </c>
      <c r="E3235" t="str">
        <f t="shared" si="610"/>
        <v>89301091</v>
      </c>
      <c r="F3235" t="str">
        <f>"2209150757"</f>
        <v>2209150757</v>
      </c>
      <c r="G3235" s="1">
        <v>44821</v>
      </c>
      <c r="H3235" t="str">
        <f>"93124"</f>
        <v>93124</v>
      </c>
      <c r="I3235">
        <v>1</v>
      </c>
      <c r="J3235">
        <v>173</v>
      </c>
      <c r="K3235">
        <v>0</v>
      </c>
      <c r="L3235">
        <v>212.79</v>
      </c>
    </row>
    <row r="3236" spans="1:12" x14ac:dyDescent="0.25">
      <c r="A3236" t="str">
        <f t="shared" si="606"/>
        <v>89301000</v>
      </c>
      <c r="B3236" t="str">
        <f t="shared" si="614"/>
        <v>72100000</v>
      </c>
      <c r="C3236" t="str">
        <f t="shared" si="612"/>
        <v>72100659</v>
      </c>
      <c r="D3236" t="str">
        <f t="shared" si="613"/>
        <v>801</v>
      </c>
      <c r="E3236" t="str">
        <f t="shared" si="610"/>
        <v>89301091</v>
      </c>
      <c r="F3236" t="str">
        <f>"2209150757"</f>
        <v>2209150757</v>
      </c>
      <c r="G3236" s="1">
        <v>44821</v>
      </c>
      <c r="H3236" t="str">
        <f>"93281"</f>
        <v>93281</v>
      </c>
      <c r="I3236">
        <v>1</v>
      </c>
      <c r="J3236">
        <v>134</v>
      </c>
      <c r="K3236">
        <v>0</v>
      </c>
      <c r="L3236">
        <v>164.82</v>
      </c>
    </row>
    <row r="3237" spans="1:12" x14ac:dyDescent="0.25">
      <c r="A3237" t="str">
        <f t="shared" si="606"/>
        <v>89301000</v>
      </c>
      <c r="B3237" t="str">
        <f t="shared" si="614"/>
        <v>72100000</v>
      </c>
      <c r="C3237" t="str">
        <f t="shared" si="612"/>
        <v>72100659</v>
      </c>
      <c r="D3237" t="str">
        <f t="shared" si="613"/>
        <v>801</v>
      </c>
      <c r="E3237" t="str">
        <f t="shared" si="610"/>
        <v>89301091</v>
      </c>
      <c r="F3237" t="str">
        <f>"2209150768"</f>
        <v>2209150768</v>
      </c>
      <c r="G3237" s="1">
        <v>44821</v>
      </c>
      <c r="H3237" t="str">
        <f>"93121"</f>
        <v>93121</v>
      </c>
      <c r="I3237">
        <v>1</v>
      </c>
      <c r="J3237">
        <v>125</v>
      </c>
      <c r="K3237">
        <v>0</v>
      </c>
      <c r="L3237">
        <v>153.75</v>
      </c>
    </row>
    <row r="3238" spans="1:12" x14ac:dyDescent="0.25">
      <c r="A3238" t="str">
        <f t="shared" si="606"/>
        <v>89301000</v>
      </c>
      <c r="B3238" t="str">
        <f t="shared" si="614"/>
        <v>72100000</v>
      </c>
      <c r="C3238" t="str">
        <f t="shared" si="612"/>
        <v>72100659</v>
      </c>
      <c r="D3238" t="str">
        <f t="shared" si="613"/>
        <v>801</v>
      </c>
      <c r="E3238" t="str">
        <f t="shared" si="610"/>
        <v>89301091</v>
      </c>
      <c r="F3238" t="str">
        <f>"2209150768"</f>
        <v>2209150768</v>
      </c>
      <c r="G3238" s="1">
        <v>44821</v>
      </c>
      <c r="H3238" t="str">
        <f>"93124"</f>
        <v>93124</v>
      </c>
      <c r="I3238">
        <v>1</v>
      </c>
      <c r="J3238">
        <v>173</v>
      </c>
      <c r="K3238">
        <v>0</v>
      </c>
      <c r="L3238">
        <v>212.79</v>
      </c>
    </row>
    <row r="3239" spans="1:12" x14ac:dyDescent="0.25">
      <c r="A3239" t="str">
        <f t="shared" si="606"/>
        <v>89301000</v>
      </c>
      <c r="B3239" t="str">
        <f t="shared" si="614"/>
        <v>72100000</v>
      </c>
      <c r="C3239" t="str">
        <f t="shared" si="612"/>
        <v>72100659</v>
      </c>
      <c r="D3239" t="str">
        <f t="shared" si="613"/>
        <v>801</v>
      </c>
      <c r="E3239" t="str">
        <f t="shared" si="610"/>
        <v>89301091</v>
      </c>
      <c r="F3239" t="str">
        <f>"2209150768"</f>
        <v>2209150768</v>
      </c>
      <c r="G3239" s="1">
        <v>44821</v>
      </c>
      <c r="H3239" t="str">
        <f>"93281"</f>
        <v>93281</v>
      </c>
      <c r="I3239">
        <v>1</v>
      </c>
      <c r="J3239">
        <v>134</v>
      </c>
      <c r="K3239">
        <v>0</v>
      </c>
      <c r="L3239">
        <v>164.82</v>
      </c>
    </row>
    <row r="3240" spans="1:12" x14ac:dyDescent="0.25">
      <c r="A3240" t="str">
        <f t="shared" si="606"/>
        <v>89301000</v>
      </c>
      <c r="B3240" t="str">
        <f t="shared" si="614"/>
        <v>72100000</v>
      </c>
      <c r="C3240" t="str">
        <f t="shared" si="612"/>
        <v>72100659</v>
      </c>
      <c r="D3240" t="str">
        <f t="shared" si="613"/>
        <v>801</v>
      </c>
      <c r="E3240" t="str">
        <f t="shared" si="610"/>
        <v>89301091</v>
      </c>
      <c r="F3240" t="str">
        <f>"2209160173"</f>
        <v>2209160173</v>
      </c>
      <c r="G3240" s="1">
        <v>44822</v>
      </c>
      <c r="H3240" t="str">
        <f>"93121"</f>
        <v>93121</v>
      </c>
      <c r="I3240">
        <v>1</v>
      </c>
      <c r="J3240">
        <v>125</v>
      </c>
      <c r="K3240">
        <v>0</v>
      </c>
      <c r="L3240">
        <v>153.75</v>
      </c>
    </row>
    <row r="3241" spans="1:12" x14ac:dyDescent="0.25">
      <c r="A3241" t="str">
        <f t="shared" si="606"/>
        <v>89301000</v>
      </c>
      <c r="B3241" t="str">
        <f t="shared" si="614"/>
        <v>72100000</v>
      </c>
      <c r="C3241" t="str">
        <f t="shared" si="612"/>
        <v>72100659</v>
      </c>
      <c r="D3241" t="str">
        <f t="shared" si="613"/>
        <v>801</v>
      </c>
      <c r="E3241" t="str">
        <f t="shared" si="610"/>
        <v>89301091</v>
      </c>
      <c r="F3241" t="str">
        <f>"2209160173"</f>
        <v>2209160173</v>
      </c>
      <c r="G3241" s="1">
        <v>44822</v>
      </c>
      <c r="H3241" t="str">
        <f>"93124"</f>
        <v>93124</v>
      </c>
      <c r="I3241">
        <v>1</v>
      </c>
      <c r="J3241">
        <v>173</v>
      </c>
      <c r="K3241">
        <v>0</v>
      </c>
      <c r="L3241">
        <v>212.79</v>
      </c>
    </row>
    <row r="3242" spans="1:12" x14ac:dyDescent="0.25">
      <c r="A3242" t="str">
        <f t="shared" si="606"/>
        <v>89301000</v>
      </c>
      <c r="B3242" t="str">
        <f t="shared" si="614"/>
        <v>72100000</v>
      </c>
      <c r="C3242" t="str">
        <f t="shared" si="612"/>
        <v>72100659</v>
      </c>
      <c r="D3242" t="str">
        <f t="shared" si="613"/>
        <v>801</v>
      </c>
      <c r="E3242" t="str">
        <f t="shared" si="610"/>
        <v>89301091</v>
      </c>
      <c r="F3242" t="str">
        <f>"2209160173"</f>
        <v>2209160173</v>
      </c>
      <c r="G3242" s="1">
        <v>44822</v>
      </c>
      <c r="H3242" t="str">
        <f>"93281"</f>
        <v>93281</v>
      </c>
      <c r="I3242">
        <v>1</v>
      </c>
      <c r="J3242">
        <v>134</v>
      </c>
      <c r="K3242">
        <v>0</v>
      </c>
      <c r="L3242">
        <v>164.82</v>
      </c>
    </row>
    <row r="3243" spans="1:12" x14ac:dyDescent="0.25">
      <c r="A3243" t="str">
        <f t="shared" si="606"/>
        <v>89301000</v>
      </c>
      <c r="B3243" t="str">
        <f t="shared" si="614"/>
        <v>72100000</v>
      </c>
      <c r="C3243" t="str">
        <f t="shared" si="612"/>
        <v>72100659</v>
      </c>
      <c r="D3243" t="str">
        <f t="shared" si="613"/>
        <v>801</v>
      </c>
      <c r="E3243" t="str">
        <f t="shared" si="610"/>
        <v>89301091</v>
      </c>
      <c r="F3243" t="str">
        <f>"2209160184"</f>
        <v>2209160184</v>
      </c>
      <c r="G3243" s="1">
        <v>44822</v>
      </c>
      <c r="H3243" t="str">
        <f>"93121"</f>
        <v>93121</v>
      </c>
      <c r="I3243">
        <v>1</v>
      </c>
      <c r="J3243">
        <v>125</v>
      </c>
      <c r="K3243">
        <v>0</v>
      </c>
      <c r="L3243">
        <v>153.75</v>
      </c>
    </row>
    <row r="3244" spans="1:12" x14ac:dyDescent="0.25">
      <c r="A3244" t="str">
        <f t="shared" si="606"/>
        <v>89301000</v>
      </c>
      <c r="B3244" t="str">
        <f t="shared" si="614"/>
        <v>72100000</v>
      </c>
      <c r="C3244" t="str">
        <f t="shared" si="612"/>
        <v>72100659</v>
      </c>
      <c r="D3244" t="str">
        <f t="shared" si="613"/>
        <v>801</v>
      </c>
      <c r="E3244" t="str">
        <f t="shared" si="610"/>
        <v>89301091</v>
      </c>
      <c r="F3244" t="str">
        <f>"2209160184"</f>
        <v>2209160184</v>
      </c>
      <c r="G3244" s="1">
        <v>44822</v>
      </c>
      <c r="H3244" t="str">
        <f>"93124"</f>
        <v>93124</v>
      </c>
      <c r="I3244">
        <v>1</v>
      </c>
      <c r="J3244">
        <v>173</v>
      </c>
      <c r="K3244">
        <v>0</v>
      </c>
      <c r="L3244">
        <v>212.79</v>
      </c>
    </row>
    <row r="3245" spans="1:12" x14ac:dyDescent="0.25">
      <c r="A3245" t="str">
        <f t="shared" si="606"/>
        <v>89301000</v>
      </c>
      <c r="B3245" t="str">
        <f t="shared" si="614"/>
        <v>72100000</v>
      </c>
      <c r="C3245" t="str">
        <f t="shared" si="612"/>
        <v>72100659</v>
      </c>
      <c r="D3245" t="str">
        <f t="shared" si="613"/>
        <v>801</v>
      </c>
      <c r="E3245" t="str">
        <f t="shared" si="610"/>
        <v>89301091</v>
      </c>
      <c r="F3245" t="str">
        <f>"2209160184"</f>
        <v>2209160184</v>
      </c>
      <c r="G3245" s="1">
        <v>44822</v>
      </c>
      <c r="H3245" t="str">
        <f>"93281"</f>
        <v>93281</v>
      </c>
      <c r="I3245">
        <v>1</v>
      </c>
      <c r="J3245">
        <v>134</v>
      </c>
      <c r="K3245">
        <v>0</v>
      </c>
      <c r="L3245">
        <v>164.82</v>
      </c>
    </row>
    <row r="3246" spans="1:12" x14ac:dyDescent="0.25">
      <c r="A3246" t="str">
        <f t="shared" si="606"/>
        <v>89301000</v>
      </c>
      <c r="B3246" t="str">
        <f t="shared" si="614"/>
        <v>72100000</v>
      </c>
      <c r="C3246" t="str">
        <f t="shared" si="612"/>
        <v>72100659</v>
      </c>
      <c r="D3246" t="str">
        <f t="shared" si="613"/>
        <v>801</v>
      </c>
      <c r="E3246" t="str">
        <f t="shared" si="610"/>
        <v>89301091</v>
      </c>
      <c r="F3246" t="str">
        <f>"2259140147"</f>
        <v>2259140147</v>
      </c>
      <c r="G3246" s="1">
        <v>44820</v>
      </c>
      <c r="H3246" t="str">
        <f>"93121"</f>
        <v>93121</v>
      </c>
      <c r="I3246">
        <v>1</v>
      </c>
      <c r="J3246">
        <v>125</v>
      </c>
      <c r="K3246">
        <v>0</v>
      </c>
      <c r="L3246">
        <v>153.75</v>
      </c>
    </row>
    <row r="3247" spans="1:12" x14ac:dyDescent="0.25">
      <c r="A3247" t="str">
        <f t="shared" si="606"/>
        <v>89301000</v>
      </c>
      <c r="B3247" t="str">
        <f t="shared" si="614"/>
        <v>72100000</v>
      </c>
      <c r="C3247" t="str">
        <f t="shared" si="612"/>
        <v>72100659</v>
      </c>
      <c r="D3247" t="str">
        <f t="shared" si="613"/>
        <v>801</v>
      </c>
      <c r="E3247" t="str">
        <f t="shared" si="610"/>
        <v>89301091</v>
      </c>
      <c r="F3247" t="str">
        <f>"2259140147"</f>
        <v>2259140147</v>
      </c>
      <c r="G3247" s="1">
        <v>44820</v>
      </c>
      <c r="H3247" t="str">
        <f>"93124"</f>
        <v>93124</v>
      </c>
      <c r="I3247">
        <v>1</v>
      </c>
      <c r="J3247">
        <v>173</v>
      </c>
      <c r="K3247">
        <v>0</v>
      </c>
      <c r="L3247">
        <v>212.79</v>
      </c>
    </row>
    <row r="3248" spans="1:12" x14ac:dyDescent="0.25">
      <c r="A3248" t="str">
        <f t="shared" si="606"/>
        <v>89301000</v>
      </c>
      <c r="B3248" t="str">
        <f t="shared" si="614"/>
        <v>72100000</v>
      </c>
      <c r="C3248" t="str">
        <f t="shared" si="612"/>
        <v>72100659</v>
      </c>
      <c r="D3248" t="str">
        <f t="shared" si="613"/>
        <v>801</v>
      </c>
      <c r="E3248" t="str">
        <f t="shared" si="610"/>
        <v>89301091</v>
      </c>
      <c r="F3248" t="str">
        <f>"2259140147"</f>
        <v>2259140147</v>
      </c>
      <c r="G3248" s="1">
        <v>44820</v>
      </c>
      <c r="H3248" t="str">
        <f>"93281"</f>
        <v>93281</v>
      </c>
      <c r="I3248">
        <v>1</v>
      </c>
      <c r="J3248">
        <v>134</v>
      </c>
      <c r="K3248">
        <v>0</v>
      </c>
      <c r="L3248">
        <v>164.82</v>
      </c>
    </row>
    <row r="3249" spans="1:12" x14ac:dyDescent="0.25">
      <c r="A3249" t="str">
        <f t="shared" si="606"/>
        <v>89301000</v>
      </c>
      <c r="B3249" t="str">
        <f t="shared" si="614"/>
        <v>72100000</v>
      </c>
      <c r="C3249" t="str">
        <f t="shared" si="612"/>
        <v>72100659</v>
      </c>
      <c r="D3249" t="str">
        <f t="shared" si="613"/>
        <v>801</v>
      </c>
      <c r="E3249" t="str">
        <f t="shared" si="610"/>
        <v>89301091</v>
      </c>
      <c r="F3249" t="str">
        <f>"2259150740"</f>
        <v>2259150740</v>
      </c>
      <c r="G3249" s="1">
        <v>44821</v>
      </c>
      <c r="H3249" t="str">
        <f>"93121"</f>
        <v>93121</v>
      </c>
      <c r="I3249">
        <v>1</v>
      </c>
      <c r="J3249">
        <v>125</v>
      </c>
      <c r="K3249">
        <v>0</v>
      </c>
      <c r="L3249">
        <v>153.75</v>
      </c>
    </row>
    <row r="3250" spans="1:12" x14ac:dyDescent="0.25">
      <c r="A3250" t="str">
        <f t="shared" si="606"/>
        <v>89301000</v>
      </c>
      <c r="B3250" t="str">
        <f t="shared" si="614"/>
        <v>72100000</v>
      </c>
      <c r="C3250" t="str">
        <f t="shared" si="612"/>
        <v>72100659</v>
      </c>
      <c r="D3250" t="str">
        <f t="shared" si="613"/>
        <v>801</v>
      </c>
      <c r="E3250" t="str">
        <f t="shared" si="610"/>
        <v>89301091</v>
      </c>
      <c r="F3250" t="str">
        <f>"2259150740"</f>
        <v>2259150740</v>
      </c>
      <c r="G3250" s="1">
        <v>44821</v>
      </c>
      <c r="H3250" t="str">
        <f>"93124"</f>
        <v>93124</v>
      </c>
      <c r="I3250">
        <v>1</v>
      </c>
      <c r="J3250">
        <v>173</v>
      </c>
      <c r="K3250">
        <v>0</v>
      </c>
      <c r="L3250">
        <v>212.79</v>
      </c>
    </row>
    <row r="3251" spans="1:12" x14ac:dyDescent="0.25">
      <c r="A3251" t="str">
        <f t="shared" si="606"/>
        <v>89301000</v>
      </c>
      <c r="B3251" t="str">
        <f t="shared" si="614"/>
        <v>72100000</v>
      </c>
      <c r="C3251" t="str">
        <f t="shared" si="612"/>
        <v>72100659</v>
      </c>
      <c r="D3251" t="str">
        <f t="shared" si="613"/>
        <v>801</v>
      </c>
      <c r="E3251" t="str">
        <f t="shared" si="610"/>
        <v>89301091</v>
      </c>
      <c r="F3251" t="str">
        <f>"2259150740"</f>
        <v>2259150740</v>
      </c>
      <c r="G3251" s="1">
        <v>44821</v>
      </c>
      <c r="H3251" t="str">
        <f>"93281"</f>
        <v>93281</v>
      </c>
      <c r="I3251">
        <v>1</v>
      </c>
      <c r="J3251">
        <v>134</v>
      </c>
      <c r="K3251">
        <v>0</v>
      </c>
      <c r="L3251">
        <v>164.82</v>
      </c>
    </row>
    <row r="3252" spans="1:12" x14ac:dyDescent="0.25">
      <c r="A3252" t="str">
        <f t="shared" si="606"/>
        <v>89301000</v>
      </c>
      <c r="B3252" t="str">
        <f t="shared" si="614"/>
        <v>72100000</v>
      </c>
      <c r="C3252" t="str">
        <f t="shared" si="612"/>
        <v>72100659</v>
      </c>
      <c r="D3252" t="str">
        <f t="shared" si="613"/>
        <v>801</v>
      </c>
      <c r="E3252" t="str">
        <f t="shared" si="610"/>
        <v>89301091</v>
      </c>
      <c r="F3252" t="str">
        <f>"2259150762"</f>
        <v>2259150762</v>
      </c>
      <c r="G3252" s="1">
        <v>44821</v>
      </c>
      <c r="H3252" t="str">
        <f>"93121"</f>
        <v>93121</v>
      </c>
      <c r="I3252">
        <v>1</v>
      </c>
      <c r="J3252">
        <v>125</v>
      </c>
      <c r="K3252">
        <v>0</v>
      </c>
      <c r="L3252">
        <v>153.75</v>
      </c>
    </row>
    <row r="3253" spans="1:12" x14ac:dyDescent="0.25">
      <c r="A3253" t="str">
        <f t="shared" si="606"/>
        <v>89301000</v>
      </c>
      <c r="B3253" t="str">
        <f t="shared" si="614"/>
        <v>72100000</v>
      </c>
      <c r="C3253" t="str">
        <f t="shared" si="612"/>
        <v>72100659</v>
      </c>
      <c r="D3253" t="str">
        <f t="shared" si="613"/>
        <v>801</v>
      </c>
      <c r="E3253" t="str">
        <f t="shared" si="610"/>
        <v>89301091</v>
      </c>
      <c r="F3253" t="str">
        <f>"2259150762"</f>
        <v>2259150762</v>
      </c>
      <c r="G3253" s="1">
        <v>44821</v>
      </c>
      <c r="H3253" t="str">
        <f>"93124"</f>
        <v>93124</v>
      </c>
      <c r="I3253">
        <v>1</v>
      </c>
      <c r="J3253">
        <v>173</v>
      </c>
      <c r="K3253">
        <v>0</v>
      </c>
      <c r="L3253">
        <v>212.79</v>
      </c>
    </row>
    <row r="3254" spans="1:12" x14ac:dyDescent="0.25">
      <c r="A3254" t="str">
        <f t="shared" si="606"/>
        <v>89301000</v>
      </c>
      <c r="B3254" t="str">
        <f t="shared" si="614"/>
        <v>72100000</v>
      </c>
      <c r="C3254" t="str">
        <f t="shared" si="612"/>
        <v>72100659</v>
      </c>
      <c r="D3254" t="str">
        <f t="shared" si="613"/>
        <v>801</v>
      </c>
      <c r="E3254" t="str">
        <f t="shared" si="610"/>
        <v>89301091</v>
      </c>
      <c r="F3254" t="str">
        <f>"2259150762"</f>
        <v>2259150762</v>
      </c>
      <c r="G3254" s="1">
        <v>44821</v>
      </c>
      <c r="H3254" t="str">
        <f>"93281"</f>
        <v>93281</v>
      </c>
      <c r="I3254">
        <v>1</v>
      </c>
      <c r="J3254">
        <v>134</v>
      </c>
      <c r="K3254">
        <v>0</v>
      </c>
      <c r="L3254">
        <v>164.82</v>
      </c>
    </row>
    <row r="3255" spans="1:12" x14ac:dyDescent="0.25">
      <c r="A3255" t="str">
        <f t="shared" si="606"/>
        <v>89301000</v>
      </c>
      <c r="B3255" t="str">
        <f t="shared" si="614"/>
        <v>72100000</v>
      </c>
      <c r="C3255" t="str">
        <f t="shared" si="612"/>
        <v>72100659</v>
      </c>
      <c r="D3255" t="str">
        <f t="shared" si="613"/>
        <v>801</v>
      </c>
      <c r="E3255" t="str">
        <f t="shared" si="610"/>
        <v>89301091</v>
      </c>
      <c r="F3255" t="str">
        <f>"2259160112"</f>
        <v>2259160112</v>
      </c>
      <c r="G3255" s="1">
        <v>44822</v>
      </c>
      <c r="H3255" t="str">
        <f>"93121"</f>
        <v>93121</v>
      </c>
      <c r="I3255">
        <v>1</v>
      </c>
      <c r="J3255">
        <v>125</v>
      </c>
      <c r="K3255">
        <v>0</v>
      </c>
      <c r="L3255">
        <v>153.75</v>
      </c>
    </row>
    <row r="3256" spans="1:12" x14ac:dyDescent="0.25">
      <c r="A3256" t="str">
        <f t="shared" si="606"/>
        <v>89301000</v>
      </c>
      <c r="B3256" t="str">
        <f t="shared" si="614"/>
        <v>72100000</v>
      </c>
      <c r="C3256" t="str">
        <f t="shared" si="612"/>
        <v>72100659</v>
      </c>
      <c r="D3256" t="str">
        <f t="shared" si="613"/>
        <v>801</v>
      </c>
      <c r="E3256" t="str">
        <f t="shared" si="610"/>
        <v>89301091</v>
      </c>
      <c r="F3256" t="str">
        <f>"2259160112"</f>
        <v>2259160112</v>
      </c>
      <c r="G3256" s="1">
        <v>44822</v>
      </c>
      <c r="H3256" t="str">
        <f>"93124"</f>
        <v>93124</v>
      </c>
      <c r="I3256">
        <v>1</v>
      </c>
      <c r="J3256">
        <v>173</v>
      </c>
      <c r="K3256">
        <v>0</v>
      </c>
      <c r="L3256">
        <v>212.79</v>
      </c>
    </row>
    <row r="3257" spans="1:12" x14ac:dyDescent="0.25">
      <c r="A3257" t="str">
        <f t="shared" si="606"/>
        <v>89301000</v>
      </c>
      <c r="B3257" t="str">
        <f t="shared" si="614"/>
        <v>72100000</v>
      </c>
      <c r="C3257" t="str">
        <f t="shared" si="612"/>
        <v>72100659</v>
      </c>
      <c r="D3257" t="str">
        <f t="shared" si="613"/>
        <v>801</v>
      </c>
      <c r="E3257" t="str">
        <f t="shared" si="610"/>
        <v>89301091</v>
      </c>
      <c r="F3257" t="str">
        <f>"2259160112"</f>
        <v>2259160112</v>
      </c>
      <c r="G3257" s="1">
        <v>44822</v>
      </c>
      <c r="H3257" t="str">
        <f>"93281"</f>
        <v>93281</v>
      </c>
      <c r="I3257">
        <v>1</v>
      </c>
      <c r="J3257">
        <v>134</v>
      </c>
      <c r="K3257">
        <v>0</v>
      </c>
      <c r="L3257">
        <v>164.82</v>
      </c>
    </row>
    <row r="3258" spans="1:12" x14ac:dyDescent="0.25">
      <c r="A3258" t="str">
        <f t="shared" si="606"/>
        <v>89301000</v>
      </c>
      <c r="B3258" t="str">
        <f t="shared" si="614"/>
        <v>72100000</v>
      </c>
      <c r="C3258" t="str">
        <f t="shared" si="612"/>
        <v>72100659</v>
      </c>
      <c r="D3258" t="str">
        <f t="shared" si="613"/>
        <v>801</v>
      </c>
      <c r="E3258" t="str">
        <f t="shared" si="610"/>
        <v>89301091</v>
      </c>
      <c r="F3258" t="str">
        <f>"2209180325"</f>
        <v>2209180325</v>
      </c>
      <c r="G3258" s="1">
        <v>44825</v>
      </c>
      <c r="H3258" t="str">
        <f>"93121"</f>
        <v>93121</v>
      </c>
      <c r="I3258">
        <v>1</v>
      </c>
      <c r="J3258">
        <v>125</v>
      </c>
      <c r="K3258">
        <v>0</v>
      </c>
      <c r="L3258">
        <v>153.75</v>
      </c>
    </row>
    <row r="3259" spans="1:12" x14ac:dyDescent="0.25">
      <c r="A3259" t="str">
        <f t="shared" si="606"/>
        <v>89301000</v>
      </c>
      <c r="B3259" t="str">
        <f t="shared" si="614"/>
        <v>72100000</v>
      </c>
      <c r="C3259" t="str">
        <f t="shared" si="612"/>
        <v>72100659</v>
      </c>
      <c r="D3259" t="str">
        <f t="shared" si="613"/>
        <v>801</v>
      </c>
      <c r="E3259" t="str">
        <f t="shared" si="610"/>
        <v>89301091</v>
      </c>
      <c r="F3259" t="str">
        <f>"2209180325"</f>
        <v>2209180325</v>
      </c>
      <c r="G3259" s="1">
        <v>44825</v>
      </c>
      <c r="H3259" t="str">
        <f>"93124"</f>
        <v>93124</v>
      </c>
      <c r="I3259">
        <v>1</v>
      </c>
      <c r="J3259">
        <v>173</v>
      </c>
      <c r="K3259">
        <v>0</v>
      </c>
      <c r="L3259">
        <v>212.79</v>
      </c>
    </row>
    <row r="3260" spans="1:12" x14ac:dyDescent="0.25">
      <c r="A3260" t="str">
        <f t="shared" si="606"/>
        <v>89301000</v>
      </c>
      <c r="B3260" t="str">
        <f t="shared" si="614"/>
        <v>72100000</v>
      </c>
      <c r="C3260" t="str">
        <f t="shared" si="612"/>
        <v>72100659</v>
      </c>
      <c r="D3260" t="str">
        <f t="shared" si="613"/>
        <v>801</v>
      </c>
      <c r="E3260" t="str">
        <f t="shared" si="610"/>
        <v>89301091</v>
      </c>
      <c r="F3260" t="str">
        <f>"2209180325"</f>
        <v>2209180325</v>
      </c>
      <c r="G3260" s="1">
        <v>44825</v>
      </c>
      <c r="H3260" t="str">
        <f>"93281"</f>
        <v>93281</v>
      </c>
      <c r="I3260">
        <v>1</v>
      </c>
      <c r="J3260">
        <v>134</v>
      </c>
      <c r="K3260">
        <v>0</v>
      </c>
      <c r="L3260">
        <v>164.82</v>
      </c>
    </row>
    <row r="3261" spans="1:12" x14ac:dyDescent="0.25">
      <c r="A3261" t="str">
        <f t="shared" si="606"/>
        <v>89301000</v>
      </c>
      <c r="B3261" t="str">
        <f t="shared" si="614"/>
        <v>72100000</v>
      </c>
      <c r="C3261" t="str">
        <f t="shared" si="612"/>
        <v>72100659</v>
      </c>
      <c r="D3261" t="str">
        <f t="shared" si="613"/>
        <v>801</v>
      </c>
      <c r="E3261" t="str">
        <f t="shared" si="610"/>
        <v>89301091</v>
      </c>
      <c r="F3261" t="str">
        <f>"2209180336"</f>
        <v>2209180336</v>
      </c>
      <c r="G3261" s="1">
        <v>44824</v>
      </c>
      <c r="H3261" t="str">
        <f>"93121"</f>
        <v>93121</v>
      </c>
      <c r="I3261">
        <v>1</v>
      </c>
      <c r="J3261">
        <v>125</v>
      </c>
      <c r="K3261">
        <v>0</v>
      </c>
      <c r="L3261">
        <v>153.75</v>
      </c>
    </row>
    <row r="3262" spans="1:12" x14ac:dyDescent="0.25">
      <c r="A3262" t="str">
        <f t="shared" si="606"/>
        <v>89301000</v>
      </c>
      <c r="B3262" t="str">
        <f t="shared" si="614"/>
        <v>72100000</v>
      </c>
      <c r="C3262" t="str">
        <f t="shared" si="612"/>
        <v>72100659</v>
      </c>
      <c r="D3262" t="str">
        <f t="shared" si="613"/>
        <v>801</v>
      </c>
      <c r="E3262" t="str">
        <f t="shared" si="610"/>
        <v>89301091</v>
      </c>
      <c r="F3262" t="str">
        <f>"2209180336"</f>
        <v>2209180336</v>
      </c>
      <c r="G3262" s="1">
        <v>44824</v>
      </c>
      <c r="H3262" t="str">
        <f>"93124"</f>
        <v>93124</v>
      </c>
      <c r="I3262">
        <v>1</v>
      </c>
      <c r="J3262">
        <v>173</v>
      </c>
      <c r="K3262">
        <v>0</v>
      </c>
      <c r="L3262">
        <v>212.79</v>
      </c>
    </row>
    <row r="3263" spans="1:12" x14ac:dyDescent="0.25">
      <c r="A3263" t="str">
        <f t="shared" si="606"/>
        <v>89301000</v>
      </c>
      <c r="B3263" t="str">
        <f t="shared" si="614"/>
        <v>72100000</v>
      </c>
      <c r="C3263" t="str">
        <f t="shared" ref="C3263:C3294" si="615">"72100659"</f>
        <v>72100659</v>
      </c>
      <c r="D3263" t="str">
        <f t="shared" ref="D3263:D3294" si="616">"801"</f>
        <v>801</v>
      </c>
      <c r="E3263" t="str">
        <f t="shared" si="610"/>
        <v>89301091</v>
      </c>
      <c r="F3263" t="str">
        <f>"2209180336"</f>
        <v>2209180336</v>
      </c>
      <c r="G3263" s="1">
        <v>44824</v>
      </c>
      <c r="H3263" t="str">
        <f>"93281"</f>
        <v>93281</v>
      </c>
      <c r="I3263">
        <v>1</v>
      </c>
      <c r="J3263">
        <v>134</v>
      </c>
      <c r="K3263">
        <v>0</v>
      </c>
      <c r="L3263">
        <v>164.82</v>
      </c>
    </row>
    <row r="3264" spans="1:12" x14ac:dyDescent="0.25">
      <c r="A3264" t="str">
        <f t="shared" si="606"/>
        <v>89301000</v>
      </c>
      <c r="B3264" t="str">
        <f t="shared" si="614"/>
        <v>72100000</v>
      </c>
      <c r="C3264" t="str">
        <f t="shared" si="615"/>
        <v>72100659</v>
      </c>
      <c r="D3264" t="str">
        <f t="shared" si="616"/>
        <v>801</v>
      </c>
      <c r="E3264" t="str">
        <f>"89301093"</f>
        <v>89301093</v>
      </c>
      <c r="F3264" t="str">
        <f>"2259090900"</f>
        <v>2259090900</v>
      </c>
      <c r="G3264" s="1">
        <v>44823</v>
      </c>
      <c r="H3264" t="str">
        <f>"93121"</f>
        <v>93121</v>
      </c>
      <c r="I3264">
        <v>1</v>
      </c>
      <c r="J3264">
        <v>125</v>
      </c>
      <c r="K3264">
        <v>0</v>
      </c>
      <c r="L3264">
        <v>153.75</v>
      </c>
    </row>
    <row r="3265" spans="1:12" x14ac:dyDescent="0.25">
      <c r="A3265" t="str">
        <f t="shared" si="606"/>
        <v>89301000</v>
      </c>
      <c r="B3265" t="str">
        <f t="shared" si="614"/>
        <v>72100000</v>
      </c>
      <c r="C3265" t="str">
        <f t="shared" si="615"/>
        <v>72100659</v>
      </c>
      <c r="D3265" t="str">
        <f t="shared" si="616"/>
        <v>801</v>
      </c>
      <c r="E3265" t="str">
        <f>"89301093"</f>
        <v>89301093</v>
      </c>
      <c r="F3265" t="str">
        <f>"2259090900"</f>
        <v>2259090900</v>
      </c>
      <c r="G3265" s="1">
        <v>44823</v>
      </c>
      <c r="H3265" t="str">
        <f>"93124"</f>
        <v>93124</v>
      </c>
      <c r="I3265">
        <v>1</v>
      </c>
      <c r="J3265">
        <v>173</v>
      </c>
      <c r="K3265">
        <v>0</v>
      </c>
      <c r="L3265">
        <v>212.79</v>
      </c>
    </row>
    <row r="3266" spans="1:12" x14ac:dyDescent="0.25">
      <c r="A3266" t="str">
        <f t="shared" ref="A3266:A3329" si="617">"89301000"</f>
        <v>89301000</v>
      </c>
      <c r="B3266" t="str">
        <f t="shared" si="614"/>
        <v>72100000</v>
      </c>
      <c r="C3266" t="str">
        <f t="shared" si="615"/>
        <v>72100659</v>
      </c>
      <c r="D3266" t="str">
        <f t="shared" si="616"/>
        <v>801</v>
      </c>
      <c r="E3266" t="str">
        <f>"89301093"</f>
        <v>89301093</v>
      </c>
      <c r="F3266" t="str">
        <f>"2259090900"</f>
        <v>2259090900</v>
      </c>
      <c r="G3266" s="1">
        <v>44823</v>
      </c>
      <c r="H3266" t="str">
        <f>"93281"</f>
        <v>93281</v>
      </c>
      <c r="I3266">
        <v>1</v>
      </c>
      <c r="J3266">
        <v>134</v>
      </c>
      <c r="K3266">
        <v>0</v>
      </c>
      <c r="L3266">
        <v>164.82</v>
      </c>
    </row>
    <row r="3267" spans="1:12" x14ac:dyDescent="0.25">
      <c r="A3267" t="str">
        <f t="shared" si="617"/>
        <v>89301000</v>
      </c>
      <c r="B3267" t="str">
        <f t="shared" si="614"/>
        <v>72100000</v>
      </c>
      <c r="C3267" t="str">
        <f t="shared" si="615"/>
        <v>72100659</v>
      </c>
      <c r="D3267" t="str">
        <f t="shared" si="616"/>
        <v>801</v>
      </c>
      <c r="E3267" t="str">
        <f t="shared" ref="E3267:E3278" si="618">"89301091"</f>
        <v>89301091</v>
      </c>
      <c r="F3267" t="str">
        <f>"2259160662"</f>
        <v>2259160662</v>
      </c>
      <c r="G3267" s="1">
        <v>44822</v>
      </c>
      <c r="H3267" t="str">
        <f>"93121"</f>
        <v>93121</v>
      </c>
      <c r="I3267">
        <v>1</v>
      </c>
      <c r="J3267">
        <v>125</v>
      </c>
      <c r="K3267">
        <v>0</v>
      </c>
      <c r="L3267">
        <v>153.75</v>
      </c>
    </row>
    <row r="3268" spans="1:12" x14ac:dyDescent="0.25">
      <c r="A3268" t="str">
        <f t="shared" si="617"/>
        <v>89301000</v>
      </c>
      <c r="B3268" t="str">
        <f t="shared" si="614"/>
        <v>72100000</v>
      </c>
      <c r="C3268" t="str">
        <f t="shared" si="615"/>
        <v>72100659</v>
      </c>
      <c r="D3268" t="str">
        <f t="shared" si="616"/>
        <v>801</v>
      </c>
      <c r="E3268" t="str">
        <f t="shared" si="618"/>
        <v>89301091</v>
      </c>
      <c r="F3268" t="str">
        <f>"2259160662"</f>
        <v>2259160662</v>
      </c>
      <c r="G3268" s="1">
        <v>44822</v>
      </c>
      <c r="H3268" t="str">
        <f>"93124"</f>
        <v>93124</v>
      </c>
      <c r="I3268">
        <v>1</v>
      </c>
      <c r="J3268">
        <v>173</v>
      </c>
      <c r="K3268">
        <v>0</v>
      </c>
      <c r="L3268">
        <v>212.79</v>
      </c>
    </row>
    <row r="3269" spans="1:12" x14ac:dyDescent="0.25">
      <c r="A3269" t="str">
        <f t="shared" si="617"/>
        <v>89301000</v>
      </c>
      <c r="B3269" t="str">
        <f t="shared" si="614"/>
        <v>72100000</v>
      </c>
      <c r="C3269" t="str">
        <f t="shared" si="615"/>
        <v>72100659</v>
      </c>
      <c r="D3269" t="str">
        <f t="shared" si="616"/>
        <v>801</v>
      </c>
      <c r="E3269" t="str">
        <f t="shared" si="618"/>
        <v>89301091</v>
      </c>
      <c r="F3269" t="str">
        <f>"2259160662"</f>
        <v>2259160662</v>
      </c>
      <c r="G3269" s="1">
        <v>44822</v>
      </c>
      <c r="H3269" t="str">
        <f>"93281"</f>
        <v>93281</v>
      </c>
      <c r="I3269">
        <v>1</v>
      </c>
      <c r="J3269">
        <v>134</v>
      </c>
      <c r="K3269">
        <v>0</v>
      </c>
      <c r="L3269">
        <v>164.82</v>
      </c>
    </row>
    <row r="3270" spans="1:12" x14ac:dyDescent="0.25">
      <c r="A3270" t="str">
        <f t="shared" si="617"/>
        <v>89301000</v>
      </c>
      <c r="B3270" t="str">
        <f t="shared" si="614"/>
        <v>72100000</v>
      </c>
      <c r="C3270" t="str">
        <f t="shared" si="615"/>
        <v>72100659</v>
      </c>
      <c r="D3270" t="str">
        <f t="shared" si="616"/>
        <v>801</v>
      </c>
      <c r="E3270" t="str">
        <f t="shared" si="618"/>
        <v>89301091</v>
      </c>
      <c r="F3270" t="str">
        <f>"2209190742"</f>
        <v>2209190742</v>
      </c>
      <c r="G3270" s="1">
        <v>44825</v>
      </c>
      <c r="H3270" t="str">
        <f>"93121"</f>
        <v>93121</v>
      </c>
      <c r="I3270">
        <v>1</v>
      </c>
      <c r="J3270">
        <v>125</v>
      </c>
      <c r="K3270">
        <v>0</v>
      </c>
      <c r="L3270">
        <v>153.75</v>
      </c>
    </row>
    <row r="3271" spans="1:12" x14ac:dyDescent="0.25">
      <c r="A3271" t="str">
        <f t="shared" si="617"/>
        <v>89301000</v>
      </c>
      <c r="B3271" t="str">
        <f t="shared" si="614"/>
        <v>72100000</v>
      </c>
      <c r="C3271" t="str">
        <f t="shared" si="615"/>
        <v>72100659</v>
      </c>
      <c r="D3271" t="str">
        <f t="shared" si="616"/>
        <v>801</v>
      </c>
      <c r="E3271" t="str">
        <f t="shared" si="618"/>
        <v>89301091</v>
      </c>
      <c r="F3271" t="str">
        <f>"2209190742"</f>
        <v>2209190742</v>
      </c>
      <c r="G3271" s="1">
        <v>44825</v>
      </c>
      <c r="H3271" t="str">
        <f>"93124"</f>
        <v>93124</v>
      </c>
      <c r="I3271">
        <v>1</v>
      </c>
      <c r="J3271">
        <v>173</v>
      </c>
      <c r="K3271">
        <v>0</v>
      </c>
      <c r="L3271">
        <v>212.79</v>
      </c>
    </row>
    <row r="3272" spans="1:12" x14ac:dyDescent="0.25">
      <c r="A3272" t="str">
        <f t="shared" si="617"/>
        <v>89301000</v>
      </c>
      <c r="B3272" t="str">
        <f t="shared" si="614"/>
        <v>72100000</v>
      </c>
      <c r="C3272" t="str">
        <f t="shared" si="615"/>
        <v>72100659</v>
      </c>
      <c r="D3272" t="str">
        <f t="shared" si="616"/>
        <v>801</v>
      </c>
      <c r="E3272" t="str">
        <f t="shared" si="618"/>
        <v>89301091</v>
      </c>
      <c r="F3272" t="str">
        <f>"2209190742"</f>
        <v>2209190742</v>
      </c>
      <c r="G3272" s="1">
        <v>44825</v>
      </c>
      <c r="H3272" t="str">
        <f>"93281"</f>
        <v>93281</v>
      </c>
      <c r="I3272">
        <v>1</v>
      </c>
      <c r="J3272">
        <v>134</v>
      </c>
      <c r="K3272">
        <v>0</v>
      </c>
      <c r="L3272">
        <v>164.82</v>
      </c>
    </row>
    <row r="3273" spans="1:12" x14ac:dyDescent="0.25">
      <c r="A3273" t="str">
        <f t="shared" si="617"/>
        <v>89301000</v>
      </c>
      <c r="B3273" t="str">
        <f t="shared" si="614"/>
        <v>72100000</v>
      </c>
      <c r="C3273" t="str">
        <f t="shared" si="615"/>
        <v>72100659</v>
      </c>
      <c r="D3273" t="str">
        <f t="shared" si="616"/>
        <v>801</v>
      </c>
      <c r="E3273" t="str">
        <f t="shared" si="618"/>
        <v>89301091</v>
      </c>
      <c r="F3273" t="str">
        <f>"2259190703"</f>
        <v>2259190703</v>
      </c>
      <c r="G3273" s="1">
        <v>44825</v>
      </c>
      <c r="H3273" t="str">
        <f>"93121"</f>
        <v>93121</v>
      </c>
      <c r="I3273">
        <v>1</v>
      </c>
      <c r="J3273">
        <v>125</v>
      </c>
      <c r="K3273">
        <v>0</v>
      </c>
      <c r="L3273">
        <v>153.75</v>
      </c>
    </row>
    <row r="3274" spans="1:12" x14ac:dyDescent="0.25">
      <c r="A3274" t="str">
        <f t="shared" si="617"/>
        <v>89301000</v>
      </c>
      <c r="B3274" t="str">
        <f t="shared" si="614"/>
        <v>72100000</v>
      </c>
      <c r="C3274" t="str">
        <f t="shared" si="615"/>
        <v>72100659</v>
      </c>
      <c r="D3274" t="str">
        <f t="shared" si="616"/>
        <v>801</v>
      </c>
      <c r="E3274" t="str">
        <f t="shared" si="618"/>
        <v>89301091</v>
      </c>
      <c r="F3274" t="str">
        <f>"2259190703"</f>
        <v>2259190703</v>
      </c>
      <c r="G3274" s="1">
        <v>44825</v>
      </c>
      <c r="H3274" t="str">
        <f>"93124"</f>
        <v>93124</v>
      </c>
      <c r="I3274">
        <v>1</v>
      </c>
      <c r="J3274">
        <v>173</v>
      </c>
      <c r="K3274">
        <v>0</v>
      </c>
      <c r="L3274">
        <v>212.79</v>
      </c>
    </row>
    <row r="3275" spans="1:12" x14ac:dyDescent="0.25">
      <c r="A3275" t="str">
        <f t="shared" si="617"/>
        <v>89301000</v>
      </c>
      <c r="B3275" t="str">
        <f t="shared" si="614"/>
        <v>72100000</v>
      </c>
      <c r="C3275" t="str">
        <f t="shared" si="615"/>
        <v>72100659</v>
      </c>
      <c r="D3275" t="str">
        <f t="shared" si="616"/>
        <v>801</v>
      </c>
      <c r="E3275" t="str">
        <f t="shared" si="618"/>
        <v>89301091</v>
      </c>
      <c r="F3275" t="str">
        <f>"2259190703"</f>
        <v>2259190703</v>
      </c>
      <c r="G3275" s="1">
        <v>44825</v>
      </c>
      <c r="H3275" t="str">
        <f>"93281"</f>
        <v>93281</v>
      </c>
      <c r="I3275">
        <v>1</v>
      </c>
      <c r="J3275">
        <v>134</v>
      </c>
      <c r="K3275">
        <v>0</v>
      </c>
      <c r="L3275">
        <v>164.82</v>
      </c>
    </row>
    <row r="3276" spans="1:12" x14ac:dyDescent="0.25">
      <c r="A3276" t="str">
        <f t="shared" si="617"/>
        <v>89301000</v>
      </c>
      <c r="B3276" t="str">
        <f t="shared" si="614"/>
        <v>72100000</v>
      </c>
      <c r="C3276" t="str">
        <f t="shared" si="615"/>
        <v>72100659</v>
      </c>
      <c r="D3276" t="str">
        <f t="shared" si="616"/>
        <v>801</v>
      </c>
      <c r="E3276" t="str">
        <f t="shared" si="618"/>
        <v>89301091</v>
      </c>
      <c r="F3276" t="str">
        <f>"9662065732"</f>
        <v>9662065732</v>
      </c>
      <c r="G3276" s="1">
        <v>44825</v>
      </c>
      <c r="H3276" t="str">
        <f>"93121"</f>
        <v>93121</v>
      </c>
      <c r="I3276">
        <v>1</v>
      </c>
      <c r="J3276">
        <v>125</v>
      </c>
      <c r="K3276">
        <v>0</v>
      </c>
      <c r="L3276">
        <v>153.75</v>
      </c>
    </row>
    <row r="3277" spans="1:12" x14ac:dyDescent="0.25">
      <c r="A3277" t="str">
        <f t="shared" si="617"/>
        <v>89301000</v>
      </c>
      <c r="B3277" t="str">
        <f t="shared" si="614"/>
        <v>72100000</v>
      </c>
      <c r="C3277" t="str">
        <f t="shared" si="615"/>
        <v>72100659</v>
      </c>
      <c r="D3277" t="str">
        <f t="shared" si="616"/>
        <v>801</v>
      </c>
      <c r="E3277" t="str">
        <f t="shared" si="618"/>
        <v>89301091</v>
      </c>
      <c r="F3277" t="str">
        <f>"9662065732"</f>
        <v>9662065732</v>
      </c>
      <c r="G3277" s="1">
        <v>44825</v>
      </c>
      <c r="H3277" t="str">
        <f>"93124"</f>
        <v>93124</v>
      </c>
      <c r="I3277">
        <v>1</v>
      </c>
      <c r="J3277">
        <v>173</v>
      </c>
      <c r="K3277">
        <v>0</v>
      </c>
      <c r="L3277">
        <v>212.79</v>
      </c>
    </row>
    <row r="3278" spans="1:12" x14ac:dyDescent="0.25">
      <c r="A3278" t="str">
        <f t="shared" si="617"/>
        <v>89301000</v>
      </c>
      <c r="B3278" t="str">
        <f t="shared" si="614"/>
        <v>72100000</v>
      </c>
      <c r="C3278" t="str">
        <f t="shared" si="615"/>
        <v>72100659</v>
      </c>
      <c r="D3278" t="str">
        <f t="shared" si="616"/>
        <v>801</v>
      </c>
      <c r="E3278" t="str">
        <f t="shared" si="618"/>
        <v>89301091</v>
      </c>
      <c r="F3278" t="str">
        <f>"9662065732"</f>
        <v>9662065732</v>
      </c>
      <c r="G3278" s="1">
        <v>44825</v>
      </c>
      <c r="H3278" t="str">
        <f>"93281"</f>
        <v>93281</v>
      </c>
      <c r="I3278">
        <v>1</v>
      </c>
      <c r="J3278">
        <v>134</v>
      </c>
      <c r="K3278">
        <v>0</v>
      </c>
      <c r="L3278">
        <v>164.82</v>
      </c>
    </row>
    <row r="3279" spans="1:12" x14ac:dyDescent="0.25">
      <c r="A3279" t="str">
        <f t="shared" si="617"/>
        <v>89301000</v>
      </c>
      <c r="B3279" t="str">
        <f t="shared" si="614"/>
        <v>72100000</v>
      </c>
      <c r="C3279" t="str">
        <f t="shared" si="615"/>
        <v>72100659</v>
      </c>
      <c r="D3279" t="str">
        <f t="shared" si="616"/>
        <v>801</v>
      </c>
      <c r="E3279" t="str">
        <f>"89301093"</f>
        <v>89301093</v>
      </c>
      <c r="F3279" t="str">
        <f>"2208050504"</f>
        <v>2208050504</v>
      </c>
      <c r="G3279" s="1">
        <v>44826</v>
      </c>
      <c r="H3279" t="str">
        <f>"93121"</f>
        <v>93121</v>
      </c>
      <c r="I3279">
        <v>1</v>
      </c>
      <c r="J3279">
        <v>125</v>
      </c>
      <c r="K3279">
        <v>0</v>
      </c>
      <c r="L3279">
        <v>153.75</v>
      </c>
    </row>
    <row r="3280" spans="1:12" x14ac:dyDescent="0.25">
      <c r="A3280" t="str">
        <f t="shared" si="617"/>
        <v>89301000</v>
      </c>
      <c r="B3280" t="str">
        <f t="shared" si="614"/>
        <v>72100000</v>
      </c>
      <c r="C3280" t="str">
        <f t="shared" si="615"/>
        <v>72100659</v>
      </c>
      <c r="D3280" t="str">
        <f t="shared" si="616"/>
        <v>801</v>
      </c>
      <c r="E3280" t="str">
        <f>"89301093"</f>
        <v>89301093</v>
      </c>
      <c r="F3280" t="str">
        <f>"2208050504"</f>
        <v>2208050504</v>
      </c>
      <c r="G3280" s="1">
        <v>44826</v>
      </c>
      <c r="H3280" t="str">
        <f>"93124"</f>
        <v>93124</v>
      </c>
      <c r="I3280">
        <v>1</v>
      </c>
      <c r="J3280">
        <v>173</v>
      </c>
      <c r="K3280">
        <v>0</v>
      </c>
      <c r="L3280">
        <v>212.79</v>
      </c>
    </row>
    <row r="3281" spans="1:12" x14ac:dyDescent="0.25">
      <c r="A3281" t="str">
        <f t="shared" si="617"/>
        <v>89301000</v>
      </c>
      <c r="B3281" t="str">
        <f t="shared" si="614"/>
        <v>72100000</v>
      </c>
      <c r="C3281" t="str">
        <f t="shared" si="615"/>
        <v>72100659</v>
      </c>
      <c r="D3281" t="str">
        <f t="shared" si="616"/>
        <v>801</v>
      </c>
      <c r="E3281" t="str">
        <f>"89301093"</f>
        <v>89301093</v>
      </c>
      <c r="F3281" t="str">
        <f>"2208050504"</f>
        <v>2208050504</v>
      </c>
      <c r="G3281" s="1">
        <v>44826</v>
      </c>
      <c r="H3281" t="str">
        <f>"93281"</f>
        <v>93281</v>
      </c>
      <c r="I3281">
        <v>1</v>
      </c>
      <c r="J3281">
        <v>134</v>
      </c>
      <c r="K3281">
        <v>0</v>
      </c>
      <c r="L3281">
        <v>164.82</v>
      </c>
    </row>
    <row r="3282" spans="1:12" x14ac:dyDescent="0.25">
      <c r="A3282" t="str">
        <f t="shared" si="617"/>
        <v>89301000</v>
      </c>
      <c r="B3282" t="str">
        <f t="shared" si="614"/>
        <v>72100000</v>
      </c>
      <c r="C3282" t="str">
        <f t="shared" si="615"/>
        <v>72100659</v>
      </c>
      <c r="D3282" t="str">
        <f t="shared" si="616"/>
        <v>801</v>
      </c>
      <c r="E3282" t="str">
        <f t="shared" ref="E3282:E3313" si="619">"89301091"</f>
        <v>89301091</v>
      </c>
      <c r="F3282" t="str">
        <f>"2209190775"</f>
        <v>2209190775</v>
      </c>
      <c r="G3282" s="1">
        <v>44826</v>
      </c>
      <c r="H3282" t="str">
        <f>"93121"</f>
        <v>93121</v>
      </c>
      <c r="I3282">
        <v>1</v>
      </c>
      <c r="J3282">
        <v>125</v>
      </c>
      <c r="K3282">
        <v>0</v>
      </c>
      <c r="L3282">
        <v>153.75</v>
      </c>
    </row>
    <row r="3283" spans="1:12" x14ac:dyDescent="0.25">
      <c r="A3283" t="str">
        <f t="shared" si="617"/>
        <v>89301000</v>
      </c>
      <c r="B3283" t="str">
        <f t="shared" si="614"/>
        <v>72100000</v>
      </c>
      <c r="C3283" t="str">
        <f t="shared" si="615"/>
        <v>72100659</v>
      </c>
      <c r="D3283" t="str">
        <f t="shared" si="616"/>
        <v>801</v>
      </c>
      <c r="E3283" t="str">
        <f t="shared" si="619"/>
        <v>89301091</v>
      </c>
      <c r="F3283" t="str">
        <f>"2209190775"</f>
        <v>2209190775</v>
      </c>
      <c r="G3283" s="1">
        <v>44826</v>
      </c>
      <c r="H3283" t="str">
        <f>"93124"</f>
        <v>93124</v>
      </c>
      <c r="I3283">
        <v>1</v>
      </c>
      <c r="J3283">
        <v>173</v>
      </c>
      <c r="K3283">
        <v>0</v>
      </c>
      <c r="L3283">
        <v>212.79</v>
      </c>
    </row>
    <row r="3284" spans="1:12" x14ac:dyDescent="0.25">
      <c r="A3284" t="str">
        <f t="shared" si="617"/>
        <v>89301000</v>
      </c>
      <c r="B3284" t="str">
        <f t="shared" si="614"/>
        <v>72100000</v>
      </c>
      <c r="C3284" t="str">
        <f t="shared" si="615"/>
        <v>72100659</v>
      </c>
      <c r="D3284" t="str">
        <f t="shared" si="616"/>
        <v>801</v>
      </c>
      <c r="E3284" t="str">
        <f t="shared" si="619"/>
        <v>89301091</v>
      </c>
      <c r="F3284" t="str">
        <f>"2209190775"</f>
        <v>2209190775</v>
      </c>
      <c r="G3284" s="1">
        <v>44826</v>
      </c>
      <c r="H3284" t="str">
        <f>"93281"</f>
        <v>93281</v>
      </c>
      <c r="I3284">
        <v>1</v>
      </c>
      <c r="J3284">
        <v>134</v>
      </c>
      <c r="K3284">
        <v>0</v>
      </c>
      <c r="L3284">
        <v>164.82</v>
      </c>
    </row>
    <row r="3285" spans="1:12" x14ac:dyDescent="0.25">
      <c r="A3285" t="str">
        <f t="shared" si="617"/>
        <v>89301000</v>
      </c>
      <c r="B3285" t="str">
        <f t="shared" si="614"/>
        <v>72100000</v>
      </c>
      <c r="C3285" t="str">
        <f t="shared" si="615"/>
        <v>72100659</v>
      </c>
      <c r="D3285" t="str">
        <f t="shared" si="616"/>
        <v>801</v>
      </c>
      <c r="E3285" t="str">
        <f t="shared" si="619"/>
        <v>89301091</v>
      </c>
      <c r="F3285" t="str">
        <f>"2209200444"</f>
        <v>2209200444</v>
      </c>
      <c r="G3285" s="1">
        <v>44826</v>
      </c>
      <c r="H3285" t="str">
        <f>"93121"</f>
        <v>93121</v>
      </c>
      <c r="I3285">
        <v>1</v>
      </c>
      <c r="J3285">
        <v>125</v>
      </c>
      <c r="K3285">
        <v>0</v>
      </c>
      <c r="L3285">
        <v>153.75</v>
      </c>
    </row>
    <row r="3286" spans="1:12" x14ac:dyDescent="0.25">
      <c r="A3286" t="str">
        <f t="shared" si="617"/>
        <v>89301000</v>
      </c>
      <c r="B3286" t="str">
        <f t="shared" si="614"/>
        <v>72100000</v>
      </c>
      <c r="C3286" t="str">
        <f t="shared" si="615"/>
        <v>72100659</v>
      </c>
      <c r="D3286" t="str">
        <f t="shared" si="616"/>
        <v>801</v>
      </c>
      <c r="E3286" t="str">
        <f t="shared" si="619"/>
        <v>89301091</v>
      </c>
      <c r="F3286" t="str">
        <f>"2209200444"</f>
        <v>2209200444</v>
      </c>
      <c r="G3286" s="1">
        <v>44826</v>
      </c>
      <c r="H3286" t="str">
        <f>"93124"</f>
        <v>93124</v>
      </c>
      <c r="I3286">
        <v>1</v>
      </c>
      <c r="J3286">
        <v>173</v>
      </c>
      <c r="K3286">
        <v>0</v>
      </c>
      <c r="L3286">
        <v>212.79</v>
      </c>
    </row>
    <row r="3287" spans="1:12" x14ac:dyDescent="0.25">
      <c r="A3287" t="str">
        <f t="shared" si="617"/>
        <v>89301000</v>
      </c>
      <c r="B3287" t="str">
        <f t="shared" si="614"/>
        <v>72100000</v>
      </c>
      <c r="C3287" t="str">
        <f t="shared" si="615"/>
        <v>72100659</v>
      </c>
      <c r="D3287" t="str">
        <f t="shared" si="616"/>
        <v>801</v>
      </c>
      <c r="E3287" t="str">
        <f t="shared" si="619"/>
        <v>89301091</v>
      </c>
      <c r="F3287" t="str">
        <f>"2209200444"</f>
        <v>2209200444</v>
      </c>
      <c r="G3287" s="1">
        <v>44826</v>
      </c>
      <c r="H3287" t="str">
        <f>"93281"</f>
        <v>93281</v>
      </c>
      <c r="I3287">
        <v>1</v>
      </c>
      <c r="J3287">
        <v>134</v>
      </c>
      <c r="K3287">
        <v>0</v>
      </c>
      <c r="L3287">
        <v>164.82</v>
      </c>
    </row>
    <row r="3288" spans="1:12" x14ac:dyDescent="0.25">
      <c r="A3288" t="str">
        <f t="shared" si="617"/>
        <v>89301000</v>
      </c>
      <c r="B3288" t="str">
        <f t="shared" si="614"/>
        <v>72100000</v>
      </c>
      <c r="C3288" t="str">
        <f t="shared" si="615"/>
        <v>72100659</v>
      </c>
      <c r="D3288" t="str">
        <f t="shared" si="616"/>
        <v>801</v>
      </c>
      <c r="E3288" t="str">
        <f t="shared" si="619"/>
        <v>89301091</v>
      </c>
      <c r="F3288" t="str">
        <f>"2209200510"</f>
        <v>2209200510</v>
      </c>
      <c r="G3288" s="1">
        <v>44826</v>
      </c>
      <c r="H3288" t="str">
        <f>"93121"</f>
        <v>93121</v>
      </c>
      <c r="I3288">
        <v>1</v>
      </c>
      <c r="J3288">
        <v>125</v>
      </c>
      <c r="K3288">
        <v>0</v>
      </c>
      <c r="L3288">
        <v>153.75</v>
      </c>
    </row>
    <row r="3289" spans="1:12" x14ac:dyDescent="0.25">
      <c r="A3289" t="str">
        <f t="shared" si="617"/>
        <v>89301000</v>
      </c>
      <c r="B3289" t="str">
        <f t="shared" si="614"/>
        <v>72100000</v>
      </c>
      <c r="C3289" t="str">
        <f t="shared" si="615"/>
        <v>72100659</v>
      </c>
      <c r="D3289" t="str">
        <f t="shared" si="616"/>
        <v>801</v>
      </c>
      <c r="E3289" t="str">
        <f t="shared" si="619"/>
        <v>89301091</v>
      </c>
      <c r="F3289" t="str">
        <f>"2209200510"</f>
        <v>2209200510</v>
      </c>
      <c r="G3289" s="1">
        <v>44826</v>
      </c>
      <c r="H3289" t="str">
        <f>"93124"</f>
        <v>93124</v>
      </c>
      <c r="I3289">
        <v>1</v>
      </c>
      <c r="J3289">
        <v>173</v>
      </c>
      <c r="K3289">
        <v>0</v>
      </c>
      <c r="L3289">
        <v>212.79</v>
      </c>
    </row>
    <row r="3290" spans="1:12" x14ac:dyDescent="0.25">
      <c r="A3290" t="str">
        <f t="shared" si="617"/>
        <v>89301000</v>
      </c>
      <c r="B3290" t="str">
        <f t="shared" si="614"/>
        <v>72100000</v>
      </c>
      <c r="C3290" t="str">
        <f t="shared" si="615"/>
        <v>72100659</v>
      </c>
      <c r="D3290" t="str">
        <f t="shared" si="616"/>
        <v>801</v>
      </c>
      <c r="E3290" t="str">
        <f t="shared" si="619"/>
        <v>89301091</v>
      </c>
      <c r="F3290" t="str">
        <f>"2209200510"</f>
        <v>2209200510</v>
      </c>
      <c r="G3290" s="1">
        <v>44826</v>
      </c>
      <c r="H3290" t="str">
        <f>"93281"</f>
        <v>93281</v>
      </c>
      <c r="I3290">
        <v>1</v>
      </c>
      <c r="J3290">
        <v>134</v>
      </c>
      <c r="K3290">
        <v>0</v>
      </c>
      <c r="L3290">
        <v>164.82</v>
      </c>
    </row>
    <row r="3291" spans="1:12" x14ac:dyDescent="0.25">
      <c r="A3291" t="str">
        <f t="shared" si="617"/>
        <v>89301000</v>
      </c>
      <c r="B3291" t="str">
        <f t="shared" si="614"/>
        <v>72100000</v>
      </c>
      <c r="C3291" t="str">
        <f t="shared" si="615"/>
        <v>72100659</v>
      </c>
      <c r="D3291" t="str">
        <f t="shared" si="616"/>
        <v>801</v>
      </c>
      <c r="E3291" t="str">
        <f t="shared" si="619"/>
        <v>89301091</v>
      </c>
      <c r="F3291" t="str">
        <f>"2209200587"</f>
        <v>2209200587</v>
      </c>
      <c r="G3291" s="1">
        <v>44826</v>
      </c>
      <c r="H3291" t="str">
        <f>"93121"</f>
        <v>93121</v>
      </c>
      <c r="I3291">
        <v>1</v>
      </c>
      <c r="J3291">
        <v>125</v>
      </c>
      <c r="K3291">
        <v>0</v>
      </c>
      <c r="L3291">
        <v>153.75</v>
      </c>
    </row>
    <row r="3292" spans="1:12" x14ac:dyDescent="0.25">
      <c r="A3292" t="str">
        <f t="shared" si="617"/>
        <v>89301000</v>
      </c>
      <c r="B3292" t="str">
        <f t="shared" si="614"/>
        <v>72100000</v>
      </c>
      <c r="C3292" t="str">
        <f t="shared" si="615"/>
        <v>72100659</v>
      </c>
      <c r="D3292" t="str">
        <f t="shared" si="616"/>
        <v>801</v>
      </c>
      <c r="E3292" t="str">
        <f t="shared" si="619"/>
        <v>89301091</v>
      </c>
      <c r="F3292" t="str">
        <f>"2209200587"</f>
        <v>2209200587</v>
      </c>
      <c r="G3292" s="1">
        <v>44826</v>
      </c>
      <c r="H3292" t="str">
        <f>"93124"</f>
        <v>93124</v>
      </c>
      <c r="I3292">
        <v>1</v>
      </c>
      <c r="J3292">
        <v>173</v>
      </c>
      <c r="K3292">
        <v>0</v>
      </c>
      <c r="L3292">
        <v>212.79</v>
      </c>
    </row>
    <row r="3293" spans="1:12" x14ac:dyDescent="0.25">
      <c r="A3293" t="str">
        <f t="shared" si="617"/>
        <v>89301000</v>
      </c>
      <c r="B3293" t="str">
        <f t="shared" si="614"/>
        <v>72100000</v>
      </c>
      <c r="C3293" t="str">
        <f t="shared" si="615"/>
        <v>72100659</v>
      </c>
      <c r="D3293" t="str">
        <f t="shared" si="616"/>
        <v>801</v>
      </c>
      <c r="E3293" t="str">
        <f t="shared" si="619"/>
        <v>89301091</v>
      </c>
      <c r="F3293" t="str">
        <f>"2209200587"</f>
        <v>2209200587</v>
      </c>
      <c r="G3293" s="1">
        <v>44826</v>
      </c>
      <c r="H3293" t="str">
        <f>"93281"</f>
        <v>93281</v>
      </c>
      <c r="I3293">
        <v>1</v>
      </c>
      <c r="J3293">
        <v>134</v>
      </c>
      <c r="K3293">
        <v>0</v>
      </c>
      <c r="L3293">
        <v>164.82</v>
      </c>
    </row>
    <row r="3294" spans="1:12" x14ac:dyDescent="0.25">
      <c r="A3294" t="str">
        <f t="shared" si="617"/>
        <v>89301000</v>
      </c>
      <c r="B3294" t="str">
        <f t="shared" si="614"/>
        <v>72100000</v>
      </c>
      <c r="C3294" t="str">
        <f t="shared" si="615"/>
        <v>72100659</v>
      </c>
      <c r="D3294" t="str">
        <f t="shared" si="616"/>
        <v>801</v>
      </c>
      <c r="E3294" t="str">
        <f t="shared" si="619"/>
        <v>89301091</v>
      </c>
      <c r="F3294" t="str">
        <f>"2259200141"</f>
        <v>2259200141</v>
      </c>
      <c r="G3294" s="1">
        <v>44826</v>
      </c>
      <c r="H3294" t="str">
        <f>"93121"</f>
        <v>93121</v>
      </c>
      <c r="I3294">
        <v>1</v>
      </c>
      <c r="J3294">
        <v>125</v>
      </c>
      <c r="K3294">
        <v>0</v>
      </c>
      <c r="L3294">
        <v>153.75</v>
      </c>
    </row>
    <row r="3295" spans="1:12" x14ac:dyDescent="0.25">
      <c r="A3295" t="str">
        <f t="shared" si="617"/>
        <v>89301000</v>
      </c>
      <c r="B3295" t="str">
        <f t="shared" si="614"/>
        <v>72100000</v>
      </c>
      <c r="C3295" t="str">
        <f t="shared" ref="C3295:C3326" si="620">"72100659"</f>
        <v>72100659</v>
      </c>
      <c r="D3295" t="str">
        <f t="shared" ref="D3295:D3326" si="621">"801"</f>
        <v>801</v>
      </c>
      <c r="E3295" t="str">
        <f t="shared" si="619"/>
        <v>89301091</v>
      </c>
      <c r="F3295" t="str">
        <f>"2259200141"</f>
        <v>2259200141</v>
      </c>
      <c r="G3295" s="1">
        <v>44826</v>
      </c>
      <c r="H3295" t="str">
        <f>"93124"</f>
        <v>93124</v>
      </c>
      <c r="I3295">
        <v>1</v>
      </c>
      <c r="J3295">
        <v>173</v>
      </c>
      <c r="K3295">
        <v>0</v>
      </c>
      <c r="L3295">
        <v>212.79</v>
      </c>
    </row>
    <row r="3296" spans="1:12" x14ac:dyDescent="0.25">
      <c r="A3296" t="str">
        <f t="shared" si="617"/>
        <v>89301000</v>
      </c>
      <c r="B3296" t="str">
        <f t="shared" ref="B3296:B3360" si="622">"72100000"</f>
        <v>72100000</v>
      </c>
      <c r="C3296" t="str">
        <f t="shared" si="620"/>
        <v>72100659</v>
      </c>
      <c r="D3296" t="str">
        <f t="shared" si="621"/>
        <v>801</v>
      </c>
      <c r="E3296" t="str">
        <f t="shared" si="619"/>
        <v>89301091</v>
      </c>
      <c r="F3296" t="str">
        <f>"2259200141"</f>
        <v>2259200141</v>
      </c>
      <c r="G3296" s="1">
        <v>44826</v>
      </c>
      <c r="H3296" t="str">
        <f>"93281"</f>
        <v>93281</v>
      </c>
      <c r="I3296">
        <v>1</v>
      </c>
      <c r="J3296">
        <v>134</v>
      </c>
      <c r="K3296">
        <v>0</v>
      </c>
      <c r="L3296">
        <v>164.82</v>
      </c>
    </row>
    <row r="3297" spans="1:12" x14ac:dyDescent="0.25">
      <c r="A3297" t="str">
        <f t="shared" si="617"/>
        <v>89301000</v>
      </c>
      <c r="B3297" t="str">
        <f t="shared" si="622"/>
        <v>72100000</v>
      </c>
      <c r="C3297" t="str">
        <f t="shared" si="620"/>
        <v>72100659</v>
      </c>
      <c r="D3297" t="str">
        <f t="shared" si="621"/>
        <v>801</v>
      </c>
      <c r="E3297" t="str">
        <f t="shared" si="619"/>
        <v>89301091</v>
      </c>
      <c r="F3297" t="str">
        <f>"2259200746"</f>
        <v>2259200746</v>
      </c>
      <c r="G3297" s="1">
        <v>44826</v>
      </c>
      <c r="H3297" t="str">
        <f>"93121"</f>
        <v>93121</v>
      </c>
      <c r="I3297">
        <v>1</v>
      </c>
      <c r="J3297">
        <v>125</v>
      </c>
      <c r="K3297">
        <v>0</v>
      </c>
      <c r="L3297">
        <v>153.75</v>
      </c>
    </row>
    <row r="3298" spans="1:12" x14ac:dyDescent="0.25">
      <c r="A3298" t="str">
        <f t="shared" si="617"/>
        <v>89301000</v>
      </c>
      <c r="B3298" t="str">
        <f t="shared" si="622"/>
        <v>72100000</v>
      </c>
      <c r="C3298" t="str">
        <f t="shared" si="620"/>
        <v>72100659</v>
      </c>
      <c r="D3298" t="str">
        <f t="shared" si="621"/>
        <v>801</v>
      </c>
      <c r="E3298" t="str">
        <f t="shared" si="619"/>
        <v>89301091</v>
      </c>
      <c r="F3298" t="str">
        <f>"2259200746"</f>
        <v>2259200746</v>
      </c>
      <c r="G3298" s="1">
        <v>44826</v>
      </c>
      <c r="H3298" t="str">
        <f>"93124"</f>
        <v>93124</v>
      </c>
      <c r="I3298">
        <v>1</v>
      </c>
      <c r="J3298">
        <v>173</v>
      </c>
      <c r="K3298">
        <v>0</v>
      </c>
      <c r="L3298">
        <v>212.79</v>
      </c>
    </row>
    <row r="3299" spans="1:12" x14ac:dyDescent="0.25">
      <c r="A3299" t="str">
        <f t="shared" si="617"/>
        <v>89301000</v>
      </c>
      <c r="B3299" t="str">
        <f t="shared" si="622"/>
        <v>72100000</v>
      </c>
      <c r="C3299" t="str">
        <f t="shared" si="620"/>
        <v>72100659</v>
      </c>
      <c r="D3299" t="str">
        <f t="shared" si="621"/>
        <v>801</v>
      </c>
      <c r="E3299" t="str">
        <f t="shared" si="619"/>
        <v>89301091</v>
      </c>
      <c r="F3299" t="str">
        <f>"2259200746"</f>
        <v>2259200746</v>
      </c>
      <c r="G3299" s="1">
        <v>44826</v>
      </c>
      <c r="H3299" t="str">
        <f>"93281"</f>
        <v>93281</v>
      </c>
      <c r="I3299">
        <v>1</v>
      </c>
      <c r="J3299">
        <v>134</v>
      </c>
      <c r="K3299">
        <v>0</v>
      </c>
      <c r="L3299">
        <v>164.82</v>
      </c>
    </row>
    <row r="3300" spans="1:12" x14ac:dyDescent="0.25">
      <c r="A3300" t="str">
        <f t="shared" si="617"/>
        <v>89301000</v>
      </c>
      <c r="B3300" t="str">
        <f t="shared" si="622"/>
        <v>72100000</v>
      </c>
      <c r="C3300" t="str">
        <f t="shared" si="620"/>
        <v>72100659</v>
      </c>
      <c r="D3300" t="str">
        <f t="shared" si="621"/>
        <v>801</v>
      </c>
      <c r="E3300" t="str">
        <f t="shared" si="619"/>
        <v>89301091</v>
      </c>
      <c r="F3300" t="str">
        <f>"2259200757"</f>
        <v>2259200757</v>
      </c>
      <c r="G3300" s="1">
        <v>44827</v>
      </c>
      <c r="H3300" t="str">
        <f>"93121"</f>
        <v>93121</v>
      </c>
      <c r="I3300">
        <v>1</v>
      </c>
      <c r="J3300">
        <v>125</v>
      </c>
      <c r="K3300">
        <v>0</v>
      </c>
      <c r="L3300">
        <v>153.75</v>
      </c>
    </row>
    <row r="3301" spans="1:12" x14ac:dyDescent="0.25">
      <c r="A3301" t="str">
        <f t="shared" si="617"/>
        <v>89301000</v>
      </c>
      <c r="B3301" t="str">
        <f t="shared" si="622"/>
        <v>72100000</v>
      </c>
      <c r="C3301" t="str">
        <f t="shared" si="620"/>
        <v>72100659</v>
      </c>
      <c r="D3301" t="str">
        <f t="shared" si="621"/>
        <v>801</v>
      </c>
      <c r="E3301" t="str">
        <f t="shared" si="619"/>
        <v>89301091</v>
      </c>
      <c r="F3301" t="str">
        <f>"2259200757"</f>
        <v>2259200757</v>
      </c>
      <c r="G3301" s="1">
        <v>44827</v>
      </c>
      <c r="H3301" t="str">
        <f>"93124"</f>
        <v>93124</v>
      </c>
      <c r="I3301">
        <v>1</v>
      </c>
      <c r="J3301">
        <v>173</v>
      </c>
      <c r="K3301">
        <v>0</v>
      </c>
      <c r="L3301">
        <v>212.79</v>
      </c>
    </row>
    <row r="3302" spans="1:12" x14ac:dyDescent="0.25">
      <c r="A3302" t="str">
        <f t="shared" si="617"/>
        <v>89301000</v>
      </c>
      <c r="B3302" t="str">
        <f t="shared" si="622"/>
        <v>72100000</v>
      </c>
      <c r="C3302" t="str">
        <f t="shared" si="620"/>
        <v>72100659</v>
      </c>
      <c r="D3302" t="str">
        <f t="shared" si="621"/>
        <v>801</v>
      </c>
      <c r="E3302" t="str">
        <f t="shared" si="619"/>
        <v>89301091</v>
      </c>
      <c r="F3302" t="str">
        <f>"2259200757"</f>
        <v>2259200757</v>
      </c>
      <c r="G3302" s="1">
        <v>44827</v>
      </c>
      <c r="H3302" t="str">
        <f>"93281"</f>
        <v>93281</v>
      </c>
      <c r="I3302">
        <v>1</v>
      </c>
      <c r="J3302">
        <v>134</v>
      </c>
      <c r="K3302">
        <v>0</v>
      </c>
      <c r="L3302">
        <v>164.82</v>
      </c>
    </row>
    <row r="3303" spans="1:12" x14ac:dyDescent="0.25">
      <c r="A3303" t="str">
        <f t="shared" si="617"/>
        <v>89301000</v>
      </c>
      <c r="B3303" t="str">
        <f t="shared" si="622"/>
        <v>72100000</v>
      </c>
      <c r="C3303" t="str">
        <f t="shared" si="620"/>
        <v>72100659</v>
      </c>
      <c r="D3303" t="str">
        <f t="shared" si="621"/>
        <v>801</v>
      </c>
      <c r="E3303" t="str">
        <f t="shared" si="619"/>
        <v>89301091</v>
      </c>
      <c r="F3303" t="str">
        <f>"2209210135"</f>
        <v>2209210135</v>
      </c>
      <c r="G3303" s="1">
        <v>44827</v>
      </c>
      <c r="H3303" t="str">
        <f>"93121"</f>
        <v>93121</v>
      </c>
      <c r="I3303">
        <v>1</v>
      </c>
      <c r="J3303">
        <v>125</v>
      </c>
      <c r="K3303">
        <v>0</v>
      </c>
      <c r="L3303">
        <v>153.75</v>
      </c>
    </row>
    <row r="3304" spans="1:12" x14ac:dyDescent="0.25">
      <c r="A3304" t="str">
        <f t="shared" si="617"/>
        <v>89301000</v>
      </c>
      <c r="B3304" t="str">
        <f t="shared" si="622"/>
        <v>72100000</v>
      </c>
      <c r="C3304" t="str">
        <f t="shared" si="620"/>
        <v>72100659</v>
      </c>
      <c r="D3304" t="str">
        <f t="shared" si="621"/>
        <v>801</v>
      </c>
      <c r="E3304" t="str">
        <f t="shared" si="619"/>
        <v>89301091</v>
      </c>
      <c r="F3304" t="str">
        <f>"2209210135"</f>
        <v>2209210135</v>
      </c>
      <c r="G3304" s="1">
        <v>44827</v>
      </c>
      <c r="H3304" t="str">
        <f>"93124"</f>
        <v>93124</v>
      </c>
      <c r="I3304">
        <v>1</v>
      </c>
      <c r="J3304">
        <v>173</v>
      </c>
      <c r="K3304">
        <v>0</v>
      </c>
      <c r="L3304">
        <v>212.79</v>
      </c>
    </row>
    <row r="3305" spans="1:12" x14ac:dyDescent="0.25">
      <c r="A3305" t="str">
        <f t="shared" si="617"/>
        <v>89301000</v>
      </c>
      <c r="B3305" t="str">
        <f t="shared" si="622"/>
        <v>72100000</v>
      </c>
      <c r="C3305" t="str">
        <f t="shared" si="620"/>
        <v>72100659</v>
      </c>
      <c r="D3305" t="str">
        <f t="shared" si="621"/>
        <v>801</v>
      </c>
      <c r="E3305" t="str">
        <f t="shared" si="619"/>
        <v>89301091</v>
      </c>
      <c r="F3305" t="str">
        <f>"2209210135"</f>
        <v>2209210135</v>
      </c>
      <c r="G3305" s="1">
        <v>44827</v>
      </c>
      <c r="H3305" t="str">
        <f>"93281"</f>
        <v>93281</v>
      </c>
      <c r="I3305">
        <v>1</v>
      </c>
      <c r="J3305">
        <v>134</v>
      </c>
      <c r="K3305">
        <v>0</v>
      </c>
      <c r="L3305">
        <v>164.82</v>
      </c>
    </row>
    <row r="3306" spans="1:12" x14ac:dyDescent="0.25">
      <c r="A3306" t="str">
        <f t="shared" si="617"/>
        <v>89301000</v>
      </c>
      <c r="B3306" t="str">
        <f t="shared" si="622"/>
        <v>72100000</v>
      </c>
      <c r="C3306" t="str">
        <f t="shared" si="620"/>
        <v>72100659</v>
      </c>
      <c r="D3306" t="str">
        <f t="shared" si="621"/>
        <v>801</v>
      </c>
      <c r="E3306" t="str">
        <f t="shared" si="619"/>
        <v>89301091</v>
      </c>
      <c r="F3306" t="str">
        <f>"2209210828"</f>
        <v>2209210828</v>
      </c>
      <c r="G3306" s="1">
        <v>44828</v>
      </c>
      <c r="H3306" t="str">
        <f>"93121"</f>
        <v>93121</v>
      </c>
      <c r="I3306">
        <v>1</v>
      </c>
      <c r="J3306">
        <v>125</v>
      </c>
      <c r="K3306">
        <v>0</v>
      </c>
      <c r="L3306">
        <v>153.75</v>
      </c>
    </row>
    <row r="3307" spans="1:12" x14ac:dyDescent="0.25">
      <c r="A3307" t="str">
        <f t="shared" si="617"/>
        <v>89301000</v>
      </c>
      <c r="B3307" t="str">
        <f t="shared" si="622"/>
        <v>72100000</v>
      </c>
      <c r="C3307" t="str">
        <f t="shared" si="620"/>
        <v>72100659</v>
      </c>
      <c r="D3307" t="str">
        <f t="shared" si="621"/>
        <v>801</v>
      </c>
      <c r="E3307" t="str">
        <f t="shared" si="619"/>
        <v>89301091</v>
      </c>
      <c r="F3307" t="str">
        <f>"2209210828"</f>
        <v>2209210828</v>
      </c>
      <c r="G3307" s="1">
        <v>44828</v>
      </c>
      <c r="H3307" t="str">
        <f>"93124"</f>
        <v>93124</v>
      </c>
      <c r="I3307">
        <v>1</v>
      </c>
      <c r="J3307">
        <v>173</v>
      </c>
      <c r="K3307">
        <v>0</v>
      </c>
      <c r="L3307">
        <v>212.79</v>
      </c>
    </row>
    <row r="3308" spans="1:12" x14ac:dyDescent="0.25">
      <c r="A3308" t="str">
        <f t="shared" si="617"/>
        <v>89301000</v>
      </c>
      <c r="B3308" t="str">
        <f t="shared" si="622"/>
        <v>72100000</v>
      </c>
      <c r="C3308" t="str">
        <f t="shared" si="620"/>
        <v>72100659</v>
      </c>
      <c r="D3308" t="str">
        <f t="shared" si="621"/>
        <v>801</v>
      </c>
      <c r="E3308" t="str">
        <f t="shared" si="619"/>
        <v>89301091</v>
      </c>
      <c r="F3308" t="str">
        <f>"2209210828"</f>
        <v>2209210828</v>
      </c>
      <c r="G3308" s="1">
        <v>44828</v>
      </c>
      <c r="H3308" t="str">
        <f>"93281"</f>
        <v>93281</v>
      </c>
      <c r="I3308">
        <v>1</v>
      </c>
      <c r="J3308">
        <v>134</v>
      </c>
      <c r="K3308">
        <v>0</v>
      </c>
      <c r="L3308">
        <v>164.82</v>
      </c>
    </row>
    <row r="3309" spans="1:12" x14ac:dyDescent="0.25">
      <c r="A3309" t="str">
        <f t="shared" si="617"/>
        <v>89301000</v>
      </c>
      <c r="B3309" t="str">
        <f t="shared" si="622"/>
        <v>72100000</v>
      </c>
      <c r="C3309" t="str">
        <f t="shared" si="620"/>
        <v>72100659</v>
      </c>
      <c r="D3309" t="str">
        <f t="shared" si="621"/>
        <v>801</v>
      </c>
      <c r="E3309" t="str">
        <f t="shared" si="619"/>
        <v>89301091</v>
      </c>
      <c r="F3309" t="str">
        <f>"2209220750"</f>
        <v>2209220750</v>
      </c>
      <c r="G3309" s="1">
        <v>44828</v>
      </c>
      <c r="H3309" t="str">
        <f>"93121"</f>
        <v>93121</v>
      </c>
      <c r="I3309">
        <v>1</v>
      </c>
      <c r="J3309">
        <v>125</v>
      </c>
      <c r="K3309">
        <v>0</v>
      </c>
      <c r="L3309">
        <v>153.75</v>
      </c>
    </row>
    <row r="3310" spans="1:12" x14ac:dyDescent="0.25">
      <c r="A3310" t="str">
        <f t="shared" si="617"/>
        <v>89301000</v>
      </c>
      <c r="B3310" t="str">
        <f t="shared" si="622"/>
        <v>72100000</v>
      </c>
      <c r="C3310" t="str">
        <f t="shared" si="620"/>
        <v>72100659</v>
      </c>
      <c r="D3310" t="str">
        <f t="shared" si="621"/>
        <v>801</v>
      </c>
      <c r="E3310" t="str">
        <f t="shared" si="619"/>
        <v>89301091</v>
      </c>
      <c r="F3310" t="str">
        <f>"2209220750"</f>
        <v>2209220750</v>
      </c>
      <c r="G3310" s="1">
        <v>44828</v>
      </c>
      <c r="H3310" t="str">
        <f>"93124"</f>
        <v>93124</v>
      </c>
      <c r="I3310">
        <v>1</v>
      </c>
      <c r="J3310">
        <v>173</v>
      </c>
      <c r="K3310">
        <v>0</v>
      </c>
      <c r="L3310">
        <v>212.79</v>
      </c>
    </row>
    <row r="3311" spans="1:12" x14ac:dyDescent="0.25">
      <c r="A3311" t="str">
        <f t="shared" si="617"/>
        <v>89301000</v>
      </c>
      <c r="B3311" t="str">
        <f t="shared" si="622"/>
        <v>72100000</v>
      </c>
      <c r="C3311" t="str">
        <f t="shared" si="620"/>
        <v>72100659</v>
      </c>
      <c r="D3311" t="str">
        <f t="shared" si="621"/>
        <v>801</v>
      </c>
      <c r="E3311" t="str">
        <f t="shared" si="619"/>
        <v>89301091</v>
      </c>
      <c r="F3311" t="str">
        <f>"2209220750"</f>
        <v>2209220750</v>
      </c>
      <c r="G3311" s="1">
        <v>44828</v>
      </c>
      <c r="H3311" t="str">
        <f>"93281"</f>
        <v>93281</v>
      </c>
      <c r="I3311">
        <v>1</v>
      </c>
      <c r="J3311">
        <v>134</v>
      </c>
      <c r="K3311">
        <v>0</v>
      </c>
      <c r="L3311">
        <v>164.82</v>
      </c>
    </row>
    <row r="3312" spans="1:12" x14ac:dyDescent="0.25">
      <c r="A3312" t="str">
        <f t="shared" si="617"/>
        <v>89301000</v>
      </c>
      <c r="B3312" t="str">
        <f t="shared" si="622"/>
        <v>72100000</v>
      </c>
      <c r="C3312" t="str">
        <f t="shared" si="620"/>
        <v>72100659</v>
      </c>
      <c r="D3312" t="str">
        <f t="shared" si="621"/>
        <v>801</v>
      </c>
      <c r="E3312" t="str">
        <f t="shared" si="619"/>
        <v>89301091</v>
      </c>
      <c r="F3312" t="str">
        <f>"2209220772"</f>
        <v>2209220772</v>
      </c>
      <c r="G3312" s="1">
        <v>44828</v>
      </c>
      <c r="H3312" t="str">
        <f>"93121"</f>
        <v>93121</v>
      </c>
      <c r="I3312">
        <v>1</v>
      </c>
      <c r="J3312">
        <v>125</v>
      </c>
      <c r="K3312">
        <v>0</v>
      </c>
      <c r="L3312">
        <v>153.75</v>
      </c>
    </row>
    <row r="3313" spans="1:12" x14ac:dyDescent="0.25">
      <c r="A3313" t="str">
        <f t="shared" si="617"/>
        <v>89301000</v>
      </c>
      <c r="B3313" t="str">
        <f t="shared" si="622"/>
        <v>72100000</v>
      </c>
      <c r="C3313" t="str">
        <f t="shared" si="620"/>
        <v>72100659</v>
      </c>
      <c r="D3313" t="str">
        <f t="shared" si="621"/>
        <v>801</v>
      </c>
      <c r="E3313" t="str">
        <f t="shared" si="619"/>
        <v>89301091</v>
      </c>
      <c r="F3313" t="str">
        <f>"2209220772"</f>
        <v>2209220772</v>
      </c>
      <c r="G3313" s="1">
        <v>44828</v>
      </c>
      <c r="H3313" t="str">
        <f>"93124"</f>
        <v>93124</v>
      </c>
      <c r="I3313">
        <v>1</v>
      </c>
      <c r="J3313">
        <v>173</v>
      </c>
      <c r="K3313">
        <v>0</v>
      </c>
      <c r="L3313">
        <v>212.79</v>
      </c>
    </row>
    <row r="3314" spans="1:12" x14ac:dyDescent="0.25">
      <c r="A3314" t="str">
        <f t="shared" si="617"/>
        <v>89301000</v>
      </c>
      <c r="B3314" t="str">
        <f t="shared" si="622"/>
        <v>72100000</v>
      </c>
      <c r="C3314" t="str">
        <f t="shared" si="620"/>
        <v>72100659</v>
      </c>
      <c r="D3314" t="str">
        <f t="shared" si="621"/>
        <v>801</v>
      </c>
      <c r="E3314" t="str">
        <f t="shared" ref="E3314:E3338" si="623">"89301091"</f>
        <v>89301091</v>
      </c>
      <c r="F3314" t="str">
        <f>"2209220772"</f>
        <v>2209220772</v>
      </c>
      <c r="G3314" s="1">
        <v>44828</v>
      </c>
      <c r="H3314" t="str">
        <f>"93281"</f>
        <v>93281</v>
      </c>
      <c r="I3314">
        <v>1</v>
      </c>
      <c r="J3314">
        <v>134</v>
      </c>
      <c r="K3314">
        <v>0</v>
      </c>
      <c r="L3314">
        <v>164.82</v>
      </c>
    </row>
    <row r="3315" spans="1:12" x14ac:dyDescent="0.25">
      <c r="A3315" t="str">
        <f t="shared" si="617"/>
        <v>89301000</v>
      </c>
      <c r="B3315" t="str">
        <f t="shared" si="622"/>
        <v>72100000</v>
      </c>
      <c r="C3315" t="str">
        <f t="shared" si="620"/>
        <v>72100659</v>
      </c>
      <c r="D3315" t="str">
        <f t="shared" si="621"/>
        <v>801</v>
      </c>
      <c r="E3315" t="str">
        <f t="shared" si="623"/>
        <v>89301091</v>
      </c>
      <c r="F3315" t="str">
        <f>"2259210151"</f>
        <v>2259210151</v>
      </c>
      <c r="G3315" s="1">
        <v>44827</v>
      </c>
      <c r="H3315" t="str">
        <f>"93121"</f>
        <v>93121</v>
      </c>
      <c r="I3315">
        <v>1</v>
      </c>
      <c r="J3315">
        <v>125</v>
      </c>
      <c r="K3315">
        <v>0</v>
      </c>
      <c r="L3315">
        <v>153.75</v>
      </c>
    </row>
    <row r="3316" spans="1:12" x14ac:dyDescent="0.25">
      <c r="A3316" t="str">
        <f t="shared" si="617"/>
        <v>89301000</v>
      </c>
      <c r="B3316" t="str">
        <f t="shared" si="622"/>
        <v>72100000</v>
      </c>
      <c r="C3316" t="str">
        <f t="shared" si="620"/>
        <v>72100659</v>
      </c>
      <c r="D3316" t="str">
        <f t="shared" si="621"/>
        <v>801</v>
      </c>
      <c r="E3316" t="str">
        <f t="shared" si="623"/>
        <v>89301091</v>
      </c>
      <c r="F3316" t="str">
        <f>"2259210151"</f>
        <v>2259210151</v>
      </c>
      <c r="G3316" s="1">
        <v>44827</v>
      </c>
      <c r="H3316" t="str">
        <f>"93124"</f>
        <v>93124</v>
      </c>
      <c r="I3316">
        <v>1</v>
      </c>
      <c r="J3316">
        <v>173</v>
      </c>
      <c r="K3316">
        <v>0</v>
      </c>
      <c r="L3316">
        <v>212.79</v>
      </c>
    </row>
    <row r="3317" spans="1:12" x14ac:dyDescent="0.25">
      <c r="A3317" t="str">
        <f t="shared" si="617"/>
        <v>89301000</v>
      </c>
      <c r="B3317" t="str">
        <f t="shared" si="622"/>
        <v>72100000</v>
      </c>
      <c r="C3317" t="str">
        <f t="shared" si="620"/>
        <v>72100659</v>
      </c>
      <c r="D3317" t="str">
        <f t="shared" si="621"/>
        <v>801</v>
      </c>
      <c r="E3317" t="str">
        <f t="shared" si="623"/>
        <v>89301091</v>
      </c>
      <c r="F3317" t="str">
        <f>"2259210151"</f>
        <v>2259210151</v>
      </c>
      <c r="G3317" s="1">
        <v>44827</v>
      </c>
      <c r="H3317" t="str">
        <f>"93281"</f>
        <v>93281</v>
      </c>
      <c r="I3317">
        <v>1</v>
      </c>
      <c r="J3317">
        <v>134</v>
      </c>
      <c r="K3317">
        <v>0</v>
      </c>
      <c r="L3317">
        <v>164.82</v>
      </c>
    </row>
    <row r="3318" spans="1:12" x14ac:dyDescent="0.25">
      <c r="A3318" t="str">
        <f t="shared" si="617"/>
        <v>89301000</v>
      </c>
      <c r="B3318" t="str">
        <f t="shared" si="622"/>
        <v>72100000</v>
      </c>
      <c r="C3318" t="str">
        <f t="shared" si="620"/>
        <v>72100659</v>
      </c>
      <c r="D3318" t="str">
        <f t="shared" si="621"/>
        <v>801</v>
      </c>
      <c r="E3318" t="str">
        <f t="shared" si="623"/>
        <v>89301091</v>
      </c>
      <c r="F3318" t="str">
        <f>"2259220106"</f>
        <v>2259220106</v>
      </c>
      <c r="G3318" s="1">
        <v>44828</v>
      </c>
      <c r="H3318" t="str">
        <f>"93121"</f>
        <v>93121</v>
      </c>
      <c r="I3318">
        <v>1</v>
      </c>
      <c r="J3318">
        <v>125</v>
      </c>
      <c r="K3318">
        <v>0</v>
      </c>
      <c r="L3318">
        <v>153.75</v>
      </c>
    </row>
    <row r="3319" spans="1:12" x14ac:dyDescent="0.25">
      <c r="A3319" t="str">
        <f t="shared" si="617"/>
        <v>89301000</v>
      </c>
      <c r="B3319" t="str">
        <f t="shared" si="622"/>
        <v>72100000</v>
      </c>
      <c r="C3319" t="str">
        <f t="shared" si="620"/>
        <v>72100659</v>
      </c>
      <c r="D3319" t="str">
        <f t="shared" si="621"/>
        <v>801</v>
      </c>
      <c r="E3319" t="str">
        <f t="shared" si="623"/>
        <v>89301091</v>
      </c>
      <c r="F3319" t="str">
        <f>"2259220106"</f>
        <v>2259220106</v>
      </c>
      <c r="G3319" s="1">
        <v>44828</v>
      </c>
      <c r="H3319" t="str">
        <f>"93124"</f>
        <v>93124</v>
      </c>
      <c r="I3319">
        <v>1</v>
      </c>
      <c r="J3319">
        <v>173</v>
      </c>
      <c r="K3319">
        <v>0</v>
      </c>
      <c r="L3319">
        <v>212.79</v>
      </c>
    </row>
    <row r="3320" spans="1:12" x14ac:dyDescent="0.25">
      <c r="A3320" t="str">
        <f t="shared" si="617"/>
        <v>89301000</v>
      </c>
      <c r="B3320" t="str">
        <f t="shared" si="622"/>
        <v>72100000</v>
      </c>
      <c r="C3320" t="str">
        <f t="shared" si="620"/>
        <v>72100659</v>
      </c>
      <c r="D3320" t="str">
        <f t="shared" si="621"/>
        <v>801</v>
      </c>
      <c r="E3320" t="str">
        <f t="shared" si="623"/>
        <v>89301091</v>
      </c>
      <c r="F3320" t="str">
        <f>"2259220106"</f>
        <v>2259220106</v>
      </c>
      <c r="G3320" s="1">
        <v>44828</v>
      </c>
      <c r="H3320" t="str">
        <f>"93281"</f>
        <v>93281</v>
      </c>
      <c r="I3320">
        <v>1</v>
      </c>
      <c r="J3320">
        <v>134</v>
      </c>
      <c r="K3320">
        <v>0</v>
      </c>
      <c r="L3320">
        <v>164.82</v>
      </c>
    </row>
    <row r="3321" spans="1:12" x14ac:dyDescent="0.25">
      <c r="A3321" t="str">
        <f t="shared" si="617"/>
        <v>89301000</v>
      </c>
      <c r="B3321" t="str">
        <f t="shared" si="622"/>
        <v>72100000</v>
      </c>
      <c r="C3321" t="str">
        <f t="shared" si="620"/>
        <v>72100659</v>
      </c>
      <c r="D3321" t="str">
        <f t="shared" si="621"/>
        <v>801</v>
      </c>
      <c r="E3321" t="str">
        <f t="shared" si="623"/>
        <v>89301091</v>
      </c>
      <c r="F3321" t="str">
        <f>"8251045363"</f>
        <v>8251045363</v>
      </c>
      <c r="G3321" s="1">
        <v>44830</v>
      </c>
      <c r="H3321" t="str">
        <f>"93121"</f>
        <v>93121</v>
      </c>
      <c r="I3321">
        <v>1</v>
      </c>
      <c r="J3321">
        <v>125</v>
      </c>
      <c r="K3321">
        <v>0</v>
      </c>
      <c r="L3321">
        <v>153.75</v>
      </c>
    </row>
    <row r="3322" spans="1:12" x14ac:dyDescent="0.25">
      <c r="A3322" t="str">
        <f t="shared" si="617"/>
        <v>89301000</v>
      </c>
      <c r="B3322" t="str">
        <f t="shared" si="622"/>
        <v>72100000</v>
      </c>
      <c r="C3322" t="str">
        <f t="shared" si="620"/>
        <v>72100659</v>
      </c>
      <c r="D3322" t="str">
        <f t="shared" si="621"/>
        <v>801</v>
      </c>
      <c r="E3322" t="str">
        <f t="shared" si="623"/>
        <v>89301091</v>
      </c>
      <c r="F3322" t="str">
        <f>"8251045363"</f>
        <v>8251045363</v>
      </c>
      <c r="G3322" s="1">
        <v>44830</v>
      </c>
      <c r="H3322" t="str">
        <f>"93124"</f>
        <v>93124</v>
      </c>
      <c r="I3322">
        <v>1</v>
      </c>
      <c r="J3322">
        <v>173</v>
      </c>
      <c r="K3322">
        <v>0</v>
      </c>
      <c r="L3322">
        <v>212.79</v>
      </c>
    </row>
    <row r="3323" spans="1:12" x14ac:dyDescent="0.25">
      <c r="A3323" t="str">
        <f t="shared" si="617"/>
        <v>89301000</v>
      </c>
      <c r="B3323" t="str">
        <f t="shared" si="622"/>
        <v>72100000</v>
      </c>
      <c r="C3323" t="str">
        <f t="shared" si="620"/>
        <v>72100659</v>
      </c>
      <c r="D3323" t="str">
        <f t="shared" si="621"/>
        <v>801</v>
      </c>
      <c r="E3323" t="str">
        <f t="shared" si="623"/>
        <v>89301091</v>
      </c>
      <c r="F3323" t="str">
        <f>"8251045363"</f>
        <v>8251045363</v>
      </c>
      <c r="G3323" s="1">
        <v>44830</v>
      </c>
      <c r="H3323" t="str">
        <f>"93281"</f>
        <v>93281</v>
      </c>
      <c r="I3323">
        <v>1</v>
      </c>
      <c r="J3323">
        <v>134</v>
      </c>
      <c r="K3323">
        <v>0</v>
      </c>
      <c r="L3323">
        <v>164.82</v>
      </c>
    </row>
    <row r="3324" spans="1:12" x14ac:dyDescent="0.25">
      <c r="A3324" t="str">
        <f t="shared" si="617"/>
        <v>89301000</v>
      </c>
      <c r="B3324" t="str">
        <f t="shared" si="622"/>
        <v>72100000</v>
      </c>
      <c r="C3324" t="str">
        <f t="shared" si="620"/>
        <v>72100659</v>
      </c>
      <c r="D3324" t="str">
        <f t="shared" si="621"/>
        <v>801</v>
      </c>
      <c r="E3324" t="str">
        <f t="shared" si="623"/>
        <v>89301091</v>
      </c>
      <c r="F3324" t="str">
        <f>"8453015329"</f>
        <v>8453015329</v>
      </c>
      <c r="G3324" s="1">
        <v>44829</v>
      </c>
      <c r="H3324" t="str">
        <f>"93121"</f>
        <v>93121</v>
      </c>
      <c r="I3324">
        <v>1</v>
      </c>
      <c r="J3324">
        <v>125</v>
      </c>
      <c r="K3324">
        <v>0</v>
      </c>
      <c r="L3324">
        <v>153.75</v>
      </c>
    </row>
    <row r="3325" spans="1:12" x14ac:dyDescent="0.25">
      <c r="A3325" t="str">
        <f t="shared" si="617"/>
        <v>89301000</v>
      </c>
      <c r="B3325" t="str">
        <f t="shared" si="622"/>
        <v>72100000</v>
      </c>
      <c r="C3325" t="str">
        <f t="shared" si="620"/>
        <v>72100659</v>
      </c>
      <c r="D3325" t="str">
        <f t="shared" si="621"/>
        <v>801</v>
      </c>
      <c r="E3325" t="str">
        <f t="shared" si="623"/>
        <v>89301091</v>
      </c>
      <c r="F3325" t="str">
        <f>"8453015329"</f>
        <v>8453015329</v>
      </c>
      <c r="G3325" s="1">
        <v>44829</v>
      </c>
      <c r="H3325" t="str">
        <f>"93124"</f>
        <v>93124</v>
      </c>
      <c r="I3325">
        <v>1</v>
      </c>
      <c r="J3325">
        <v>173</v>
      </c>
      <c r="K3325">
        <v>0</v>
      </c>
      <c r="L3325">
        <v>212.79</v>
      </c>
    </row>
    <row r="3326" spans="1:12" x14ac:dyDescent="0.25">
      <c r="A3326" t="str">
        <f t="shared" si="617"/>
        <v>89301000</v>
      </c>
      <c r="B3326" t="str">
        <f t="shared" si="622"/>
        <v>72100000</v>
      </c>
      <c r="C3326" t="str">
        <f t="shared" si="620"/>
        <v>72100659</v>
      </c>
      <c r="D3326" t="str">
        <f t="shared" si="621"/>
        <v>801</v>
      </c>
      <c r="E3326" t="str">
        <f t="shared" si="623"/>
        <v>89301091</v>
      </c>
      <c r="F3326" t="str">
        <f>"8453015329"</f>
        <v>8453015329</v>
      </c>
      <c r="G3326" s="1">
        <v>44829</v>
      </c>
      <c r="H3326" t="str">
        <f>"93281"</f>
        <v>93281</v>
      </c>
      <c r="I3326">
        <v>1</v>
      </c>
      <c r="J3326">
        <v>134</v>
      </c>
      <c r="K3326">
        <v>0</v>
      </c>
      <c r="L3326">
        <v>164.82</v>
      </c>
    </row>
    <row r="3327" spans="1:12" x14ac:dyDescent="0.25">
      <c r="A3327" t="str">
        <f t="shared" si="617"/>
        <v>89301000</v>
      </c>
      <c r="B3327" t="str">
        <f t="shared" si="622"/>
        <v>72100000</v>
      </c>
      <c r="C3327" t="str">
        <f>"72100632"</f>
        <v>72100632</v>
      </c>
      <c r="D3327" t="str">
        <f>"816"</f>
        <v>816</v>
      </c>
      <c r="E3327" t="str">
        <f t="shared" si="623"/>
        <v>89301091</v>
      </c>
      <c r="F3327" t="str">
        <f>"2208121674"</f>
        <v>2208121674</v>
      </c>
      <c r="G3327" s="1">
        <v>44824</v>
      </c>
      <c r="H3327" t="str">
        <f>"94297"</f>
        <v>94297</v>
      </c>
      <c r="I3327">
        <v>1</v>
      </c>
      <c r="J3327">
        <v>298</v>
      </c>
      <c r="K3327">
        <v>0</v>
      </c>
      <c r="L3327">
        <v>366.54</v>
      </c>
    </row>
    <row r="3328" spans="1:12" x14ac:dyDescent="0.25">
      <c r="A3328" t="str">
        <f t="shared" si="617"/>
        <v>89301000</v>
      </c>
      <c r="B3328" t="str">
        <f t="shared" si="622"/>
        <v>72100000</v>
      </c>
      <c r="C3328" t="str">
        <f>"72100632"</f>
        <v>72100632</v>
      </c>
      <c r="D3328" t="str">
        <f>"816"</f>
        <v>816</v>
      </c>
      <c r="E3328" t="str">
        <f t="shared" si="623"/>
        <v>89301091</v>
      </c>
      <c r="F3328" t="str">
        <f>"2209180325"</f>
        <v>2209180325</v>
      </c>
      <c r="G3328" s="1">
        <v>44827</v>
      </c>
      <c r="H3328" t="str">
        <f>"94297"</f>
        <v>94297</v>
      </c>
      <c r="I3328">
        <v>1</v>
      </c>
      <c r="J3328">
        <v>298</v>
      </c>
      <c r="K3328">
        <v>0</v>
      </c>
      <c r="L3328">
        <v>366.54</v>
      </c>
    </row>
    <row r="3329" spans="1:12" x14ac:dyDescent="0.25">
      <c r="A3329" t="str">
        <f t="shared" si="617"/>
        <v>89301000</v>
      </c>
      <c r="B3329" t="str">
        <f t="shared" si="622"/>
        <v>72100000</v>
      </c>
      <c r="C3329" t="str">
        <f>"72100632"</f>
        <v>72100632</v>
      </c>
      <c r="D3329" t="str">
        <f>"816"</f>
        <v>816</v>
      </c>
      <c r="E3329" t="str">
        <f t="shared" si="623"/>
        <v>89301091</v>
      </c>
      <c r="F3329" t="str">
        <f>"2209180336"</f>
        <v>2209180336</v>
      </c>
      <c r="G3329" s="1">
        <v>44827</v>
      </c>
      <c r="H3329" t="str">
        <f>"94297"</f>
        <v>94297</v>
      </c>
      <c r="I3329">
        <v>1</v>
      </c>
      <c r="J3329">
        <v>298</v>
      </c>
      <c r="K3329">
        <v>0</v>
      </c>
      <c r="L3329">
        <v>366.54</v>
      </c>
    </row>
    <row r="3330" spans="1:12" x14ac:dyDescent="0.25">
      <c r="A3330" t="str">
        <f t="shared" ref="A3330:A3393" si="624">"89301000"</f>
        <v>89301000</v>
      </c>
      <c r="B3330" t="str">
        <f t="shared" si="622"/>
        <v>72100000</v>
      </c>
      <c r="C3330" t="str">
        <f t="shared" ref="C3330:C3359" si="625">"72100659"</f>
        <v>72100659</v>
      </c>
      <c r="D3330" t="str">
        <f t="shared" ref="D3330:D3359" si="626">"801"</f>
        <v>801</v>
      </c>
      <c r="E3330" t="str">
        <f t="shared" si="623"/>
        <v>89301091</v>
      </c>
      <c r="F3330" t="str">
        <f>"8358185759"</f>
        <v>8358185759</v>
      </c>
      <c r="G3330" s="1">
        <v>44830</v>
      </c>
      <c r="H3330" t="str">
        <f>"93121"</f>
        <v>93121</v>
      </c>
      <c r="I3330">
        <v>1</v>
      </c>
      <c r="J3330">
        <v>125</v>
      </c>
      <c r="K3330">
        <v>0</v>
      </c>
      <c r="L3330">
        <v>153.75</v>
      </c>
    </row>
    <row r="3331" spans="1:12" x14ac:dyDescent="0.25">
      <c r="A3331" t="str">
        <f t="shared" si="624"/>
        <v>89301000</v>
      </c>
      <c r="B3331" t="str">
        <f t="shared" si="622"/>
        <v>72100000</v>
      </c>
      <c r="C3331" t="str">
        <f t="shared" si="625"/>
        <v>72100659</v>
      </c>
      <c r="D3331" t="str">
        <f t="shared" si="626"/>
        <v>801</v>
      </c>
      <c r="E3331" t="str">
        <f t="shared" si="623"/>
        <v>89301091</v>
      </c>
      <c r="F3331" t="str">
        <f>"8358185759"</f>
        <v>8358185759</v>
      </c>
      <c r="G3331" s="1">
        <v>44830</v>
      </c>
      <c r="H3331" t="str">
        <f>"93124"</f>
        <v>93124</v>
      </c>
      <c r="I3331">
        <v>1</v>
      </c>
      <c r="J3331">
        <v>173</v>
      </c>
      <c r="K3331">
        <v>0</v>
      </c>
      <c r="L3331">
        <v>212.79</v>
      </c>
    </row>
    <row r="3332" spans="1:12" x14ac:dyDescent="0.25">
      <c r="A3332" t="str">
        <f t="shared" si="624"/>
        <v>89301000</v>
      </c>
      <c r="B3332" t="str">
        <f t="shared" si="622"/>
        <v>72100000</v>
      </c>
      <c r="C3332" t="str">
        <f t="shared" si="625"/>
        <v>72100659</v>
      </c>
      <c r="D3332" t="str">
        <f t="shared" si="626"/>
        <v>801</v>
      </c>
      <c r="E3332" t="str">
        <f t="shared" si="623"/>
        <v>89301091</v>
      </c>
      <c r="F3332" t="str">
        <f>"8358185759"</f>
        <v>8358185759</v>
      </c>
      <c r="G3332" s="1">
        <v>44830</v>
      </c>
      <c r="H3332" t="str">
        <f>"93281"</f>
        <v>93281</v>
      </c>
      <c r="I3332">
        <v>1</v>
      </c>
      <c r="J3332">
        <v>134</v>
      </c>
      <c r="K3332">
        <v>0</v>
      </c>
      <c r="L3332">
        <v>164.82</v>
      </c>
    </row>
    <row r="3333" spans="1:12" x14ac:dyDescent="0.25">
      <c r="A3333" t="str">
        <f t="shared" si="624"/>
        <v>89301000</v>
      </c>
      <c r="B3333" t="str">
        <f t="shared" si="622"/>
        <v>72100000</v>
      </c>
      <c r="C3333" t="str">
        <f t="shared" si="625"/>
        <v>72100659</v>
      </c>
      <c r="D3333" t="str">
        <f t="shared" si="626"/>
        <v>801</v>
      </c>
      <c r="E3333" t="str">
        <f t="shared" si="623"/>
        <v>89301091</v>
      </c>
      <c r="F3333" t="str">
        <f>"9056214849"</f>
        <v>9056214849</v>
      </c>
      <c r="G3333" s="1">
        <v>44830</v>
      </c>
      <c r="H3333" t="str">
        <f>"93121"</f>
        <v>93121</v>
      </c>
      <c r="I3333">
        <v>1</v>
      </c>
      <c r="J3333">
        <v>125</v>
      </c>
      <c r="K3333">
        <v>0</v>
      </c>
      <c r="L3333">
        <v>153.75</v>
      </c>
    </row>
    <row r="3334" spans="1:12" x14ac:dyDescent="0.25">
      <c r="A3334" t="str">
        <f t="shared" si="624"/>
        <v>89301000</v>
      </c>
      <c r="B3334" t="str">
        <f t="shared" si="622"/>
        <v>72100000</v>
      </c>
      <c r="C3334" t="str">
        <f t="shared" si="625"/>
        <v>72100659</v>
      </c>
      <c r="D3334" t="str">
        <f t="shared" si="626"/>
        <v>801</v>
      </c>
      <c r="E3334" t="str">
        <f t="shared" si="623"/>
        <v>89301091</v>
      </c>
      <c r="F3334" t="str">
        <f>"9056214849"</f>
        <v>9056214849</v>
      </c>
      <c r="G3334" s="1">
        <v>44830</v>
      </c>
      <c r="H3334" t="str">
        <f>"93124"</f>
        <v>93124</v>
      </c>
      <c r="I3334">
        <v>1</v>
      </c>
      <c r="J3334">
        <v>173</v>
      </c>
      <c r="K3334">
        <v>0</v>
      </c>
      <c r="L3334">
        <v>212.79</v>
      </c>
    </row>
    <row r="3335" spans="1:12" x14ac:dyDescent="0.25">
      <c r="A3335" t="str">
        <f t="shared" si="624"/>
        <v>89301000</v>
      </c>
      <c r="B3335" t="str">
        <f t="shared" si="622"/>
        <v>72100000</v>
      </c>
      <c r="C3335" t="str">
        <f t="shared" si="625"/>
        <v>72100659</v>
      </c>
      <c r="D3335" t="str">
        <f t="shared" si="626"/>
        <v>801</v>
      </c>
      <c r="E3335" t="str">
        <f t="shared" si="623"/>
        <v>89301091</v>
      </c>
      <c r="F3335" t="str">
        <f>"9056214849"</f>
        <v>9056214849</v>
      </c>
      <c r="G3335" s="1">
        <v>44830</v>
      </c>
      <c r="H3335" t="str">
        <f>"93281"</f>
        <v>93281</v>
      </c>
      <c r="I3335">
        <v>1</v>
      </c>
      <c r="J3335">
        <v>134</v>
      </c>
      <c r="K3335">
        <v>0</v>
      </c>
      <c r="L3335">
        <v>164.82</v>
      </c>
    </row>
    <row r="3336" spans="1:12" x14ac:dyDescent="0.25">
      <c r="A3336" t="str">
        <f t="shared" si="624"/>
        <v>89301000</v>
      </c>
      <c r="B3336" t="str">
        <f t="shared" si="622"/>
        <v>72100000</v>
      </c>
      <c r="C3336" t="str">
        <f t="shared" si="625"/>
        <v>72100659</v>
      </c>
      <c r="D3336" t="str">
        <f t="shared" si="626"/>
        <v>801</v>
      </c>
      <c r="E3336" t="str">
        <f t="shared" si="623"/>
        <v>89301091</v>
      </c>
      <c r="F3336" t="str">
        <f>"9158034842"</f>
        <v>9158034842</v>
      </c>
      <c r="G3336" s="1">
        <v>44830</v>
      </c>
      <c r="H3336" t="str">
        <f>"93121"</f>
        <v>93121</v>
      </c>
      <c r="I3336">
        <v>1</v>
      </c>
      <c r="J3336">
        <v>125</v>
      </c>
      <c r="K3336">
        <v>0</v>
      </c>
      <c r="L3336">
        <v>153.75</v>
      </c>
    </row>
    <row r="3337" spans="1:12" x14ac:dyDescent="0.25">
      <c r="A3337" t="str">
        <f t="shared" si="624"/>
        <v>89301000</v>
      </c>
      <c r="B3337" t="str">
        <f t="shared" si="622"/>
        <v>72100000</v>
      </c>
      <c r="C3337" t="str">
        <f t="shared" si="625"/>
        <v>72100659</v>
      </c>
      <c r="D3337" t="str">
        <f t="shared" si="626"/>
        <v>801</v>
      </c>
      <c r="E3337" t="str">
        <f t="shared" si="623"/>
        <v>89301091</v>
      </c>
      <c r="F3337" t="str">
        <f>"9158034842"</f>
        <v>9158034842</v>
      </c>
      <c r="G3337" s="1">
        <v>44830</v>
      </c>
      <c r="H3337" t="str">
        <f>"93124"</f>
        <v>93124</v>
      </c>
      <c r="I3337">
        <v>1</v>
      </c>
      <c r="J3337">
        <v>173</v>
      </c>
      <c r="K3337">
        <v>0</v>
      </c>
      <c r="L3337">
        <v>212.79</v>
      </c>
    </row>
    <row r="3338" spans="1:12" x14ac:dyDescent="0.25">
      <c r="A3338" t="str">
        <f t="shared" si="624"/>
        <v>89301000</v>
      </c>
      <c r="B3338" t="str">
        <f t="shared" si="622"/>
        <v>72100000</v>
      </c>
      <c r="C3338" t="str">
        <f t="shared" si="625"/>
        <v>72100659</v>
      </c>
      <c r="D3338" t="str">
        <f t="shared" si="626"/>
        <v>801</v>
      </c>
      <c r="E3338" t="str">
        <f t="shared" si="623"/>
        <v>89301091</v>
      </c>
      <c r="F3338" t="str">
        <f>"9158034842"</f>
        <v>9158034842</v>
      </c>
      <c r="G3338" s="1">
        <v>44830</v>
      </c>
      <c r="H3338" t="str">
        <f>"93281"</f>
        <v>93281</v>
      </c>
      <c r="I3338">
        <v>1</v>
      </c>
      <c r="J3338">
        <v>134</v>
      </c>
      <c r="K3338">
        <v>0</v>
      </c>
      <c r="L3338">
        <v>164.82</v>
      </c>
    </row>
    <row r="3339" spans="1:12" x14ac:dyDescent="0.25">
      <c r="A3339" t="str">
        <f t="shared" si="624"/>
        <v>89301000</v>
      </c>
      <c r="B3339" t="str">
        <f t="shared" si="622"/>
        <v>72100000</v>
      </c>
      <c r="C3339" t="str">
        <f t="shared" si="625"/>
        <v>72100659</v>
      </c>
      <c r="D3339" t="str">
        <f t="shared" si="626"/>
        <v>801</v>
      </c>
      <c r="E3339" t="str">
        <f t="shared" ref="E3339:E3344" si="627">"89301093"</f>
        <v>89301093</v>
      </c>
      <c r="F3339" t="str">
        <f>"2258150510"</f>
        <v>2258150510</v>
      </c>
      <c r="G3339" s="1">
        <v>44833</v>
      </c>
      <c r="H3339" t="str">
        <f>"93121"</f>
        <v>93121</v>
      </c>
      <c r="I3339">
        <v>1</v>
      </c>
      <c r="J3339">
        <v>125</v>
      </c>
      <c r="K3339">
        <v>0</v>
      </c>
      <c r="L3339">
        <v>153.75</v>
      </c>
    </row>
    <row r="3340" spans="1:12" x14ac:dyDescent="0.25">
      <c r="A3340" t="str">
        <f t="shared" si="624"/>
        <v>89301000</v>
      </c>
      <c r="B3340" t="str">
        <f t="shared" si="622"/>
        <v>72100000</v>
      </c>
      <c r="C3340" t="str">
        <f t="shared" si="625"/>
        <v>72100659</v>
      </c>
      <c r="D3340" t="str">
        <f t="shared" si="626"/>
        <v>801</v>
      </c>
      <c r="E3340" t="str">
        <f t="shared" si="627"/>
        <v>89301093</v>
      </c>
      <c r="F3340" t="str">
        <f>"2258150510"</f>
        <v>2258150510</v>
      </c>
      <c r="G3340" s="1">
        <v>44833</v>
      </c>
      <c r="H3340" t="str">
        <f>"93124"</f>
        <v>93124</v>
      </c>
      <c r="I3340">
        <v>1</v>
      </c>
      <c r="J3340">
        <v>173</v>
      </c>
      <c r="K3340">
        <v>0</v>
      </c>
      <c r="L3340">
        <v>212.79</v>
      </c>
    </row>
    <row r="3341" spans="1:12" x14ac:dyDescent="0.25">
      <c r="A3341" t="str">
        <f t="shared" si="624"/>
        <v>89301000</v>
      </c>
      <c r="B3341" t="str">
        <f t="shared" si="622"/>
        <v>72100000</v>
      </c>
      <c r="C3341" t="str">
        <f t="shared" si="625"/>
        <v>72100659</v>
      </c>
      <c r="D3341" t="str">
        <f t="shared" si="626"/>
        <v>801</v>
      </c>
      <c r="E3341" t="str">
        <f t="shared" si="627"/>
        <v>89301093</v>
      </c>
      <c r="F3341" t="str">
        <f>"2258150510"</f>
        <v>2258150510</v>
      </c>
      <c r="G3341" s="1">
        <v>44833</v>
      </c>
      <c r="H3341" t="str">
        <f>"93281"</f>
        <v>93281</v>
      </c>
      <c r="I3341">
        <v>1</v>
      </c>
      <c r="J3341">
        <v>134</v>
      </c>
      <c r="K3341">
        <v>0</v>
      </c>
      <c r="L3341">
        <v>164.82</v>
      </c>
    </row>
    <row r="3342" spans="1:12" x14ac:dyDescent="0.25">
      <c r="A3342" t="str">
        <f t="shared" si="624"/>
        <v>89301000</v>
      </c>
      <c r="B3342" t="str">
        <f t="shared" si="622"/>
        <v>72100000</v>
      </c>
      <c r="C3342" t="str">
        <f t="shared" si="625"/>
        <v>72100659</v>
      </c>
      <c r="D3342" t="str">
        <f t="shared" si="626"/>
        <v>801</v>
      </c>
      <c r="E3342" t="str">
        <f t="shared" si="627"/>
        <v>89301093</v>
      </c>
      <c r="F3342" t="str">
        <f>"2208101852"</f>
        <v>2208101852</v>
      </c>
      <c r="G3342" s="1">
        <v>44800</v>
      </c>
      <c r="H3342" t="str">
        <f>"93121"</f>
        <v>93121</v>
      </c>
      <c r="I3342">
        <v>1</v>
      </c>
      <c r="J3342">
        <v>125</v>
      </c>
      <c r="K3342">
        <v>0</v>
      </c>
      <c r="L3342">
        <v>153.75</v>
      </c>
    </row>
    <row r="3343" spans="1:12" x14ac:dyDescent="0.25">
      <c r="A3343" t="str">
        <f t="shared" si="624"/>
        <v>89301000</v>
      </c>
      <c r="B3343" t="str">
        <f t="shared" si="622"/>
        <v>72100000</v>
      </c>
      <c r="C3343" t="str">
        <f t="shared" si="625"/>
        <v>72100659</v>
      </c>
      <c r="D3343" t="str">
        <f t="shared" si="626"/>
        <v>801</v>
      </c>
      <c r="E3343" t="str">
        <f t="shared" si="627"/>
        <v>89301093</v>
      </c>
      <c r="F3343" t="str">
        <f>"2208101852"</f>
        <v>2208101852</v>
      </c>
      <c r="G3343" s="1">
        <v>44800</v>
      </c>
      <c r="H3343" t="str">
        <f>"93124"</f>
        <v>93124</v>
      </c>
      <c r="I3343">
        <v>1</v>
      </c>
      <c r="J3343">
        <v>173</v>
      </c>
      <c r="K3343">
        <v>0</v>
      </c>
      <c r="L3343">
        <v>212.79</v>
      </c>
    </row>
    <row r="3344" spans="1:12" x14ac:dyDescent="0.25">
      <c r="A3344" t="str">
        <f t="shared" si="624"/>
        <v>89301000</v>
      </c>
      <c r="B3344" t="str">
        <f t="shared" si="622"/>
        <v>72100000</v>
      </c>
      <c r="C3344" t="str">
        <f t="shared" si="625"/>
        <v>72100659</v>
      </c>
      <c r="D3344" t="str">
        <f t="shared" si="626"/>
        <v>801</v>
      </c>
      <c r="E3344" t="str">
        <f t="shared" si="627"/>
        <v>89301093</v>
      </c>
      <c r="F3344" t="str">
        <f>"2208101852"</f>
        <v>2208101852</v>
      </c>
      <c r="G3344" s="1">
        <v>44800</v>
      </c>
      <c r="H3344" t="str">
        <f>"93281"</f>
        <v>93281</v>
      </c>
      <c r="I3344">
        <v>1</v>
      </c>
      <c r="J3344">
        <v>134</v>
      </c>
      <c r="K3344">
        <v>0</v>
      </c>
      <c r="L3344">
        <v>164.82</v>
      </c>
    </row>
    <row r="3345" spans="1:12" x14ac:dyDescent="0.25">
      <c r="A3345" t="str">
        <f t="shared" si="624"/>
        <v>89301000</v>
      </c>
      <c r="B3345" t="str">
        <f t="shared" si="622"/>
        <v>72100000</v>
      </c>
      <c r="C3345" t="str">
        <f t="shared" si="625"/>
        <v>72100659</v>
      </c>
      <c r="D3345" t="str">
        <f t="shared" si="626"/>
        <v>801</v>
      </c>
      <c r="E3345" t="str">
        <f t="shared" ref="E3345:E3360" si="628">"89301091"</f>
        <v>89301091</v>
      </c>
      <c r="F3345" t="str">
        <f>"9259084846"</f>
        <v>9259084846</v>
      </c>
      <c r="G3345" s="1">
        <v>44801</v>
      </c>
      <c r="H3345" t="str">
        <f>"93121"</f>
        <v>93121</v>
      </c>
      <c r="I3345">
        <v>1</v>
      </c>
      <c r="J3345">
        <v>125</v>
      </c>
      <c r="K3345">
        <v>0</v>
      </c>
      <c r="L3345">
        <v>153.75</v>
      </c>
    </row>
    <row r="3346" spans="1:12" x14ac:dyDescent="0.25">
      <c r="A3346" t="str">
        <f t="shared" si="624"/>
        <v>89301000</v>
      </c>
      <c r="B3346" t="str">
        <f t="shared" si="622"/>
        <v>72100000</v>
      </c>
      <c r="C3346" t="str">
        <f t="shared" si="625"/>
        <v>72100659</v>
      </c>
      <c r="D3346" t="str">
        <f t="shared" si="626"/>
        <v>801</v>
      </c>
      <c r="E3346" t="str">
        <f t="shared" si="628"/>
        <v>89301091</v>
      </c>
      <c r="F3346" t="str">
        <f>"9259084846"</f>
        <v>9259084846</v>
      </c>
      <c r="G3346" s="1">
        <v>44801</v>
      </c>
      <c r="H3346" t="str">
        <f>"93124"</f>
        <v>93124</v>
      </c>
      <c r="I3346">
        <v>1</v>
      </c>
      <c r="J3346">
        <v>173</v>
      </c>
      <c r="K3346">
        <v>0</v>
      </c>
      <c r="L3346">
        <v>212.79</v>
      </c>
    </row>
    <row r="3347" spans="1:12" x14ac:dyDescent="0.25">
      <c r="A3347" t="str">
        <f t="shared" si="624"/>
        <v>89301000</v>
      </c>
      <c r="B3347" t="str">
        <f t="shared" si="622"/>
        <v>72100000</v>
      </c>
      <c r="C3347" t="str">
        <f t="shared" si="625"/>
        <v>72100659</v>
      </c>
      <c r="D3347" t="str">
        <f t="shared" si="626"/>
        <v>801</v>
      </c>
      <c r="E3347" t="str">
        <f t="shared" si="628"/>
        <v>89301091</v>
      </c>
      <c r="F3347" t="str">
        <f>"9259084846"</f>
        <v>9259084846</v>
      </c>
      <c r="G3347" s="1">
        <v>44801</v>
      </c>
      <c r="H3347" t="str">
        <f>"93281"</f>
        <v>93281</v>
      </c>
      <c r="I3347">
        <v>1</v>
      </c>
      <c r="J3347">
        <v>134</v>
      </c>
      <c r="K3347">
        <v>0</v>
      </c>
      <c r="L3347">
        <v>164.82</v>
      </c>
    </row>
    <row r="3348" spans="1:12" x14ac:dyDescent="0.25">
      <c r="A3348" t="str">
        <f t="shared" si="624"/>
        <v>89301000</v>
      </c>
      <c r="B3348" t="str">
        <f t="shared" si="622"/>
        <v>72100000</v>
      </c>
      <c r="C3348" t="str">
        <f t="shared" si="625"/>
        <v>72100659</v>
      </c>
      <c r="D3348" t="str">
        <f t="shared" si="626"/>
        <v>801</v>
      </c>
      <c r="E3348" t="str">
        <f t="shared" si="628"/>
        <v>89301091</v>
      </c>
      <c r="F3348" t="str">
        <f>"2208270526"</f>
        <v>2208270526</v>
      </c>
      <c r="G3348" s="1">
        <v>44803</v>
      </c>
      <c r="H3348" t="str">
        <f>"93121"</f>
        <v>93121</v>
      </c>
      <c r="I3348">
        <v>1</v>
      </c>
      <c r="J3348">
        <v>125</v>
      </c>
      <c r="K3348">
        <v>0</v>
      </c>
      <c r="L3348">
        <v>153.75</v>
      </c>
    </row>
    <row r="3349" spans="1:12" x14ac:dyDescent="0.25">
      <c r="A3349" t="str">
        <f t="shared" si="624"/>
        <v>89301000</v>
      </c>
      <c r="B3349" t="str">
        <f t="shared" si="622"/>
        <v>72100000</v>
      </c>
      <c r="C3349" t="str">
        <f t="shared" si="625"/>
        <v>72100659</v>
      </c>
      <c r="D3349" t="str">
        <f t="shared" si="626"/>
        <v>801</v>
      </c>
      <c r="E3349" t="str">
        <f t="shared" si="628"/>
        <v>89301091</v>
      </c>
      <c r="F3349" t="str">
        <f>"2208270526"</f>
        <v>2208270526</v>
      </c>
      <c r="G3349" s="1">
        <v>44803</v>
      </c>
      <c r="H3349" t="str">
        <f>"93124"</f>
        <v>93124</v>
      </c>
      <c r="I3349">
        <v>1</v>
      </c>
      <c r="J3349">
        <v>173</v>
      </c>
      <c r="K3349">
        <v>0</v>
      </c>
      <c r="L3349">
        <v>212.79</v>
      </c>
    </row>
    <row r="3350" spans="1:12" x14ac:dyDescent="0.25">
      <c r="A3350" t="str">
        <f t="shared" si="624"/>
        <v>89301000</v>
      </c>
      <c r="B3350" t="str">
        <f t="shared" si="622"/>
        <v>72100000</v>
      </c>
      <c r="C3350" t="str">
        <f t="shared" si="625"/>
        <v>72100659</v>
      </c>
      <c r="D3350" t="str">
        <f t="shared" si="626"/>
        <v>801</v>
      </c>
      <c r="E3350" t="str">
        <f t="shared" si="628"/>
        <v>89301091</v>
      </c>
      <c r="F3350" t="str">
        <f>"2208270526"</f>
        <v>2208270526</v>
      </c>
      <c r="G3350" s="1">
        <v>44803</v>
      </c>
      <c r="H3350" t="str">
        <f>"93281"</f>
        <v>93281</v>
      </c>
      <c r="I3350">
        <v>1</v>
      </c>
      <c r="J3350">
        <v>134</v>
      </c>
      <c r="K3350">
        <v>0</v>
      </c>
      <c r="L3350">
        <v>164.82</v>
      </c>
    </row>
    <row r="3351" spans="1:12" x14ac:dyDescent="0.25">
      <c r="A3351" t="str">
        <f t="shared" si="624"/>
        <v>89301000</v>
      </c>
      <c r="B3351" t="str">
        <f t="shared" si="622"/>
        <v>72100000</v>
      </c>
      <c r="C3351" t="str">
        <f t="shared" si="625"/>
        <v>72100659</v>
      </c>
      <c r="D3351" t="str">
        <f t="shared" si="626"/>
        <v>801</v>
      </c>
      <c r="E3351" t="str">
        <f t="shared" si="628"/>
        <v>89301091</v>
      </c>
      <c r="F3351" t="str">
        <f>"2258280530"</f>
        <v>2258280530</v>
      </c>
      <c r="G3351" s="1">
        <v>44803</v>
      </c>
      <c r="H3351" t="str">
        <f>"93121"</f>
        <v>93121</v>
      </c>
      <c r="I3351">
        <v>1</v>
      </c>
      <c r="J3351">
        <v>125</v>
      </c>
      <c r="K3351">
        <v>0</v>
      </c>
      <c r="L3351">
        <v>153.75</v>
      </c>
    </row>
    <row r="3352" spans="1:12" x14ac:dyDescent="0.25">
      <c r="A3352" t="str">
        <f t="shared" si="624"/>
        <v>89301000</v>
      </c>
      <c r="B3352" t="str">
        <f t="shared" si="622"/>
        <v>72100000</v>
      </c>
      <c r="C3352" t="str">
        <f t="shared" si="625"/>
        <v>72100659</v>
      </c>
      <c r="D3352" t="str">
        <f t="shared" si="626"/>
        <v>801</v>
      </c>
      <c r="E3352" t="str">
        <f t="shared" si="628"/>
        <v>89301091</v>
      </c>
      <c r="F3352" t="str">
        <f>"2258280530"</f>
        <v>2258280530</v>
      </c>
      <c r="G3352" s="1">
        <v>44803</v>
      </c>
      <c r="H3352" t="str">
        <f>"93124"</f>
        <v>93124</v>
      </c>
      <c r="I3352">
        <v>1</v>
      </c>
      <c r="J3352">
        <v>173</v>
      </c>
      <c r="K3352">
        <v>0</v>
      </c>
      <c r="L3352">
        <v>212.79</v>
      </c>
    </row>
    <row r="3353" spans="1:12" x14ac:dyDescent="0.25">
      <c r="A3353" t="str">
        <f t="shared" si="624"/>
        <v>89301000</v>
      </c>
      <c r="B3353" t="str">
        <f t="shared" si="622"/>
        <v>72100000</v>
      </c>
      <c r="C3353" t="str">
        <f t="shared" si="625"/>
        <v>72100659</v>
      </c>
      <c r="D3353" t="str">
        <f t="shared" si="626"/>
        <v>801</v>
      </c>
      <c r="E3353" t="str">
        <f t="shared" si="628"/>
        <v>89301091</v>
      </c>
      <c r="F3353" t="str">
        <f>"2258280530"</f>
        <v>2258280530</v>
      </c>
      <c r="G3353" s="1">
        <v>44803</v>
      </c>
      <c r="H3353" t="str">
        <f>"93281"</f>
        <v>93281</v>
      </c>
      <c r="I3353">
        <v>1</v>
      </c>
      <c r="J3353">
        <v>134</v>
      </c>
      <c r="K3353">
        <v>0</v>
      </c>
      <c r="L3353">
        <v>164.82</v>
      </c>
    </row>
    <row r="3354" spans="1:12" x14ac:dyDescent="0.25">
      <c r="A3354" t="str">
        <f t="shared" si="624"/>
        <v>89301000</v>
      </c>
      <c r="B3354" t="str">
        <f t="shared" si="622"/>
        <v>72100000</v>
      </c>
      <c r="C3354" t="str">
        <f t="shared" si="625"/>
        <v>72100659</v>
      </c>
      <c r="D3354" t="str">
        <f t="shared" si="626"/>
        <v>801</v>
      </c>
      <c r="E3354" t="str">
        <f t="shared" si="628"/>
        <v>89301091</v>
      </c>
      <c r="F3354" t="str">
        <f>"2258280563"</f>
        <v>2258280563</v>
      </c>
      <c r="G3354" s="1">
        <v>44803</v>
      </c>
      <c r="H3354" t="str">
        <f>"93121"</f>
        <v>93121</v>
      </c>
      <c r="I3354">
        <v>1</v>
      </c>
      <c r="J3354">
        <v>125</v>
      </c>
      <c r="K3354">
        <v>0</v>
      </c>
      <c r="L3354">
        <v>153.75</v>
      </c>
    </row>
    <row r="3355" spans="1:12" x14ac:dyDescent="0.25">
      <c r="A3355" t="str">
        <f t="shared" si="624"/>
        <v>89301000</v>
      </c>
      <c r="B3355" t="str">
        <f t="shared" si="622"/>
        <v>72100000</v>
      </c>
      <c r="C3355" t="str">
        <f t="shared" si="625"/>
        <v>72100659</v>
      </c>
      <c r="D3355" t="str">
        <f t="shared" si="626"/>
        <v>801</v>
      </c>
      <c r="E3355" t="str">
        <f t="shared" si="628"/>
        <v>89301091</v>
      </c>
      <c r="F3355" t="str">
        <f>"2258280563"</f>
        <v>2258280563</v>
      </c>
      <c r="G3355" s="1">
        <v>44803</v>
      </c>
      <c r="H3355" t="str">
        <f>"93124"</f>
        <v>93124</v>
      </c>
      <c r="I3355">
        <v>1</v>
      </c>
      <c r="J3355">
        <v>173</v>
      </c>
      <c r="K3355">
        <v>0</v>
      </c>
      <c r="L3355">
        <v>212.79</v>
      </c>
    </row>
    <row r="3356" spans="1:12" x14ac:dyDescent="0.25">
      <c r="A3356" t="str">
        <f t="shared" si="624"/>
        <v>89301000</v>
      </c>
      <c r="B3356" t="str">
        <f t="shared" si="622"/>
        <v>72100000</v>
      </c>
      <c r="C3356" t="str">
        <f t="shared" si="625"/>
        <v>72100659</v>
      </c>
      <c r="D3356" t="str">
        <f t="shared" si="626"/>
        <v>801</v>
      </c>
      <c r="E3356" t="str">
        <f t="shared" si="628"/>
        <v>89301091</v>
      </c>
      <c r="F3356" t="str">
        <f>"2258280563"</f>
        <v>2258280563</v>
      </c>
      <c r="G3356" s="1">
        <v>44803</v>
      </c>
      <c r="H3356" t="str">
        <f>"93281"</f>
        <v>93281</v>
      </c>
      <c r="I3356">
        <v>1</v>
      </c>
      <c r="J3356">
        <v>134</v>
      </c>
      <c r="K3356">
        <v>0</v>
      </c>
      <c r="L3356">
        <v>164.82</v>
      </c>
    </row>
    <row r="3357" spans="1:12" x14ac:dyDescent="0.25">
      <c r="A3357" t="str">
        <f t="shared" si="624"/>
        <v>89301000</v>
      </c>
      <c r="B3357" t="str">
        <f t="shared" si="622"/>
        <v>72100000</v>
      </c>
      <c r="C3357" t="str">
        <f t="shared" si="625"/>
        <v>72100659</v>
      </c>
      <c r="D3357" t="str">
        <f t="shared" si="626"/>
        <v>801</v>
      </c>
      <c r="E3357" t="str">
        <f t="shared" si="628"/>
        <v>89301091</v>
      </c>
      <c r="F3357" t="str">
        <f>"2208290084"</f>
        <v>2208290084</v>
      </c>
      <c r="G3357" s="1">
        <v>44804</v>
      </c>
      <c r="H3357" t="str">
        <f>"93121"</f>
        <v>93121</v>
      </c>
      <c r="I3357">
        <v>1</v>
      </c>
      <c r="J3357">
        <v>125</v>
      </c>
      <c r="K3357">
        <v>0</v>
      </c>
      <c r="L3357">
        <v>153.75</v>
      </c>
    </row>
    <row r="3358" spans="1:12" x14ac:dyDescent="0.25">
      <c r="A3358" t="str">
        <f t="shared" si="624"/>
        <v>89301000</v>
      </c>
      <c r="B3358" t="str">
        <f t="shared" si="622"/>
        <v>72100000</v>
      </c>
      <c r="C3358" t="str">
        <f t="shared" si="625"/>
        <v>72100659</v>
      </c>
      <c r="D3358" t="str">
        <f t="shared" si="626"/>
        <v>801</v>
      </c>
      <c r="E3358" t="str">
        <f t="shared" si="628"/>
        <v>89301091</v>
      </c>
      <c r="F3358" t="str">
        <f>"2208290084"</f>
        <v>2208290084</v>
      </c>
      <c r="G3358" s="1">
        <v>44804</v>
      </c>
      <c r="H3358" t="str">
        <f>"93124"</f>
        <v>93124</v>
      </c>
      <c r="I3358">
        <v>1</v>
      </c>
      <c r="J3358">
        <v>173</v>
      </c>
      <c r="K3358">
        <v>0</v>
      </c>
      <c r="L3358">
        <v>212.79</v>
      </c>
    </row>
    <row r="3359" spans="1:12" x14ac:dyDescent="0.25">
      <c r="A3359" t="str">
        <f t="shared" si="624"/>
        <v>89301000</v>
      </c>
      <c r="B3359" t="str">
        <f t="shared" si="622"/>
        <v>72100000</v>
      </c>
      <c r="C3359" t="str">
        <f t="shared" si="625"/>
        <v>72100659</v>
      </c>
      <c r="D3359" t="str">
        <f t="shared" si="626"/>
        <v>801</v>
      </c>
      <c r="E3359" t="str">
        <f t="shared" si="628"/>
        <v>89301091</v>
      </c>
      <c r="F3359" t="str">
        <f>"2208290084"</f>
        <v>2208290084</v>
      </c>
      <c r="G3359" s="1">
        <v>44804</v>
      </c>
      <c r="H3359" t="str">
        <f>"93281"</f>
        <v>93281</v>
      </c>
      <c r="I3359">
        <v>1</v>
      </c>
      <c r="J3359">
        <v>134</v>
      </c>
      <c r="K3359">
        <v>0</v>
      </c>
      <c r="L3359">
        <v>164.82</v>
      </c>
    </row>
    <row r="3360" spans="1:12" x14ac:dyDescent="0.25">
      <c r="A3360" t="str">
        <f t="shared" si="624"/>
        <v>89301000</v>
      </c>
      <c r="B3360" t="str">
        <f t="shared" si="622"/>
        <v>72100000</v>
      </c>
      <c r="C3360" t="str">
        <f>"72100632"</f>
        <v>72100632</v>
      </c>
      <c r="D3360" t="str">
        <f>"816"</f>
        <v>816</v>
      </c>
      <c r="E3360" t="str">
        <f t="shared" si="628"/>
        <v>89301091</v>
      </c>
      <c r="F3360" t="str">
        <f>"2258150510"</f>
        <v>2258150510</v>
      </c>
      <c r="G3360" s="1">
        <v>44804</v>
      </c>
      <c r="H3360" t="str">
        <f>"94297"</f>
        <v>94297</v>
      </c>
      <c r="I3360">
        <v>1</v>
      </c>
      <c r="J3360">
        <v>298</v>
      </c>
      <c r="K3360">
        <v>0</v>
      </c>
      <c r="L3360">
        <v>366.54</v>
      </c>
    </row>
    <row r="3361" spans="1:12" x14ac:dyDescent="0.25">
      <c r="A3361" t="str">
        <f t="shared" si="624"/>
        <v>89301000</v>
      </c>
      <c r="B3361" t="str">
        <f t="shared" ref="B3361:B3378" si="629">"10510000"</f>
        <v>10510000</v>
      </c>
      <c r="C3361" t="str">
        <f t="shared" ref="C3361:C3378" si="630">"10510001"</f>
        <v>10510001</v>
      </c>
      <c r="D3361" t="str">
        <f t="shared" ref="D3361:D3378" si="631">"802"</f>
        <v>802</v>
      </c>
      <c r="E3361" t="str">
        <f t="shared" ref="E3361:E3366" si="632">"89301202"</f>
        <v>89301202</v>
      </c>
      <c r="F3361" t="str">
        <f t="shared" ref="F3361:F3366" si="633">"0462236071"</f>
        <v>0462236071</v>
      </c>
      <c r="G3361" s="1">
        <v>44860</v>
      </c>
      <c r="H3361" t="str">
        <f>"82079"</f>
        <v>82079</v>
      </c>
      <c r="I3361">
        <v>1</v>
      </c>
      <c r="J3361">
        <v>332</v>
      </c>
      <c r="K3361">
        <v>0</v>
      </c>
      <c r="L3361">
        <v>302.12</v>
      </c>
    </row>
    <row r="3362" spans="1:12" x14ac:dyDescent="0.25">
      <c r="A3362" t="str">
        <f t="shared" si="624"/>
        <v>89301000</v>
      </c>
      <c r="B3362" t="str">
        <f t="shared" si="629"/>
        <v>10510000</v>
      </c>
      <c r="C3362" t="str">
        <f t="shared" si="630"/>
        <v>10510001</v>
      </c>
      <c r="D3362" t="str">
        <f t="shared" si="631"/>
        <v>802</v>
      </c>
      <c r="E3362" t="str">
        <f t="shared" si="632"/>
        <v>89301202</v>
      </c>
      <c r="F3362" t="str">
        <f t="shared" si="633"/>
        <v>0462236071</v>
      </c>
      <c r="G3362" s="1">
        <v>44859</v>
      </c>
      <c r="H3362" t="str">
        <f>"82111"</f>
        <v>82111</v>
      </c>
      <c r="I3362">
        <v>1</v>
      </c>
      <c r="J3362">
        <v>36</v>
      </c>
      <c r="K3362">
        <v>0</v>
      </c>
      <c r="L3362">
        <v>32.76</v>
      </c>
    </row>
    <row r="3363" spans="1:12" x14ac:dyDescent="0.25">
      <c r="A3363" t="str">
        <f t="shared" si="624"/>
        <v>89301000</v>
      </c>
      <c r="B3363" t="str">
        <f t="shared" si="629"/>
        <v>10510000</v>
      </c>
      <c r="C3363" t="str">
        <f t="shared" si="630"/>
        <v>10510001</v>
      </c>
      <c r="D3363" t="str">
        <f t="shared" si="631"/>
        <v>802</v>
      </c>
      <c r="E3363" t="str">
        <f t="shared" si="632"/>
        <v>89301202</v>
      </c>
      <c r="F3363" t="str">
        <f t="shared" si="633"/>
        <v>0462236071</v>
      </c>
      <c r="G3363" s="1">
        <v>44858</v>
      </c>
      <c r="H3363" t="str">
        <f>"82111"</f>
        <v>82111</v>
      </c>
      <c r="I3363">
        <v>1</v>
      </c>
      <c r="J3363">
        <v>36</v>
      </c>
      <c r="K3363">
        <v>0</v>
      </c>
      <c r="L3363">
        <v>32.76</v>
      </c>
    </row>
    <row r="3364" spans="1:12" x14ac:dyDescent="0.25">
      <c r="A3364" t="str">
        <f t="shared" si="624"/>
        <v>89301000</v>
      </c>
      <c r="B3364" t="str">
        <f t="shared" si="629"/>
        <v>10510000</v>
      </c>
      <c r="C3364" t="str">
        <f t="shared" si="630"/>
        <v>10510001</v>
      </c>
      <c r="D3364" t="str">
        <f t="shared" si="631"/>
        <v>802</v>
      </c>
      <c r="E3364" t="str">
        <f t="shared" si="632"/>
        <v>89301202</v>
      </c>
      <c r="F3364" t="str">
        <f t="shared" si="633"/>
        <v>0462236071</v>
      </c>
      <c r="G3364" s="1">
        <v>44859</v>
      </c>
      <c r="H3364" t="str">
        <f>"82145"</f>
        <v>82145</v>
      </c>
      <c r="I3364">
        <v>9</v>
      </c>
      <c r="J3364">
        <v>513</v>
      </c>
      <c r="K3364">
        <v>0</v>
      </c>
      <c r="L3364">
        <v>466.83</v>
      </c>
    </row>
    <row r="3365" spans="1:12" x14ac:dyDescent="0.25">
      <c r="A3365" t="str">
        <f t="shared" si="624"/>
        <v>89301000</v>
      </c>
      <c r="B3365" t="str">
        <f t="shared" si="629"/>
        <v>10510000</v>
      </c>
      <c r="C3365" t="str">
        <f t="shared" si="630"/>
        <v>10510001</v>
      </c>
      <c r="D3365" t="str">
        <f t="shared" si="631"/>
        <v>802</v>
      </c>
      <c r="E3365" t="str">
        <f t="shared" si="632"/>
        <v>89301202</v>
      </c>
      <c r="F3365" t="str">
        <f t="shared" si="633"/>
        <v>0462236071</v>
      </c>
      <c r="G3365" s="1">
        <v>44859</v>
      </c>
      <c r="H3365" t="str">
        <f>"82113"</f>
        <v>82113</v>
      </c>
      <c r="I3365">
        <v>1</v>
      </c>
      <c r="J3365">
        <v>362</v>
      </c>
      <c r="K3365">
        <v>0</v>
      </c>
      <c r="L3365">
        <v>329.42</v>
      </c>
    </row>
    <row r="3366" spans="1:12" x14ac:dyDescent="0.25">
      <c r="A3366" t="str">
        <f t="shared" si="624"/>
        <v>89301000</v>
      </c>
      <c r="B3366" t="str">
        <f t="shared" si="629"/>
        <v>10510000</v>
      </c>
      <c r="C3366" t="str">
        <f t="shared" si="630"/>
        <v>10510001</v>
      </c>
      <c r="D3366" t="str">
        <f t="shared" si="631"/>
        <v>802</v>
      </c>
      <c r="E3366" t="str">
        <f t="shared" si="632"/>
        <v>89301202</v>
      </c>
      <c r="F3366" t="str">
        <f t="shared" si="633"/>
        <v>0462236071</v>
      </c>
      <c r="G3366" s="1">
        <v>44858</v>
      </c>
      <c r="H3366" t="str">
        <f>"97111"</f>
        <v>97111</v>
      </c>
      <c r="I3366">
        <v>1</v>
      </c>
      <c r="J3366">
        <v>18</v>
      </c>
      <c r="K3366">
        <v>0</v>
      </c>
      <c r="L3366">
        <v>16.38</v>
      </c>
    </row>
    <row r="3367" spans="1:12" x14ac:dyDescent="0.25">
      <c r="A3367" t="str">
        <f t="shared" si="624"/>
        <v>89301000</v>
      </c>
      <c r="B3367" t="str">
        <f t="shared" si="629"/>
        <v>10510000</v>
      </c>
      <c r="C3367" t="str">
        <f t="shared" si="630"/>
        <v>10510001</v>
      </c>
      <c r="D3367" t="str">
        <f t="shared" si="631"/>
        <v>802</v>
      </c>
      <c r="E3367" t="str">
        <f t="shared" ref="E3367:E3372" si="634">"89301013"</f>
        <v>89301013</v>
      </c>
      <c r="F3367" t="str">
        <f t="shared" ref="F3367:F3372" si="635">"5703302770"</f>
        <v>5703302770</v>
      </c>
      <c r="G3367" s="1">
        <v>44853</v>
      </c>
      <c r="H3367" t="str">
        <f>"82038"</f>
        <v>82038</v>
      </c>
      <c r="I3367">
        <v>1</v>
      </c>
      <c r="J3367">
        <v>2142</v>
      </c>
      <c r="K3367">
        <v>0</v>
      </c>
      <c r="L3367">
        <v>1949.22</v>
      </c>
    </row>
    <row r="3368" spans="1:12" x14ac:dyDescent="0.25">
      <c r="A3368" t="str">
        <f t="shared" si="624"/>
        <v>89301000</v>
      </c>
      <c r="B3368" t="str">
        <f t="shared" si="629"/>
        <v>10510000</v>
      </c>
      <c r="C3368" t="str">
        <f t="shared" si="630"/>
        <v>10510001</v>
      </c>
      <c r="D3368" t="str">
        <f t="shared" si="631"/>
        <v>802</v>
      </c>
      <c r="E3368" t="str">
        <f t="shared" si="634"/>
        <v>89301013</v>
      </c>
      <c r="F3368" t="str">
        <f t="shared" si="635"/>
        <v>5703302770</v>
      </c>
      <c r="G3368" s="1">
        <v>44852</v>
      </c>
      <c r="H3368" t="str">
        <f>"82077"</f>
        <v>82077</v>
      </c>
      <c r="I3368">
        <v>1</v>
      </c>
      <c r="J3368">
        <v>350</v>
      </c>
      <c r="K3368">
        <v>0</v>
      </c>
      <c r="L3368">
        <v>318.5</v>
      </c>
    </row>
    <row r="3369" spans="1:12" x14ac:dyDescent="0.25">
      <c r="A3369" t="str">
        <f t="shared" si="624"/>
        <v>89301000</v>
      </c>
      <c r="B3369" t="str">
        <f t="shared" si="629"/>
        <v>10510000</v>
      </c>
      <c r="C3369" t="str">
        <f t="shared" si="630"/>
        <v>10510001</v>
      </c>
      <c r="D3369" t="str">
        <f t="shared" si="631"/>
        <v>802</v>
      </c>
      <c r="E3369" t="str">
        <f t="shared" si="634"/>
        <v>89301013</v>
      </c>
      <c r="F3369" t="str">
        <f t="shared" si="635"/>
        <v>5703302770</v>
      </c>
      <c r="G3369" s="1">
        <v>44852</v>
      </c>
      <c r="H3369" t="str">
        <f>"82119"</f>
        <v>82119</v>
      </c>
      <c r="I3369">
        <v>1</v>
      </c>
      <c r="J3369">
        <v>229</v>
      </c>
      <c r="K3369">
        <v>0</v>
      </c>
      <c r="L3369">
        <v>208.39</v>
      </c>
    </row>
    <row r="3370" spans="1:12" x14ac:dyDescent="0.25">
      <c r="A3370" t="str">
        <f t="shared" si="624"/>
        <v>89301000</v>
      </c>
      <c r="B3370" t="str">
        <f t="shared" si="629"/>
        <v>10510000</v>
      </c>
      <c r="C3370" t="str">
        <f t="shared" si="630"/>
        <v>10510001</v>
      </c>
      <c r="D3370" t="str">
        <f t="shared" si="631"/>
        <v>802</v>
      </c>
      <c r="E3370" t="str">
        <f t="shared" si="634"/>
        <v>89301013</v>
      </c>
      <c r="F3370" t="str">
        <f t="shared" si="635"/>
        <v>5703302770</v>
      </c>
      <c r="G3370" s="1">
        <v>44854</v>
      </c>
      <c r="H3370" t="str">
        <f>"82119"</f>
        <v>82119</v>
      </c>
      <c r="I3370">
        <v>2</v>
      </c>
      <c r="J3370">
        <v>458</v>
      </c>
      <c r="K3370">
        <v>0</v>
      </c>
      <c r="L3370">
        <v>416.78</v>
      </c>
    </row>
    <row r="3371" spans="1:12" x14ac:dyDescent="0.25">
      <c r="A3371" t="str">
        <f t="shared" si="624"/>
        <v>89301000</v>
      </c>
      <c r="B3371" t="str">
        <f t="shared" si="629"/>
        <v>10510000</v>
      </c>
      <c r="C3371" t="str">
        <f t="shared" si="630"/>
        <v>10510001</v>
      </c>
      <c r="D3371" t="str">
        <f t="shared" si="631"/>
        <v>802</v>
      </c>
      <c r="E3371" t="str">
        <f t="shared" si="634"/>
        <v>89301013</v>
      </c>
      <c r="F3371" t="str">
        <f t="shared" si="635"/>
        <v>5703302770</v>
      </c>
      <c r="G3371" s="1">
        <v>44852</v>
      </c>
      <c r="H3371" t="str">
        <f>"82135"</f>
        <v>82135</v>
      </c>
      <c r="I3371">
        <v>1</v>
      </c>
      <c r="J3371">
        <v>828</v>
      </c>
      <c r="K3371">
        <v>0</v>
      </c>
      <c r="L3371">
        <v>753.48</v>
      </c>
    </row>
    <row r="3372" spans="1:12" x14ac:dyDescent="0.25">
      <c r="A3372" t="str">
        <f t="shared" si="624"/>
        <v>89301000</v>
      </c>
      <c r="B3372" t="str">
        <f t="shared" si="629"/>
        <v>10510000</v>
      </c>
      <c r="C3372" t="str">
        <f t="shared" si="630"/>
        <v>10510001</v>
      </c>
      <c r="D3372" t="str">
        <f t="shared" si="631"/>
        <v>802</v>
      </c>
      <c r="E3372" t="str">
        <f t="shared" si="634"/>
        <v>89301013</v>
      </c>
      <c r="F3372" t="str">
        <f t="shared" si="635"/>
        <v>5703302770</v>
      </c>
      <c r="G3372" s="1">
        <v>44853</v>
      </c>
      <c r="H3372" t="str">
        <f>"82034"</f>
        <v>82034</v>
      </c>
      <c r="I3372">
        <v>1</v>
      </c>
      <c r="J3372">
        <v>348</v>
      </c>
      <c r="K3372">
        <v>0</v>
      </c>
      <c r="L3372">
        <v>316.68</v>
      </c>
    </row>
    <row r="3373" spans="1:12" x14ac:dyDescent="0.25">
      <c r="A3373" t="str">
        <f t="shared" si="624"/>
        <v>89301000</v>
      </c>
      <c r="B3373" t="str">
        <f t="shared" si="629"/>
        <v>10510000</v>
      </c>
      <c r="C3373" t="str">
        <f t="shared" si="630"/>
        <v>10510001</v>
      </c>
      <c r="D3373" t="str">
        <f t="shared" si="631"/>
        <v>802</v>
      </c>
      <c r="E3373" t="str">
        <f>"89301031"</f>
        <v>89301031</v>
      </c>
      <c r="F3373" t="str">
        <f>"8458065847"</f>
        <v>8458065847</v>
      </c>
      <c r="G3373" s="1">
        <v>44852</v>
      </c>
      <c r="H3373" t="str">
        <f>"82041"</f>
        <v>82041</v>
      </c>
      <c r="I3373">
        <v>1</v>
      </c>
      <c r="J3373">
        <v>1090</v>
      </c>
      <c r="K3373">
        <v>0</v>
      </c>
      <c r="L3373">
        <v>991.9</v>
      </c>
    </row>
    <row r="3374" spans="1:12" x14ac:dyDescent="0.25">
      <c r="A3374" t="str">
        <f t="shared" si="624"/>
        <v>89301000</v>
      </c>
      <c r="B3374" t="str">
        <f t="shared" si="629"/>
        <v>10510000</v>
      </c>
      <c r="C3374" t="str">
        <f t="shared" si="630"/>
        <v>10510001</v>
      </c>
      <c r="D3374" t="str">
        <f t="shared" si="631"/>
        <v>802</v>
      </c>
      <c r="E3374" t="str">
        <f>"89301031"</f>
        <v>89301031</v>
      </c>
      <c r="F3374" t="str">
        <f>"8458065847"</f>
        <v>8458065847</v>
      </c>
      <c r="G3374" s="1">
        <v>44852</v>
      </c>
      <c r="H3374" t="str">
        <f>"82041"</f>
        <v>82041</v>
      </c>
      <c r="I3374">
        <v>1</v>
      </c>
      <c r="J3374">
        <v>1090</v>
      </c>
      <c r="K3374">
        <v>0</v>
      </c>
      <c r="L3374">
        <v>991.9</v>
      </c>
    </row>
    <row r="3375" spans="1:12" x14ac:dyDescent="0.25">
      <c r="A3375" t="str">
        <f t="shared" si="624"/>
        <v>89301000</v>
      </c>
      <c r="B3375" t="str">
        <f t="shared" si="629"/>
        <v>10510000</v>
      </c>
      <c r="C3375" t="str">
        <f t="shared" si="630"/>
        <v>10510001</v>
      </c>
      <c r="D3375" t="str">
        <f t="shared" si="631"/>
        <v>802</v>
      </c>
      <c r="E3375" t="str">
        <f>"89301031"</f>
        <v>89301031</v>
      </c>
      <c r="F3375" t="str">
        <f>"8458065847"</f>
        <v>8458065847</v>
      </c>
      <c r="G3375" s="1">
        <v>44852</v>
      </c>
      <c r="H3375" t="str">
        <f>"82034"</f>
        <v>82034</v>
      </c>
      <c r="I3375">
        <v>1</v>
      </c>
      <c r="J3375">
        <v>348</v>
      </c>
      <c r="K3375">
        <v>0</v>
      </c>
      <c r="L3375">
        <v>316.68</v>
      </c>
    </row>
    <row r="3376" spans="1:12" x14ac:dyDescent="0.25">
      <c r="A3376" t="str">
        <f t="shared" si="624"/>
        <v>89301000</v>
      </c>
      <c r="B3376" t="str">
        <f t="shared" si="629"/>
        <v>10510000</v>
      </c>
      <c r="C3376" t="str">
        <f t="shared" si="630"/>
        <v>10510001</v>
      </c>
      <c r="D3376" t="str">
        <f t="shared" si="631"/>
        <v>802</v>
      </c>
      <c r="E3376" t="str">
        <f>"89301171"</f>
        <v>89301171</v>
      </c>
      <c r="F3376" t="str">
        <f>"8808195770"</f>
        <v>8808195770</v>
      </c>
      <c r="G3376" s="1">
        <v>44855</v>
      </c>
      <c r="H3376" t="str">
        <f>"82034"</f>
        <v>82034</v>
      </c>
      <c r="I3376">
        <v>1</v>
      </c>
      <c r="J3376">
        <v>348</v>
      </c>
      <c r="K3376">
        <v>0</v>
      </c>
      <c r="L3376">
        <v>316.68</v>
      </c>
    </row>
    <row r="3377" spans="1:12" x14ac:dyDescent="0.25">
      <c r="A3377" t="str">
        <f t="shared" si="624"/>
        <v>89301000</v>
      </c>
      <c r="B3377" t="str">
        <f t="shared" si="629"/>
        <v>10510000</v>
      </c>
      <c r="C3377" t="str">
        <f t="shared" si="630"/>
        <v>10510001</v>
      </c>
      <c r="D3377" t="str">
        <f t="shared" si="631"/>
        <v>802</v>
      </c>
      <c r="E3377" t="str">
        <f>"89301171"</f>
        <v>89301171</v>
      </c>
      <c r="F3377" t="str">
        <f>"8808195770"</f>
        <v>8808195770</v>
      </c>
      <c r="G3377" s="1">
        <v>44855</v>
      </c>
      <c r="H3377" t="str">
        <f>"82041"</f>
        <v>82041</v>
      </c>
      <c r="I3377">
        <v>1</v>
      </c>
      <c r="J3377">
        <v>1090</v>
      </c>
      <c r="K3377">
        <v>0</v>
      </c>
      <c r="L3377">
        <v>991.9</v>
      </c>
    </row>
    <row r="3378" spans="1:12" x14ac:dyDescent="0.25">
      <c r="A3378" t="str">
        <f t="shared" si="624"/>
        <v>89301000</v>
      </c>
      <c r="B3378" t="str">
        <f t="shared" si="629"/>
        <v>10510000</v>
      </c>
      <c r="C3378" t="str">
        <f t="shared" si="630"/>
        <v>10510001</v>
      </c>
      <c r="D3378" t="str">
        <f t="shared" si="631"/>
        <v>802</v>
      </c>
      <c r="E3378" t="str">
        <f>"89301171"</f>
        <v>89301171</v>
      </c>
      <c r="F3378" t="str">
        <f>"8808195770"</f>
        <v>8808195770</v>
      </c>
      <c r="G3378" s="1">
        <v>44855</v>
      </c>
      <c r="H3378" t="str">
        <f>"82041"</f>
        <v>82041</v>
      </c>
      <c r="I3378">
        <v>1</v>
      </c>
      <c r="J3378">
        <v>1090</v>
      </c>
      <c r="K3378">
        <v>0</v>
      </c>
      <c r="L3378">
        <v>991.9</v>
      </c>
    </row>
    <row r="3379" spans="1:12" x14ac:dyDescent="0.25">
      <c r="A3379" t="str">
        <f t="shared" si="624"/>
        <v>89301000</v>
      </c>
      <c r="B3379" t="str">
        <f t="shared" ref="B3379:B3398" si="636">"72100000"</f>
        <v>72100000</v>
      </c>
      <c r="C3379" t="str">
        <f t="shared" ref="C3379:C3390" si="637">"72100659"</f>
        <v>72100659</v>
      </c>
      <c r="D3379" t="str">
        <f t="shared" ref="D3379:D3390" si="638">"801"</f>
        <v>801</v>
      </c>
      <c r="E3379" t="str">
        <f t="shared" ref="E3379:E3398" si="639">"89301091"</f>
        <v>89301091</v>
      </c>
      <c r="F3379" t="str">
        <f>"9353055701"</f>
        <v>9353055701</v>
      </c>
      <c r="G3379" s="1">
        <v>44836</v>
      </c>
      <c r="H3379" t="str">
        <f>"93121"</f>
        <v>93121</v>
      </c>
      <c r="I3379">
        <v>1</v>
      </c>
      <c r="J3379">
        <v>125</v>
      </c>
      <c r="K3379">
        <v>0</v>
      </c>
      <c r="L3379">
        <v>153.75</v>
      </c>
    </row>
    <row r="3380" spans="1:12" x14ac:dyDescent="0.25">
      <c r="A3380" t="str">
        <f t="shared" si="624"/>
        <v>89301000</v>
      </c>
      <c r="B3380" t="str">
        <f t="shared" si="636"/>
        <v>72100000</v>
      </c>
      <c r="C3380" t="str">
        <f t="shared" si="637"/>
        <v>72100659</v>
      </c>
      <c r="D3380" t="str">
        <f t="shared" si="638"/>
        <v>801</v>
      </c>
      <c r="E3380" t="str">
        <f t="shared" si="639"/>
        <v>89301091</v>
      </c>
      <c r="F3380" t="str">
        <f>"9353055701"</f>
        <v>9353055701</v>
      </c>
      <c r="G3380" s="1">
        <v>44836</v>
      </c>
      <c r="H3380" t="str">
        <f>"93124"</f>
        <v>93124</v>
      </c>
      <c r="I3380">
        <v>1</v>
      </c>
      <c r="J3380">
        <v>173</v>
      </c>
      <c r="K3380">
        <v>0</v>
      </c>
      <c r="L3380">
        <v>212.79</v>
      </c>
    </row>
    <row r="3381" spans="1:12" x14ac:dyDescent="0.25">
      <c r="A3381" t="str">
        <f t="shared" si="624"/>
        <v>89301000</v>
      </c>
      <c r="B3381" t="str">
        <f t="shared" si="636"/>
        <v>72100000</v>
      </c>
      <c r="C3381" t="str">
        <f t="shared" si="637"/>
        <v>72100659</v>
      </c>
      <c r="D3381" t="str">
        <f t="shared" si="638"/>
        <v>801</v>
      </c>
      <c r="E3381" t="str">
        <f t="shared" si="639"/>
        <v>89301091</v>
      </c>
      <c r="F3381" t="str">
        <f>"9353055701"</f>
        <v>9353055701</v>
      </c>
      <c r="G3381" s="1">
        <v>44836</v>
      </c>
      <c r="H3381" t="str">
        <f>"93281"</f>
        <v>93281</v>
      </c>
      <c r="I3381">
        <v>1</v>
      </c>
      <c r="J3381">
        <v>134</v>
      </c>
      <c r="K3381">
        <v>0</v>
      </c>
      <c r="L3381">
        <v>164.82</v>
      </c>
    </row>
    <row r="3382" spans="1:12" x14ac:dyDescent="0.25">
      <c r="A3382" t="str">
        <f t="shared" si="624"/>
        <v>89301000</v>
      </c>
      <c r="B3382" t="str">
        <f t="shared" si="636"/>
        <v>72100000</v>
      </c>
      <c r="C3382" t="str">
        <f t="shared" si="637"/>
        <v>72100659</v>
      </c>
      <c r="D3382" t="str">
        <f t="shared" si="638"/>
        <v>801</v>
      </c>
      <c r="E3382" t="str">
        <f t="shared" si="639"/>
        <v>89301091</v>
      </c>
      <c r="F3382" t="str">
        <f>"8958305917"</f>
        <v>8958305917</v>
      </c>
      <c r="G3382" s="1">
        <v>44843</v>
      </c>
      <c r="H3382" t="str">
        <f>"93121"</f>
        <v>93121</v>
      </c>
      <c r="I3382">
        <v>1</v>
      </c>
      <c r="J3382">
        <v>125</v>
      </c>
      <c r="K3382">
        <v>0</v>
      </c>
      <c r="L3382">
        <v>153.75</v>
      </c>
    </row>
    <row r="3383" spans="1:12" x14ac:dyDescent="0.25">
      <c r="A3383" t="str">
        <f t="shared" si="624"/>
        <v>89301000</v>
      </c>
      <c r="B3383" t="str">
        <f t="shared" si="636"/>
        <v>72100000</v>
      </c>
      <c r="C3383" t="str">
        <f t="shared" si="637"/>
        <v>72100659</v>
      </c>
      <c r="D3383" t="str">
        <f t="shared" si="638"/>
        <v>801</v>
      </c>
      <c r="E3383" t="str">
        <f t="shared" si="639"/>
        <v>89301091</v>
      </c>
      <c r="F3383" t="str">
        <f>"8958305917"</f>
        <v>8958305917</v>
      </c>
      <c r="G3383" s="1">
        <v>44843</v>
      </c>
      <c r="H3383" t="str">
        <f>"93124"</f>
        <v>93124</v>
      </c>
      <c r="I3383">
        <v>1</v>
      </c>
      <c r="J3383">
        <v>173</v>
      </c>
      <c r="K3383">
        <v>0</v>
      </c>
      <c r="L3383">
        <v>212.79</v>
      </c>
    </row>
    <row r="3384" spans="1:12" x14ac:dyDescent="0.25">
      <c r="A3384" t="str">
        <f t="shared" si="624"/>
        <v>89301000</v>
      </c>
      <c r="B3384" t="str">
        <f t="shared" si="636"/>
        <v>72100000</v>
      </c>
      <c r="C3384" t="str">
        <f t="shared" si="637"/>
        <v>72100659</v>
      </c>
      <c r="D3384" t="str">
        <f t="shared" si="638"/>
        <v>801</v>
      </c>
      <c r="E3384" t="str">
        <f t="shared" si="639"/>
        <v>89301091</v>
      </c>
      <c r="F3384" t="str">
        <f>"8958305917"</f>
        <v>8958305917</v>
      </c>
      <c r="G3384" s="1">
        <v>44843</v>
      </c>
      <c r="H3384" t="str">
        <f>"93281"</f>
        <v>93281</v>
      </c>
      <c r="I3384">
        <v>1</v>
      </c>
      <c r="J3384">
        <v>134</v>
      </c>
      <c r="K3384">
        <v>0</v>
      </c>
      <c r="L3384">
        <v>164.82</v>
      </c>
    </row>
    <row r="3385" spans="1:12" x14ac:dyDescent="0.25">
      <c r="A3385" t="str">
        <f t="shared" si="624"/>
        <v>89301000</v>
      </c>
      <c r="B3385" t="str">
        <f t="shared" si="636"/>
        <v>72100000</v>
      </c>
      <c r="C3385" t="str">
        <f t="shared" si="637"/>
        <v>72100659</v>
      </c>
      <c r="D3385" t="str">
        <f t="shared" si="638"/>
        <v>801</v>
      </c>
      <c r="E3385" t="str">
        <f t="shared" si="639"/>
        <v>89301091</v>
      </c>
      <c r="F3385" t="str">
        <f>"9653034842"</f>
        <v>9653034842</v>
      </c>
      <c r="G3385" s="1">
        <v>44843</v>
      </c>
      <c r="H3385" t="str">
        <f>"93121"</f>
        <v>93121</v>
      </c>
      <c r="I3385">
        <v>1</v>
      </c>
      <c r="J3385">
        <v>125</v>
      </c>
      <c r="K3385">
        <v>0</v>
      </c>
      <c r="L3385">
        <v>153.75</v>
      </c>
    </row>
    <row r="3386" spans="1:12" x14ac:dyDescent="0.25">
      <c r="A3386" t="str">
        <f t="shared" si="624"/>
        <v>89301000</v>
      </c>
      <c r="B3386" t="str">
        <f t="shared" si="636"/>
        <v>72100000</v>
      </c>
      <c r="C3386" t="str">
        <f t="shared" si="637"/>
        <v>72100659</v>
      </c>
      <c r="D3386" t="str">
        <f t="shared" si="638"/>
        <v>801</v>
      </c>
      <c r="E3386" t="str">
        <f t="shared" si="639"/>
        <v>89301091</v>
      </c>
      <c r="F3386" t="str">
        <f>"9653034842"</f>
        <v>9653034842</v>
      </c>
      <c r="G3386" s="1">
        <v>44843</v>
      </c>
      <c r="H3386" t="str">
        <f>"93124"</f>
        <v>93124</v>
      </c>
      <c r="I3386">
        <v>1</v>
      </c>
      <c r="J3386">
        <v>173</v>
      </c>
      <c r="K3386">
        <v>0</v>
      </c>
      <c r="L3386">
        <v>212.79</v>
      </c>
    </row>
    <row r="3387" spans="1:12" x14ac:dyDescent="0.25">
      <c r="A3387" t="str">
        <f t="shared" si="624"/>
        <v>89301000</v>
      </c>
      <c r="B3387" t="str">
        <f t="shared" si="636"/>
        <v>72100000</v>
      </c>
      <c r="C3387" t="str">
        <f t="shared" si="637"/>
        <v>72100659</v>
      </c>
      <c r="D3387" t="str">
        <f t="shared" si="638"/>
        <v>801</v>
      </c>
      <c r="E3387" t="str">
        <f t="shared" si="639"/>
        <v>89301091</v>
      </c>
      <c r="F3387" t="str">
        <f>"9653034842"</f>
        <v>9653034842</v>
      </c>
      <c r="G3387" s="1">
        <v>44843</v>
      </c>
      <c r="H3387" t="str">
        <f>"93281"</f>
        <v>93281</v>
      </c>
      <c r="I3387">
        <v>1</v>
      </c>
      <c r="J3387">
        <v>134</v>
      </c>
      <c r="K3387">
        <v>0</v>
      </c>
      <c r="L3387">
        <v>164.82</v>
      </c>
    </row>
    <row r="3388" spans="1:12" x14ac:dyDescent="0.25">
      <c r="A3388" t="str">
        <f t="shared" si="624"/>
        <v>89301000</v>
      </c>
      <c r="B3388" t="str">
        <f t="shared" si="636"/>
        <v>72100000</v>
      </c>
      <c r="C3388" t="str">
        <f t="shared" si="637"/>
        <v>72100659</v>
      </c>
      <c r="D3388" t="str">
        <f t="shared" si="638"/>
        <v>801</v>
      </c>
      <c r="E3388" t="str">
        <f t="shared" si="639"/>
        <v>89301091</v>
      </c>
      <c r="F3388" t="str">
        <f>"8762215781"</f>
        <v>8762215781</v>
      </c>
      <c r="G3388" s="1">
        <v>44844</v>
      </c>
      <c r="H3388" t="str">
        <f>"93121"</f>
        <v>93121</v>
      </c>
      <c r="I3388">
        <v>1</v>
      </c>
      <c r="J3388">
        <v>125</v>
      </c>
      <c r="K3388">
        <v>0</v>
      </c>
      <c r="L3388">
        <v>153.75</v>
      </c>
    </row>
    <row r="3389" spans="1:12" x14ac:dyDescent="0.25">
      <c r="A3389" t="str">
        <f t="shared" si="624"/>
        <v>89301000</v>
      </c>
      <c r="B3389" t="str">
        <f t="shared" si="636"/>
        <v>72100000</v>
      </c>
      <c r="C3389" t="str">
        <f t="shared" si="637"/>
        <v>72100659</v>
      </c>
      <c r="D3389" t="str">
        <f t="shared" si="638"/>
        <v>801</v>
      </c>
      <c r="E3389" t="str">
        <f t="shared" si="639"/>
        <v>89301091</v>
      </c>
      <c r="F3389" t="str">
        <f>"8762215781"</f>
        <v>8762215781</v>
      </c>
      <c r="G3389" s="1">
        <v>44844</v>
      </c>
      <c r="H3389" t="str">
        <f>"93124"</f>
        <v>93124</v>
      </c>
      <c r="I3389">
        <v>1</v>
      </c>
      <c r="J3389">
        <v>173</v>
      </c>
      <c r="K3389">
        <v>0</v>
      </c>
      <c r="L3389">
        <v>212.79</v>
      </c>
    </row>
    <row r="3390" spans="1:12" x14ac:dyDescent="0.25">
      <c r="A3390" t="str">
        <f t="shared" si="624"/>
        <v>89301000</v>
      </c>
      <c r="B3390" t="str">
        <f t="shared" si="636"/>
        <v>72100000</v>
      </c>
      <c r="C3390" t="str">
        <f t="shared" si="637"/>
        <v>72100659</v>
      </c>
      <c r="D3390" t="str">
        <f t="shared" si="638"/>
        <v>801</v>
      </c>
      <c r="E3390" t="str">
        <f t="shared" si="639"/>
        <v>89301091</v>
      </c>
      <c r="F3390" t="str">
        <f>"8762215781"</f>
        <v>8762215781</v>
      </c>
      <c r="G3390" s="1">
        <v>44844</v>
      </c>
      <c r="H3390" t="str">
        <f>"93281"</f>
        <v>93281</v>
      </c>
      <c r="I3390">
        <v>1</v>
      </c>
      <c r="J3390">
        <v>134</v>
      </c>
      <c r="K3390">
        <v>0</v>
      </c>
      <c r="L3390">
        <v>164.82</v>
      </c>
    </row>
    <row r="3391" spans="1:12" x14ac:dyDescent="0.25">
      <c r="A3391" t="str">
        <f t="shared" si="624"/>
        <v>89301000</v>
      </c>
      <c r="B3391" t="str">
        <f t="shared" si="636"/>
        <v>72100000</v>
      </c>
      <c r="C3391" t="str">
        <f>"72100632"</f>
        <v>72100632</v>
      </c>
      <c r="D3391" t="str">
        <f>"816"</f>
        <v>816</v>
      </c>
      <c r="E3391" t="str">
        <f t="shared" si="639"/>
        <v>89301091</v>
      </c>
      <c r="F3391" t="str">
        <f>"9653034842"</f>
        <v>9653034842</v>
      </c>
      <c r="G3391" s="1">
        <v>44846</v>
      </c>
      <c r="H3391" t="str">
        <f>"94297"</f>
        <v>94297</v>
      </c>
      <c r="I3391">
        <v>1</v>
      </c>
      <c r="J3391">
        <v>298</v>
      </c>
      <c r="K3391">
        <v>0</v>
      </c>
      <c r="L3391">
        <v>366.54</v>
      </c>
    </row>
    <row r="3392" spans="1:12" x14ac:dyDescent="0.25">
      <c r="A3392" t="str">
        <f t="shared" si="624"/>
        <v>89301000</v>
      </c>
      <c r="B3392" t="str">
        <f t="shared" si="636"/>
        <v>72100000</v>
      </c>
      <c r="C3392" t="str">
        <f t="shared" ref="C3392:C3397" si="640">"72100659"</f>
        <v>72100659</v>
      </c>
      <c r="D3392" t="str">
        <f t="shared" ref="D3392:D3397" si="641">"801"</f>
        <v>801</v>
      </c>
      <c r="E3392" t="str">
        <f t="shared" si="639"/>
        <v>89301091</v>
      </c>
      <c r="F3392" t="str">
        <f>"0161085705"</f>
        <v>0161085705</v>
      </c>
      <c r="G3392" s="1">
        <v>44851</v>
      </c>
      <c r="H3392" t="str">
        <f>"93121"</f>
        <v>93121</v>
      </c>
      <c r="I3392">
        <v>1</v>
      </c>
      <c r="J3392">
        <v>125</v>
      </c>
      <c r="K3392">
        <v>0</v>
      </c>
      <c r="L3392">
        <v>153.75</v>
      </c>
    </row>
    <row r="3393" spans="1:12" x14ac:dyDescent="0.25">
      <c r="A3393" t="str">
        <f t="shared" si="624"/>
        <v>89301000</v>
      </c>
      <c r="B3393" t="str">
        <f t="shared" si="636"/>
        <v>72100000</v>
      </c>
      <c r="C3393" t="str">
        <f t="shared" si="640"/>
        <v>72100659</v>
      </c>
      <c r="D3393" t="str">
        <f t="shared" si="641"/>
        <v>801</v>
      </c>
      <c r="E3393" t="str">
        <f t="shared" si="639"/>
        <v>89301091</v>
      </c>
      <c r="F3393" t="str">
        <f>"0161085705"</f>
        <v>0161085705</v>
      </c>
      <c r="G3393" s="1">
        <v>44851</v>
      </c>
      <c r="H3393" t="str">
        <f>"93124"</f>
        <v>93124</v>
      </c>
      <c r="I3393">
        <v>1</v>
      </c>
      <c r="J3393">
        <v>173</v>
      </c>
      <c r="K3393">
        <v>0</v>
      </c>
      <c r="L3393">
        <v>212.79</v>
      </c>
    </row>
    <row r="3394" spans="1:12" x14ac:dyDescent="0.25">
      <c r="A3394" t="str">
        <f t="shared" ref="A3394:A3457" si="642">"89301000"</f>
        <v>89301000</v>
      </c>
      <c r="B3394" t="str">
        <f t="shared" si="636"/>
        <v>72100000</v>
      </c>
      <c r="C3394" t="str">
        <f t="shared" si="640"/>
        <v>72100659</v>
      </c>
      <c r="D3394" t="str">
        <f t="shared" si="641"/>
        <v>801</v>
      </c>
      <c r="E3394" t="str">
        <f t="shared" si="639"/>
        <v>89301091</v>
      </c>
      <c r="F3394" t="str">
        <f>"0161085705"</f>
        <v>0161085705</v>
      </c>
      <c r="G3394" s="1">
        <v>44851</v>
      </c>
      <c r="H3394" t="str">
        <f>"93281"</f>
        <v>93281</v>
      </c>
      <c r="I3394">
        <v>1</v>
      </c>
      <c r="J3394">
        <v>134</v>
      </c>
      <c r="K3394">
        <v>0</v>
      </c>
      <c r="L3394">
        <v>164.82</v>
      </c>
    </row>
    <row r="3395" spans="1:12" x14ac:dyDescent="0.25">
      <c r="A3395" t="str">
        <f t="shared" si="642"/>
        <v>89301000</v>
      </c>
      <c r="B3395" t="str">
        <f t="shared" si="636"/>
        <v>72100000</v>
      </c>
      <c r="C3395" t="str">
        <f t="shared" si="640"/>
        <v>72100659</v>
      </c>
      <c r="D3395" t="str">
        <f t="shared" si="641"/>
        <v>801</v>
      </c>
      <c r="E3395" t="str">
        <f t="shared" si="639"/>
        <v>89301091</v>
      </c>
      <c r="F3395" t="str">
        <f>"8759165437"</f>
        <v>8759165437</v>
      </c>
      <c r="G3395" s="1">
        <v>44851</v>
      </c>
      <c r="H3395" t="str">
        <f>"93121"</f>
        <v>93121</v>
      </c>
      <c r="I3395">
        <v>1</v>
      </c>
      <c r="J3395">
        <v>125</v>
      </c>
      <c r="K3395">
        <v>0</v>
      </c>
      <c r="L3395">
        <v>153.75</v>
      </c>
    </row>
    <row r="3396" spans="1:12" x14ac:dyDescent="0.25">
      <c r="A3396" t="str">
        <f t="shared" si="642"/>
        <v>89301000</v>
      </c>
      <c r="B3396" t="str">
        <f t="shared" si="636"/>
        <v>72100000</v>
      </c>
      <c r="C3396" t="str">
        <f t="shared" si="640"/>
        <v>72100659</v>
      </c>
      <c r="D3396" t="str">
        <f t="shared" si="641"/>
        <v>801</v>
      </c>
      <c r="E3396" t="str">
        <f t="shared" si="639"/>
        <v>89301091</v>
      </c>
      <c r="F3396" t="str">
        <f>"8759165437"</f>
        <v>8759165437</v>
      </c>
      <c r="G3396" s="1">
        <v>44851</v>
      </c>
      <c r="H3396" t="str">
        <f>"93124"</f>
        <v>93124</v>
      </c>
      <c r="I3396">
        <v>1</v>
      </c>
      <c r="J3396">
        <v>173</v>
      </c>
      <c r="K3396">
        <v>0</v>
      </c>
      <c r="L3396">
        <v>212.79</v>
      </c>
    </row>
    <row r="3397" spans="1:12" x14ac:dyDescent="0.25">
      <c r="A3397" t="str">
        <f t="shared" si="642"/>
        <v>89301000</v>
      </c>
      <c r="B3397" t="str">
        <f t="shared" si="636"/>
        <v>72100000</v>
      </c>
      <c r="C3397" t="str">
        <f t="shared" si="640"/>
        <v>72100659</v>
      </c>
      <c r="D3397" t="str">
        <f t="shared" si="641"/>
        <v>801</v>
      </c>
      <c r="E3397" t="str">
        <f t="shared" si="639"/>
        <v>89301091</v>
      </c>
      <c r="F3397" t="str">
        <f>"8759165437"</f>
        <v>8759165437</v>
      </c>
      <c r="G3397" s="1">
        <v>44851</v>
      </c>
      <c r="H3397" t="str">
        <f>"93281"</f>
        <v>93281</v>
      </c>
      <c r="I3397">
        <v>1</v>
      </c>
      <c r="J3397">
        <v>134</v>
      </c>
      <c r="K3397">
        <v>0</v>
      </c>
      <c r="L3397">
        <v>164.82</v>
      </c>
    </row>
    <row r="3398" spans="1:12" x14ac:dyDescent="0.25">
      <c r="A3398" t="str">
        <f t="shared" si="642"/>
        <v>89301000</v>
      </c>
      <c r="B3398" t="str">
        <f t="shared" si="636"/>
        <v>72100000</v>
      </c>
      <c r="C3398" t="str">
        <f>"72100632"</f>
        <v>72100632</v>
      </c>
      <c r="D3398" t="str">
        <f>"816"</f>
        <v>816</v>
      </c>
      <c r="E3398" t="str">
        <f t="shared" si="639"/>
        <v>89301091</v>
      </c>
      <c r="F3398" t="str">
        <f>"0161085705"</f>
        <v>0161085705</v>
      </c>
      <c r="G3398" s="1">
        <v>44854</v>
      </c>
      <c r="H3398" t="str">
        <f>"94297"</f>
        <v>94297</v>
      </c>
      <c r="I3398">
        <v>1</v>
      </c>
      <c r="J3398">
        <v>298</v>
      </c>
      <c r="K3398">
        <v>0</v>
      </c>
      <c r="L3398">
        <v>366.54</v>
      </c>
    </row>
    <row r="3399" spans="1:12" x14ac:dyDescent="0.25">
      <c r="A3399" t="str">
        <f t="shared" si="642"/>
        <v>89301000</v>
      </c>
      <c r="B3399" t="str">
        <f t="shared" ref="B3399:B3405" si="643">"78006000"</f>
        <v>78006000</v>
      </c>
      <c r="C3399" t="str">
        <f t="shared" ref="C3399:C3404" si="644">"78006201"</f>
        <v>78006201</v>
      </c>
      <c r="D3399" t="str">
        <f t="shared" ref="D3399:D3404" si="645">"801"</f>
        <v>801</v>
      </c>
      <c r="E3399" t="str">
        <f t="shared" ref="E3399:E3430" si="646">"89301171"</f>
        <v>89301171</v>
      </c>
      <c r="F3399" t="str">
        <f>"8458065847"</f>
        <v>8458065847</v>
      </c>
      <c r="G3399" s="1">
        <v>44847</v>
      </c>
      <c r="H3399" t="str">
        <f t="shared" ref="H3399:H3404" si="647">"81703"</f>
        <v>81703</v>
      </c>
      <c r="I3399">
        <v>2</v>
      </c>
      <c r="J3399">
        <v>556</v>
      </c>
      <c r="K3399">
        <v>0</v>
      </c>
      <c r="L3399">
        <v>433.68</v>
      </c>
    </row>
    <row r="3400" spans="1:12" x14ac:dyDescent="0.25">
      <c r="A3400" t="str">
        <f t="shared" si="642"/>
        <v>89301000</v>
      </c>
      <c r="B3400" t="str">
        <f t="shared" si="643"/>
        <v>78006000</v>
      </c>
      <c r="C3400" t="str">
        <f t="shared" si="644"/>
        <v>78006201</v>
      </c>
      <c r="D3400" t="str">
        <f t="shared" si="645"/>
        <v>801</v>
      </c>
      <c r="E3400" t="str">
        <f t="shared" si="646"/>
        <v>89301171</v>
      </c>
      <c r="F3400" t="str">
        <f>"8352124055"</f>
        <v>8352124055</v>
      </c>
      <c r="G3400" s="1">
        <v>44860</v>
      </c>
      <c r="H3400" t="str">
        <f t="shared" si="647"/>
        <v>81703</v>
      </c>
      <c r="I3400">
        <v>2</v>
      </c>
      <c r="J3400">
        <v>556</v>
      </c>
      <c r="K3400">
        <v>0</v>
      </c>
      <c r="L3400">
        <v>433.68</v>
      </c>
    </row>
    <row r="3401" spans="1:12" x14ac:dyDescent="0.25">
      <c r="A3401" t="str">
        <f t="shared" si="642"/>
        <v>89301000</v>
      </c>
      <c r="B3401" t="str">
        <f t="shared" si="643"/>
        <v>78006000</v>
      </c>
      <c r="C3401" t="str">
        <f t="shared" si="644"/>
        <v>78006201</v>
      </c>
      <c r="D3401" t="str">
        <f t="shared" si="645"/>
        <v>801</v>
      </c>
      <c r="E3401" t="str">
        <f t="shared" si="646"/>
        <v>89301171</v>
      </c>
      <c r="F3401" t="str">
        <f>"490808125"</f>
        <v>490808125</v>
      </c>
      <c r="G3401" s="1">
        <v>44858</v>
      </c>
      <c r="H3401" t="str">
        <f t="shared" si="647"/>
        <v>81703</v>
      </c>
      <c r="I3401">
        <v>2</v>
      </c>
      <c r="J3401">
        <v>556</v>
      </c>
      <c r="K3401">
        <v>0</v>
      </c>
      <c r="L3401">
        <v>433.68</v>
      </c>
    </row>
    <row r="3402" spans="1:12" x14ac:dyDescent="0.25">
      <c r="A3402" t="str">
        <f t="shared" si="642"/>
        <v>89301000</v>
      </c>
      <c r="B3402" t="str">
        <f t="shared" si="643"/>
        <v>78006000</v>
      </c>
      <c r="C3402" t="str">
        <f t="shared" si="644"/>
        <v>78006201</v>
      </c>
      <c r="D3402" t="str">
        <f t="shared" si="645"/>
        <v>801</v>
      </c>
      <c r="E3402" t="str">
        <f t="shared" si="646"/>
        <v>89301171</v>
      </c>
      <c r="F3402" t="str">
        <f>"475202456"</f>
        <v>475202456</v>
      </c>
      <c r="G3402" s="1">
        <v>44854</v>
      </c>
      <c r="H3402" t="str">
        <f t="shared" si="647"/>
        <v>81703</v>
      </c>
      <c r="I3402">
        <v>2</v>
      </c>
      <c r="J3402">
        <v>556</v>
      </c>
      <c r="K3402">
        <v>0</v>
      </c>
      <c r="L3402">
        <v>433.68</v>
      </c>
    </row>
    <row r="3403" spans="1:12" x14ac:dyDescent="0.25">
      <c r="A3403" t="str">
        <f t="shared" si="642"/>
        <v>89301000</v>
      </c>
      <c r="B3403" t="str">
        <f t="shared" si="643"/>
        <v>78006000</v>
      </c>
      <c r="C3403" t="str">
        <f t="shared" si="644"/>
        <v>78006201</v>
      </c>
      <c r="D3403" t="str">
        <f t="shared" si="645"/>
        <v>801</v>
      </c>
      <c r="E3403" t="str">
        <f t="shared" si="646"/>
        <v>89301171</v>
      </c>
      <c r="F3403" t="str">
        <f>"525321223"</f>
        <v>525321223</v>
      </c>
      <c r="G3403" s="1">
        <v>44854</v>
      </c>
      <c r="H3403" t="str">
        <f t="shared" si="647"/>
        <v>81703</v>
      </c>
      <c r="I3403">
        <v>2</v>
      </c>
      <c r="J3403">
        <v>556</v>
      </c>
      <c r="K3403">
        <v>0</v>
      </c>
      <c r="L3403">
        <v>433.68</v>
      </c>
    </row>
    <row r="3404" spans="1:12" x14ac:dyDescent="0.25">
      <c r="A3404" t="str">
        <f t="shared" si="642"/>
        <v>89301000</v>
      </c>
      <c r="B3404" t="str">
        <f t="shared" si="643"/>
        <v>78006000</v>
      </c>
      <c r="C3404" t="str">
        <f t="shared" si="644"/>
        <v>78006201</v>
      </c>
      <c r="D3404" t="str">
        <f t="shared" si="645"/>
        <v>801</v>
      </c>
      <c r="E3404" t="str">
        <f t="shared" si="646"/>
        <v>89301171</v>
      </c>
      <c r="F3404" t="str">
        <f>"6262270487"</f>
        <v>6262270487</v>
      </c>
      <c r="G3404" s="1">
        <v>44854</v>
      </c>
      <c r="H3404" t="str">
        <f t="shared" si="647"/>
        <v>81703</v>
      </c>
      <c r="I3404">
        <v>2</v>
      </c>
      <c r="J3404">
        <v>556</v>
      </c>
      <c r="K3404">
        <v>0</v>
      </c>
      <c r="L3404">
        <v>433.68</v>
      </c>
    </row>
    <row r="3405" spans="1:12" x14ac:dyDescent="0.25">
      <c r="A3405" t="str">
        <f t="shared" si="642"/>
        <v>89301000</v>
      </c>
      <c r="B3405" t="str">
        <f t="shared" si="643"/>
        <v>78006000</v>
      </c>
      <c r="C3405" t="str">
        <f>"78006207"</f>
        <v>78006207</v>
      </c>
      <c r="D3405" t="str">
        <f>"813"</f>
        <v>813</v>
      </c>
      <c r="E3405" t="str">
        <f t="shared" si="646"/>
        <v>89301171</v>
      </c>
      <c r="F3405" t="str">
        <f>"8458065847"</f>
        <v>8458065847</v>
      </c>
      <c r="G3405" s="1">
        <v>44859</v>
      </c>
      <c r="H3405" t="str">
        <f>"91197"</f>
        <v>91197</v>
      </c>
      <c r="I3405">
        <v>6</v>
      </c>
      <c r="J3405">
        <v>6276</v>
      </c>
      <c r="K3405">
        <v>0</v>
      </c>
      <c r="L3405">
        <v>4895.28</v>
      </c>
    </row>
    <row r="3406" spans="1:12" x14ac:dyDescent="0.25">
      <c r="A3406" t="str">
        <f t="shared" si="642"/>
        <v>89301000</v>
      </c>
      <c r="B3406" t="str">
        <f t="shared" ref="B3406:B3437" si="648">"06539000"</f>
        <v>06539000</v>
      </c>
      <c r="C3406" t="str">
        <f>"06539001"</f>
        <v>06539001</v>
      </c>
      <c r="D3406" t="str">
        <f>"801"</f>
        <v>801</v>
      </c>
      <c r="E3406" t="str">
        <f t="shared" si="646"/>
        <v>89301171</v>
      </c>
      <c r="F3406" t="str">
        <f t="shared" ref="F3406:F3433" si="649">"8656206207"</f>
        <v>8656206207</v>
      </c>
      <c r="G3406" s="1">
        <v>44827</v>
      </c>
      <c r="H3406" t="str">
        <f>"81329"</f>
        <v>81329</v>
      </c>
      <c r="I3406">
        <v>1</v>
      </c>
      <c r="J3406">
        <v>16</v>
      </c>
      <c r="K3406">
        <v>0</v>
      </c>
      <c r="L3406">
        <v>12.48</v>
      </c>
    </row>
    <row r="3407" spans="1:12" x14ac:dyDescent="0.25">
      <c r="A3407" t="str">
        <f t="shared" si="642"/>
        <v>89301000</v>
      </c>
      <c r="B3407" t="str">
        <f t="shared" si="648"/>
        <v>06539000</v>
      </c>
      <c r="C3407" t="str">
        <f>"06539001"</f>
        <v>06539001</v>
      </c>
      <c r="D3407" t="str">
        <f>"801"</f>
        <v>801</v>
      </c>
      <c r="E3407" t="str">
        <f t="shared" si="646"/>
        <v>89301171</v>
      </c>
      <c r="F3407" t="str">
        <f t="shared" si="649"/>
        <v>8656206207</v>
      </c>
      <c r="G3407" s="1">
        <v>44827</v>
      </c>
      <c r="H3407" t="str">
        <f>"81331"</f>
        <v>81331</v>
      </c>
      <c r="I3407">
        <v>1</v>
      </c>
      <c r="J3407">
        <v>193</v>
      </c>
      <c r="K3407">
        <v>0</v>
      </c>
      <c r="L3407">
        <v>150.54</v>
      </c>
    </row>
    <row r="3408" spans="1:12" x14ac:dyDescent="0.25">
      <c r="A3408" t="str">
        <f t="shared" si="642"/>
        <v>89301000</v>
      </c>
      <c r="B3408" t="str">
        <f t="shared" si="648"/>
        <v>06539000</v>
      </c>
      <c r="C3408" t="str">
        <f t="shared" ref="C3408:C3415" si="650">"06539002"</f>
        <v>06539002</v>
      </c>
      <c r="D3408" t="str">
        <f t="shared" ref="D3408:D3415" si="651">"802"</f>
        <v>802</v>
      </c>
      <c r="E3408" t="str">
        <f t="shared" si="646"/>
        <v>89301171</v>
      </c>
      <c r="F3408" t="str">
        <f t="shared" si="649"/>
        <v>8656206207</v>
      </c>
      <c r="G3408" s="1">
        <v>44827</v>
      </c>
      <c r="H3408" t="str">
        <f t="shared" ref="H3408:H3415" si="652">"82097"</f>
        <v>82097</v>
      </c>
      <c r="I3408">
        <v>1</v>
      </c>
      <c r="J3408">
        <v>380</v>
      </c>
      <c r="K3408">
        <v>0</v>
      </c>
      <c r="L3408">
        <v>345.8</v>
      </c>
    </row>
    <row r="3409" spans="1:12" x14ac:dyDescent="0.25">
      <c r="A3409" t="str">
        <f t="shared" si="642"/>
        <v>89301000</v>
      </c>
      <c r="B3409" t="str">
        <f t="shared" si="648"/>
        <v>06539000</v>
      </c>
      <c r="C3409" t="str">
        <f t="shared" si="650"/>
        <v>06539002</v>
      </c>
      <c r="D3409" t="str">
        <f t="shared" si="651"/>
        <v>802</v>
      </c>
      <c r="E3409" t="str">
        <f t="shared" si="646"/>
        <v>89301171</v>
      </c>
      <c r="F3409" t="str">
        <f t="shared" si="649"/>
        <v>8656206207</v>
      </c>
      <c r="G3409" s="1">
        <v>44827</v>
      </c>
      <c r="H3409" t="str">
        <f t="shared" si="652"/>
        <v>82097</v>
      </c>
      <c r="I3409">
        <v>1</v>
      </c>
      <c r="J3409">
        <v>380</v>
      </c>
      <c r="K3409">
        <v>0</v>
      </c>
      <c r="L3409">
        <v>345.8</v>
      </c>
    </row>
    <row r="3410" spans="1:12" x14ac:dyDescent="0.25">
      <c r="A3410" t="str">
        <f t="shared" si="642"/>
        <v>89301000</v>
      </c>
      <c r="B3410" t="str">
        <f t="shared" si="648"/>
        <v>06539000</v>
      </c>
      <c r="C3410" t="str">
        <f t="shared" si="650"/>
        <v>06539002</v>
      </c>
      <c r="D3410" t="str">
        <f t="shared" si="651"/>
        <v>802</v>
      </c>
      <c r="E3410" t="str">
        <f t="shared" si="646"/>
        <v>89301171</v>
      </c>
      <c r="F3410" t="str">
        <f t="shared" si="649"/>
        <v>8656206207</v>
      </c>
      <c r="G3410" s="1">
        <v>44827</v>
      </c>
      <c r="H3410" t="str">
        <f t="shared" si="652"/>
        <v>82097</v>
      </c>
      <c r="I3410">
        <v>1</v>
      </c>
      <c r="J3410">
        <v>380</v>
      </c>
      <c r="K3410">
        <v>0</v>
      </c>
      <c r="L3410">
        <v>345.8</v>
      </c>
    </row>
    <row r="3411" spans="1:12" x14ac:dyDescent="0.25">
      <c r="A3411" t="str">
        <f t="shared" si="642"/>
        <v>89301000</v>
      </c>
      <c r="B3411" t="str">
        <f t="shared" si="648"/>
        <v>06539000</v>
      </c>
      <c r="C3411" t="str">
        <f t="shared" si="650"/>
        <v>06539002</v>
      </c>
      <c r="D3411" t="str">
        <f t="shared" si="651"/>
        <v>802</v>
      </c>
      <c r="E3411" t="str">
        <f t="shared" si="646"/>
        <v>89301171</v>
      </c>
      <c r="F3411" t="str">
        <f t="shared" si="649"/>
        <v>8656206207</v>
      </c>
      <c r="G3411" s="1">
        <v>44827</v>
      </c>
      <c r="H3411" t="str">
        <f t="shared" si="652"/>
        <v>82097</v>
      </c>
      <c r="I3411">
        <v>1</v>
      </c>
      <c r="J3411">
        <v>380</v>
      </c>
      <c r="K3411">
        <v>0</v>
      </c>
      <c r="L3411">
        <v>345.8</v>
      </c>
    </row>
    <row r="3412" spans="1:12" x14ac:dyDescent="0.25">
      <c r="A3412" t="str">
        <f t="shared" si="642"/>
        <v>89301000</v>
      </c>
      <c r="B3412" t="str">
        <f t="shared" si="648"/>
        <v>06539000</v>
      </c>
      <c r="C3412" t="str">
        <f t="shared" si="650"/>
        <v>06539002</v>
      </c>
      <c r="D3412" t="str">
        <f t="shared" si="651"/>
        <v>802</v>
      </c>
      <c r="E3412" t="str">
        <f t="shared" si="646"/>
        <v>89301171</v>
      </c>
      <c r="F3412" t="str">
        <f t="shared" si="649"/>
        <v>8656206207</v>
      </c>
      <c r="G3412" s="1">
        <v>44827</v>
      </c>
      <c r="H3412" t="str">
        <f t="shared" si="652"/>
        <v>82097</v>
      </c>
      <c r="I3412">
        <v>1</v>
      </c>
      <c r="J3412">
        <v>380</v>
      </c>
      <c r="K3412">
        <v>0</v>
      </c>
      <c r="L3412">
        <v>345.8</v>
      </c>
    </row>
    <row r="3413" spans="1:12" x14ac:dyDescent="0.25">
      <c r="A3413" t="str">
        <f t="shared" si="642"/>
        <v>89301000</v>
      </c>
      <c r="B3413" t="str">
        <f t="shared" si="648"/>
        <v>06539000</v>
      </c>
      <c r="C3413" t="str">
        <f t="shared" si="650"/>
        <v>06539002</v>
      </c>
      <c r="D3413" t="str">
        <f t="shared" si="651"/>
        <v>802</v>
      </c>
      <c r="E3413" t="str">
        <f t="shared" si="646"/>
        <v>89301171</v>
      </c>
      <c r="F3413" t="str">
        <f t="shared" si="649"/>
        <v>8656206207</v>
      </c>
      <c r="G3413" s="1">
        <v>44827</v>
      </c>
      <c r="H3413" t="str">
        <f t="shared" si="652"/>
        <v>82097</v>
      </c>
      <c r="I3413">
        <v>1</v>
      </c>
      <c r="J3413">
        <v>380</v>
      </c>
      <c r="K3413">
        <v>0</v>
      </c>
      <c r="L3413">
        <v>345.8</v>
      </c>
    </row>
    <row r="3414" spans="1:12" x14ac:dyDescent="0.25">
      <c r="A3414" t="str">
        <f t="shared" si="642"/>
        <v>89301000</v>
      </c>
      <c r="B3414" t="str">
        <f t="shared" si="648"/>
        <v>06539000</v>
      </c>
      <c r="C3414" t="str">
        <f t="shared" si="650"/>
        <v>06539002</v>
      </c>
      <c r="D3414" t="str">
        <f t="shared" si="651"/>
        <v>802</v>
      </c>
      <c r="E3414" t="str">
        <f t="shared" si="646"/>
        <v>89301171</v>
      </c>
      <c r="F3414" t="str">
        <f t="shared" si="649"/>
        <v>8656206207</v>
      </c>
      <c r="G3414" s="1">
        <v>44827</v>
      </c>
      <c r="H3414" t="str">
        <f t="shared" si="652"/>
        <v>82097</v>
      </c>
      <c r="I3414">
        <v>1</v>
      </c>
      <c r="J3414">
        <v>380</v>
      </c>
      <c r="K3414">
        <v>0</v>
      </c>
      <c r="L3414">
        <v>345.8</v>
      </c>
    </row>
    <row r="3415" spans="1:12" x14ac:dyDescent="0.25">
      <c r="A3415" t="str">
        <f t="shared" si="642"/>
        <v>89301000</v>
      </c>
      <c r="B3415" t="str">
        <f t="shared" si="648"/>
        <v>06539000</v>
      </c>
      <c r="C3415" t="str">
        <f t="shared" si="650"/>
        <v>06539002</v>
      </c>
      <c r="D3415" t="str">
        <f t="shared" si="651"/>
        <v>802</v>
      </c>
      <c r="E3415" t="str">
        <f t="shared" si="646"/>
        <v>89301171</v>
      </c>
      <c r="F3415" t="str">
        <f t="shared" si="649"/>
        <v>8656206207</v>
      </c>
      <c r="G3415" s="1">
        <v>44827</v>
      </c>
      <c r="H3415" t="str">
        <f t="shared" si="652"/>
        <v>82097</v>
      </c>
      <c r="I3415">
        <v>1</v>
      </c>
      <c r="J3415">
        <v>380</v>
      </c>
      <c r="K3415">
        <v>0</v>
      </c>
      <c r="L3415">
        <v>345.8</v>
      </c>
    </row>
    <row r="3416" spans="1:12" x14ac:dyDescent="0.25">
      <c r="A3416" t="str">
        <f t="shared" si="642"/>
        <v>89301000</v>
      </c>
      <c r="B3416" t="str">
        <f t="shared" si="648"/>
        <v>06539000</v>
      </c>
      <c r="C3416" t="str">
        <f t="shared" ref="C3416:C3433" si="653">"06539003"</f>
        <v>06539003</v>
      </c>
      <c r="D3416" t="str">
        <f t="shared" ref="D3416:D3433" si="654">"813"</f>
        <v>813</v>
      </c>
      <c r="E3416" t="str">
        <f t="shared" si="646"/>
        <v>89301171</v>
      </c>
      <c r="F3416" t="str">
        <f t="shared" si="649"/>
        <v>8656206207</v>
      </c>
      <c r="G3416" s="1">
        <v>44827</v>
      </c>
      <c r="H3416" t="str">
        <f t="shared" ref="H3416:H3422" si="655">"91197"</f>
        <v>91197</v>
      </c>
      <c r="I3416">
        <v>1</v>
      </c>
      <c r="J3416">
        <v>1046</v>
      </c>
      <c r="K3416">
        <v>0</v>
      </c>
      <c r="L3416">
        <v>815.88</v>
      </c>
    </row>
    <row r="3417" spans="1:12" x14ac:dyDescent="0.25">
      <c r="A3417" t="str">
        <f t="shared" si="642"/>
        <v>89301000</v>
      </c>
      <c r="B3417" t="str">
        <f t="shared" si="648"/>
        <v>06539000</v>
      </c>
      <c r="C3417" t="str">
        <f t="shared" si="653"/>
        <v>06539003</v>
      </c>
      <c r="D3417" t="str">
        <f t="shared" si="654"/>
        <v>813</v>
      </c>
      <c r="E3417" t="str">
        <f t="shared" si="646"/>
        <v>89301171</v>
      </c>
      <c r="F3417" t="str">
        <f t="shared" si="649"/>
        <v>8656206207</v>
      </c>
      <c r="G3417" s="1">
        <v>44830</v>
      </c>
      <c r="H3417" t="str">
        <f t="shared" si="655"/>
        <v>91197</v>
      </c>
      <c r="I3417">
        <v>1</v>
      </c>
      <c r="J3417">
        <v>1046</v>
      </c>
      <c r="K3417">
        <v>0</v>
      </c>
      <c r="L3417">
        <v>815.88</v>
      </c>
    </row>
    <row r="3418" spans="1:12" x14ac:dyDescent="0.25">
      <c r="A3418" t="str">
        <f t="shared" si="642"/>
        <v>89301000</v>
      </c>
      <c r="B3418" t="str">
        <f t="shared" si="648"/>
        <v>06539000</v>
      </c>
      <c r="C3418" t="str">
        <f t="shared" si="653"/>
        <v>06539003</v>
      </c>
      <c r="D3418" t="str">
        <f t="shared" si="654"/>
        <v>813</v>
      </c>
      <c r="E3418" t="str">
        <f t="shared" si="646"/>
        <v>89301171</v>
      </c>
      <c r="F3418" t="str">
        <f t="shared" si="649"/>
        <v>8656206207</v>
      </c>
      <c r="G3418" s="1">
        <v>44830</v>
      </c>
      <c r="H3418" t="str">
        <f t="shared" si="655"/>
        <v>91197</v>
      </c>
      <c r="I3418">
        <v>1</v>
      </c>
      <c r="J3418">
        <v>1046</v>
      </c>
      <c r="K3418">
        <v>0</v>
      </c>
      <c r="L3418">
        <v>815.88</v>
      </c>
    </row>
    <row r="3419" spans="1:12" x14ac:dyDescent="0.25">
      <c r="A3419" t="str">
        <f t="shared" si="642"/>
        <v>89301000</v>
      </c>
      <c r="B3419" t="str">
        <f t="shared" si="648"/>
        <v>06539000</v>
      </c>
      <c r="C3419" t="str">
        <f t="shared" si="653"/>
        <v>06539003</v>
      </c>
      <c r="D3419" t="str">
        <f t="shared" si="654"/>
        <v>813</v>
      </c>
      <c r="E3419" t="str">
        <f t="shared" si="646"/>
        <v>89301171</v>
      </c>
      <c r="F3419" t="str">
        <f t="shared" si="649"/>
        <v>8656206207</v>
      </c>
      <c r="G3419" s="1">
        <v>44829</v>
      </c>
      <c r="H3419" t="str">
        <f t="shared" si="655"/>
        <v>91197</v>
      </c>
      <c r="I3419">
        <v>1</v>
      </c>
      <c r="J3419">
        <v>1046</v>
      </c>
      <c r="K3419">
        <v>0</v>
      </c>
      <c r="L3419">
        <v>815.88</v>
      </c>
    </row>
    <row r="3420" spans="1:12" x14ac:dyDescent="0.25">
      <c r="A3420" t="str">
        <f t="shared" si="642"/>
        <v>89301000</v>
      </c>
      <c r="B3420" t="str">
        <f t="shared" si="648"/>
        <v>06539000</v>
      </c>
      <c r="C3420" t="str">
        <f t="shared" si="653"/>
        <v>06539003</v>
      </c>
      <c r="D3420" t="str">
        <f t="shared" si="654"/>
        <v>813</v>
      </c>
      <c r="E3420" t="str">
        <f t="shared" si="646"/>
        <v>89301171</v>
      </c>
      <c r="F3420" t="str">
        <f t="shared" si="649"/>
        <v>8656206207</v>
      </c>
      <c r="G3420" s="1">
        <v>44829</v>
      </c>
      <c r="H3420" t="str">
        <f t="shared" si="655"/>
        <v>91197</v>
      </c>
      <c r="I3420">
        <v>1</v>
      </c>
      <c r="J3420">
        <v>1046</v>
      </c>
      <c r="K3420">
        <v>0</v>
      </c>
      <c r="L3420">
        <v>815.88</v>
      </c>
    </row>
    <row r="3421" spans="1:12" x14ac:dyDescent="0.25">
      <c r="A3421" t="str">
        <f t="shared" si="642"/>
        <v>89301000</v>
      </c>
      <c r="B3421" t="str">
        <f t="shared" si="648"/>
        <v>06539000</v>
      </c>
      <c r="C3421" t="str">
        <f t="shared" si="653"/>
        <v>06539003</v>
      </c>
      <c r="D3421" t="str">
        <f t="shared" si="654"/>
        <v>813</v>
      </c>
      <c r="E3421" t="str">
        <f t="shared" si="646"/>
        <v>89301171</v>
      </c>
      <c r="F3421" t="str">
        <f t="shared" si="649"/>
        <v>8656206207</v>
      </c>
      <c r="G3421" s="1">
        <v>44828</v>
      </c>
      <c r="H3421" t="str">
        <f t="shared" si="655"/>
        <v>91197</v>
      </c>
      <c r="I3421">
        <v>1</v>
      </c>
      <c r="J3421">
        <v>1046</v>
      </c>
      <c r="K3421">
        <v>0</v>
      </c>
      <c r="L3421">
        <v>815.88</v>
      </c>
    </row>
    <row r="3422" spans="1:12" x14ac:dyDescent="0.25">
      <c r="A3422" t="str">
        <f t="shared" si="642"/>
        <v>89301000</v>
      </c>
      <c r="B3422" t="str">
        <f t="shared" si="648"/>
        <v>06539000</v>
      </c>
      <c r="C3422" t="str">
        <f t="shared" si="653"/>
        <v>06539003</v>
      </c>
      <c r="D3422" t="str">
        <f t="shared" si="654"/>
        <v>813</v>
      </c>
      <c r="E3422" t="str">
        <f t="shared" si="646"/>
        <v>89301171</v>
      </c>
      <c r="F3422" t="str">
        <f t="shared" si="649"/>
        <v>8656206207</v>
      </c>
      <c r="G3422" s="1">
        <v>44828</v>
      </c>
      <c r="H3422" t="str">
        <f t="shared" si="655"/>
        <v>91197</v>
      </c>
      <c r="I3422">
        <v>1</v>
      </c>
      <c r="J3422">
        <v>1046</v>
      </c>
      <c r="K3422">
        <v>0</v>
      </c>
      <c r="L3422">
        <v>815.88</v>
      </c>
    </row>
    <row r="3423" spans="1:12" x14ac:dyDescent="0.25">
      <c r="A3423" t="str">
        <f t="shared" si="642"/>
        <v>89301000</v>
      </c>
      <c r="B3423" t="str">
        <f t="shared" si="648"/>
        <v>06539000</v>
      </c>
      <c r="C3423" t="str">
        <f t="shared" si="653"/>
        <v>06539003</v>
      </c>
      <c r="D3423" t="str">
        <f t="shared" si="654"/>
        <v>813</v>
      </c>
      <c r="E3423" t="str">
        <f t="shared" si="646"/>
        <v>89301171</v>
      </c>
      <c r="F3423" t="str">
        <f t="shared" si="649"/>
        <v>8656206207</v>
      </c>
      <c r="G3423" s="1">
        <v>44827</v>
      </c>
      <c r="H3423" t="str">
        <f>"91129"</f>
        <v>91129</v>
      </c>
      <c r="I3423">
        <v>1</v>
      </c>
      <c r="J3423">
        <v>174</v>
      </c>
      <c r="K3423">
        <v>0</v>
      </c>
      <c r="L3423">
        <v>135.72</v>
      </c>
    </row>
    <row r="3424" spans="1:12" x14ac:dyDescent="0.25">
      <c r="A3424" t="str">
        <f t="shared" si="642"/>
        <v>89301000</v>
      </c>
      <c r="B3424" t="str">
        <f t="shared" si="648"/>
        <v>06539000</v>
      </c>
      <c r="C3424" t="str">
        <f t="shared" si="653"/>
        <v>06539003</v>
      </c>
      <c r="D3424" t="str">
        <f t="shared" si="654"/>
        <v>813</v>
      </c>
      <c r="E3424" t="str">
        <f t="shared" si="646"/>
        <v>89301171</v>
      </c>
      <c r="F3424" t="str">
        <f t="shared" si="649"/>
        <v>8656206207</v>
      </c>
      <c r="G3424" s="1">
        <v>44827</v>
      </c>
      <c r="H3424" t="str">
        <f>"91131"</f>
        <v>91131</v>
      </c>
      <c r="I3424">
        <v>1</v>
      </c>
      <c r="J3424">
        <v>171</v>
      </c>
      <c r="K3424">
        <v>0</v>
      </c>
      <c r="L3424">
        <v>133.38</v>
      </c>
    </row>
    <row r="3425" spans="1:12" x14ac:dyDescent="0.25">
      <c r="A3425" t="str">
        <f t="shared" si="642"/>
        <v>89301000</v>
      </c>
      <c r="B3425" t="str">
        <f t="shared" si="648"/>
        <v>06539000</v>
      </c>
      <c r="C3425" t="str">
        <f t="shared" si="653"/>
        <v>06539003</v>
      </c>
      <c r="D3425" t="str">
        <f t="shared" si="654"/>
        <v>813</v>
      </c>
      <c r="E3425" t="str">
        <f t="shared" si="646"/>
        <v>89301171</v>
      </c>
      <c r="F3425" t="str">
        <f t="shared" si="649"/>
        <v>8656206207</v>
      </c>
      <c r="G3425" s="1">
        <v>44827</v>
      </c>
      <c r="H3425" t="str">
        <f>"91133"</f>
        <v>91133</v>
      </c>
      <c r="I3425">
        <v>1</v>
      </c>
      <c r="J3425">
        <v>176</v>
      </c>
      <c r="K3425">
        <v>0</v>
      </c>
      <c r="L3425">
        <v>137.28</v>
      </c>
    </row>
    <row r="3426" spans="1:12" x14ac:dyDescent="0.25">
      <c r="A3426" t="str">
        <f t="shared" si="642"/>
        <v>89301000</v>
      </c>
      <c r="B3426" t="str">
        <f t="shared" si="648"/>
        <v>06539000</v>
      </c>
      <c r="C3426" t="str">
        <f t="shared" si="653"/>
        <v>06539003</v>
      </c>
      <c r="D3426" t="str">
        <f t="shared" si="654"/>
        <v>813</v>
      </c>
      <c r="E3426" t="str">
        <f t="shared" si="646"/>
        <v>89301171</v>
      </c>
      <c r="F3426" t="str">
        <f t="shared" si="649"/>
        <v>8656206207</v>
      </c>
      <c r="G3426" s="1">
        <v>44827</v>
      </c>
      <c r="H3426" t="str">
        <f>"91171"</f>
        <v>91171</v>
      </c>
      <c r="I3426">
        <v>1</v>
      </c>
      <c r="J3426">
        <v>360</v>
      </c>
      <c r="K3426">
        <v>0</v>
      </c>
      <c r="L3426">
        <v>280.8</v>
      </c>
    </row>
    <row r="3427" spans="1:12" x14ac:dyDescent="0.25">
      <c r="A3427" t="str">
        <f t="shared" si="642"/>
        <v>89301000</v>
      </c>
      <c r="B3427" t="str">
        <f t="shared" si="648"/>
        <v>06539000</v>
      </c>
      <c r="C3427" t="str">
        <f t="shared" si="653"/>
        <v>06539003</v>
      </c>
      <c r="D3427" t="str">
        <f t="shared" si="654"/>
        <v>813</v>
      </c>
      <c r="E3427" t="str">
        <f t="shared" si="646"/>
        <v>89301171</v>
      </c>
      <c r="F3427" t="str">
        <f t="shared" si="649"/>
        <v>8656206207</v>
      </c>
      <c r="G3427" s="1">
        <v>44827</v>
      </c>
      <c r="H3427" t="str">
        <f>"91173"</f>
        <v>91173</v>
      </c>
      <c r="I3427">
        <v>1</v>
      </c>
      <c r="J3427">
        <v>335</v>
      </c>
      <c r="K3427">
        <v>0</v>
      </c>
      <c r="L3427">
        <v>261.3</v>
      </c>
    </row>
    <row r="3428" spans="1:12" x14ac:dyDescent="0.25">
      <c r="A3428" t="str">
        <f t="shared" si="642"/>
        <v>89301000</v>
      </c>
      <c r="B3428" t="str">
        <f t="shared" si="648"/>
        <v>06539000</v>
      </c>
      <c r="C3428" t="str">
        <f t="shared" si="653"/>
        <v>06539003</v>
      </c>
      <c r="D3428" t="str">
        <f t="shared" si="654"/>
        <v>813</v>
      </c>
      <c r="E3428" t="str">
        <f t="shared" si="646"/>
        <v>89301171</v>
      </c>
      <c r="F3428" t="str">
        <f t="shared" si="649"/>
        <v>8656206207</v>
      </c>
      <c r="G3428" s="1">
        <v>44827</v>
      </c>
      <c r="H3428" t="str">
        <f>"91175"</f>
        <v>91175</v>
      </c>
      <c r="I3428">
        <v>1</v>
      </c>
      <c r="J3428">
        <v>360</v>
      </c>
      <c r="K3428">
        <v>0</v>
      </c>
      <c r="L3428">
        <v>280.8</v>
      </c>
    </row>
    <row r="3429" spans="1:12" x14ac:dyDescent="0.25">
      <c r="A3429" t="str">
        <f t="shared" si="642"/>
        <v>89301000</v>
      </c>
      <c r="B3429" t="str">
        <f t="shared" si="648"/>
        <v>06539000</v>
      </c>
      <c r="C3429" t="str">
        <f t="shared" si="653"/>
        <v>06539003</v>
      </c>
      <c r="D3429" t="str">
        <f t="shared" si="654"/>
        <v>813</v>
      </c>
      <c r="E3429" t="str">
        <f t="shared" si="646"/>
        <v>89301171</v>
      </c>
      <c r="F3429" t="str">
        <f t="shared" si="649"/>
        <v>8656206207</v>
      </c>
      <c r="G3429" s="1">
        <v>44828</v>
      </c>
      <c r="H3429" t="str">
        <f>"91167"</f>
        <v>91167</v>
      </c>
      <c r="I3429">
        <v>1</v>
      </c>
      <c r="J3429">
        <v>425</v>
      </c>
      <c r="K3429">
        <v>0</v>
      </c>
      <c r="L3429">
        <v>331.5</v>
      </c>
    </row>
    <row r="3430" spans="1:12" x14ac:dyDescent="0.25">
      <c r="A3430" t="str">
        <f t="shared" si="642"/>
        <v>89301000</v>
      </c>
      <c r="B3430" t="str">
        <f t="shared" si="648"/>
        <v>06539000</v>
      </c>
      <c r="C3430" t="str">
        <f t="shared" si="653"/>
        <v>06539003</v>
      </c>
      <c r="D3430" t="str">
        <f t="shared" si="654"/>
        <v>813</v>
      </c>
      <c r="E3430" t="str">
        <f t="shared" si="646"/>
        <v>89301171</v>
      </c>
      <c r="F3430" t="str">
        <f t="shared" si="649"/>
        <v>8656206207</v>
      </c>
      <c r="G3430" s="1">
        <v>44828</v>
      </c>
      <c r="H3430" t="str">
        <f>"91169"</f>
        <v>91169</v>
      </c>
      <c r="I3430">
        <v>1</v>
      </c>
      <c r="J3430">
        <v>425</v>
      </c>
      <c r="K3430">
        <v>0</v>
      </c>
      <c r="L3430">
        <v>331.5</v>
      </c>
    </row>
    <row r="3431" spans="1:12" x14ac:dyDescent="0.25">
      <c r="A3431" t="str">
        <f t="shared" si="642"/>
        <v>89301000</v>
      </c>
      <c r="B3431" t="str">
        <f t="shared" si="648"/>
        <v>06539000</v>
      </c>
      <c r="C3431" t="str">
        <f t="shared" si="653"/>
        <v>06539003</v>
      </c>
      <c r="D3431" t="str">
        <f t="shared" si="654"/>
        <v>813</v>
      </c>
      <c r="E3431" t="str">
        <f t="shared" ref="E3431:E3457" si="656">"89301171"</f>
        <v>89301171</v>
      </c>
      <c r="F3431" t="str">
        <f t="shared" si="649"/>
        <v>8656206207</v>
      </c>
      <c r="G3431" s="1">
        <v>44827</v>
      </c>
      <c r="H3431" t="str">
        <f>"91167"</f>
        <v>91167</v>
      </c>
      <c r="I3431">
        <v>1</v>
      </c>
      <c r="J3431">
        <v>425</v>
      </c>
      <c r="K3431">
        <v>0</v>
      </c>
      <c r="L3431">
        <v>331.5</v>
      </c>
    </row>
    <row r="3432" spans="1:12" x14ac:dyDescent="0.25">
      <c r="A3432" t="str">
        <f t="shared" si="642"/>
        <v>89301000</v>
      </c>
      <c r="B3432" t="str">
        <f t="shared" si="648"/>
        <v>06539000</v>
      </c>
      <c r="C3432" t="str">
        <f t="shared" si="653"/>
        <v>06539003</v>
      </c>
      <c r="D3432" t="str">
        <f t="shared" si="654"/>
        <v>813</v>
      </c>
      <c r="E3432" t="str">
        <f t="shared" si="656"/>
        <v>89301171</v>
      </c>
      <c r="F3432" t="str">
        <f t="shared" si="649"/>
        <v>8656206207</v>
      </c>
      <c r="G3432" s="1">
        <v>44827</v>
      </c>
      <c r="H3432" t="str">
        <f>"91169"</f>
        <v>91169</v>
      </c>
      <c r="I3432">
        <v>1</v>
      </c>
      <c r="J3432">
        <v>425</v>
      </c>
      <c r="K3432">
        <v>0</v>
      </c>
      <c r="L3432">
        <v>331.5</v>
      </c>
    </row>
    <row r="3433" spans="1:12" x14ac:dyDescent="0.25">
      <c r="A3433" t="str">
        <f t="shared" si="642"/>
        <v>89301000</v>
      </c>
      <c r="B3433" t="str">
        <f t="shared" si="648"/>
        <v>06539000</v>
      </c>
      <c r="C3433" t="str">
        <f t="shared" si="653"/>
        <v>06539003</v>
      </c>
      <c r="D3433" t="str">
        <f t="shared" si="654"/>
        <v>813</v>
      </c>
      <c r="E3433" t="str">
        <f t="shared" si="656"/>
        <v>89301171</v>
      </c>
      <c r="F3433" t="str">
        <f t="shared" si="649"/>
        <v>8656206207</v>
      </c>
      <c r="G3433" s="1">
        <v>44827</v>
      </c>
      <c r="H3433" t="str">
        <f>"91475"</f>
        <v>91475</v>
      </c>
      <c r="I3433">
        <v>1</v>
      </c>
      <c r="J3433">
        <v>206</v>
      </c>
      <c r="K3433">
        <v>0</v>
      </c>
      <c r="L3433">
        <v>160.68</v>
      </c>
    </row>
    <row r="3434" spans="1:12" x14ac:dyDescent="0.25">
      <c r="A3434" t="str">
        <f t="shared" si="642"/>
        <v>89301000</v>
      </c>
      <c r="B3434" t="str">
        <f t="shared" si="648"/>
        <v>06539000</v>
      </c>
      <c r="C3434" t="str">
        <f>"06539001"</f>
        <v>06539001</v>
      </c>
      <c r="D3434" t="str">
        <f>"801"</f>
        <v>801</v>
      </c>
      <c r="E3434" t="str">
        <f t="shared" si="656"/>
        <v>89301171</v>
      </c>
      <c r="F3434" t="str">
        <f t="shared" ref="F3434:F3457" si="657">"8111105772"</f>
        <v>8111105772</v>
      </c>
      <c r="G3434" s="1">
        <v>44827</v>
      </c>
      <c r="H3434" t="str">
        <f>"81329"</f>
        <v>81329</v>
      </c>
      <c r="I3434">
        <v>1</v>
      </c>
      <c r="J3434">
        <v>16</v>
      </c>
      <c r="K3434">
        <v>0</v>
      </c>
      <c r="L3434">
        <v>12.48</v>
      </c>
    </row>
    <row r="3435" spans="1:12" x14ac:dyDescent="0.25">
      <c r="A3435" t="str">
        <f t="shared" si="642"/>
        <v>89301000</v>
      </c>
      <c r="B3435" t="str">
        <f t="shared" si="648"/>
        <v>06539000</v>
      </c>
      <c r="C3435" t="str">
        <f>"06539001"</f>
        <v>06539001</v>
      </c>
      <c r="D3435" t="str">
        <f>"801"</f>
        <v>801</v>
      </c>
      <c r="E3435" t="str">
        <f t="shared" si="656"/>
        <v>89301171</v>
      </c>
      <c r="F3435" t="str">
        <f t="shared" si="657"/>
        <v>8111105772</v>
      </c>
      <c r="G3435" s="1">
        <v>44827</v>
      </c>
      <c r="H3435" t="str">
        <f>"81331"</f>
        <v>81331</v>
      </c>
      <c r="I3435">
        <v>1</v>
      </c>
      <c r="J3435">
        <v>193</v>
      </c>
      <c r="K3435">
        <v>0</v>
      </c>
      <c r="L3435">
        <v>150.54</v>
      </c>
    </row>
    <row r="3436" spans="1:12" x14ac:dyDescent="0.25">
      <c r="A3436" t="str">
        <f t="shared" si="642"/>
        <v>89301000</v>
      </c>
      <c r="B3436" t="str">
        <f t="shared" si="648"/>
        <v>06539000</v>
      </c>
      <c r="C3436" t="str">
        <f t="shared" ref="C3436:C3443" si="658">"06539002"</f>
        <v>06539002</v>
      </c>
      <c r="D3436" t="str">
        <f t="shared" ref="D3436:D3443" si="659">"802"</f>
        <v>802</v>
      </c>
      <c r="E3436" t="str">
        <f t="shared" si="656"/>
        <v>89301171</v>
      </c>
      <c r="F3436" t="str">
        <f t="shared" si="657"/>
        <v>8111105772</v>
      </c>
      <c r="G3436" s="1">
        <v>44827</v>
      </c>
      <c r="H3436" t="str">
        <f t="shared" ref="H3436:H3443" si="660">"82097"</f>
        <v>82097</v>
      </c>
      <c r="I3436">
        <v>1</v>
      </c>
      <c r="J3436">
        <v>380</v>
      </c>
      <c r="K3436">
        <v>0</v>
      </c>
      <c r="L3436">
        <v>345.8</v>
      </c>
    </row>
    <row r="3437" spans="1:12" x14ac:dyDescent="0.25">
      <c r="A3437" t="str">
        <f t="shared" si="642"/>
        <v>89301000</v>
      </c>
      <c r="B3437" t="str">
        <f t="shared" si="648"/>
        <v>06539000</v>
      </c>
      <c r="C3437" t="str">
        <f t="shared" si="658"/>
        <v>06539002</v>
      </c>
      <c r="D3437" t="str">
        <f t="shared" si="659"/>
        <v>802</v>
      </c>
      <c r="E3437" t="str">
        <f t="shared" si="656"/>
        <v>89301171</v>
      </c>
      <c r="F3437" t="str">
        <f t="shared" si="657"/>
        <v>8111105772</v>
      </c>
      <c r="G3437" s="1">
        <v>44827</v>
      </c>
      <c r="H3437" t="str">
        <f t="shared" si="660"/>
        <v>82097</v>
      </c>
      <c r="I3437">
        <v>1</v>
      </c>
      <c r="J3437">
        <v>380</v>
      </c>
      <c r="K3437">
        <v>0</v>
      </c>
      <c r="L3437">
        <v>345.8</v>
      </c>
    </row>
    <row r="3438" spans="1:12" x14ac:dyDescent="0.25">
      <c r="A3438" t="str">
        <f t="shared" si="642"/>
        <v>89301000</v>
      </c>
      <c r="B3438" t="str">
        <f t="shared" ref="B3438:B3457" si="661">"06539000"</f>
        <v>06539000</v>
      </c>
      <c r="C3438" t="str">
        <f t="shared" si="658"/>
        <v>06539002</v>
      </c>
      <c r="D3438" t="str">
        <f t="shared" si="659"/>
        <v>802</v>
      </c>
      <c r="E3438" t="str">
        <f t="shared" si="656"/>
        <v>89301171</v>
      </c>
      <c r="F3438" t="str">
        <f t="shared" si="657"/>
        <v>8111105772</v>
      </c>
      <c r="G3438" s="1">
        <v>44827</v>
      </c>
      <c r="H3438" t="str">
        <f t="shared" si="660"/>
        <v>82097</v>
      </c>
      <c r="I3438">
        <v>1</v>
      </c>
      <c r="J3438">
        <v>380</v>
      </c>
      <c r="K3438">
        <v>0</v>
      </c>
      <c r="L3438">
        <v>345.8</v>
      </c>
    </row>
    <row r="3439" spans="1:12" x14ac:dyDescent="0.25">
      <c r="A3439" t="str">
        <f t="shared" si="642"/>
        <v>89301000</v>
      </c>
      <c r="B3439" t="str">
        <f t="shared" si="661"/>
        <v>06539000</v>
      </c>
      <c r="C3439" t="str">
        <f t="shared" si="658"/>
        <v>06539002</v>
      </c>
      <c r="D3439" t="str">
        <f t="shared" si="659"/>
        <v>802</v>
      </c>
      <c r="E3439" t="str">
        <f t="shared" si="656"/>
        <v>89301171</v>
      </c>
      <c r="F3439" t="str">
        <f t="shared" si="657"/>
        <v>8111105772</v>
      </c>
      <c r="G3439" s="1">
        <v>44827</v>
      </c>
      <c r="H3439" t="str">
        <f t="shared" si="660"/>
        <v>82097</v>
      </c>
      <c r="I3439">
        <v>1</v>
      </c>
      <c r="J3439">
        <v>380</v>
      </c>
      <c r="K3439">
        <v>0</v>
      </c>
      <c r="L3439">
        <v>345.8</v>
      </c>
    </row>
    <row r="3440" spans="1:12" x14ac:dyDescent="0.25">
      <c r="A3440" t="str">
        <f t="shared" si="642"/>
        <v>89301000</v>
      </c>
      <c r="B3440" t="str">
        <f t="shared" si="661"/>
        <v>06539000</v>
      </c>
      <c r="C3440" t="str">
        <f t="shared" si="658"/>
        <v>06539002</v>
      </c>
      <c r="D3440" t="str">
        <f t="shared" si="659"/>
        <v>802</v>
      </c>
      <c r="E3440" t="str">
        <f t="shared" si="656"/>
        <v>89301171</v>
      </c>
      <c r="F3440" t="str">
        <f t="shared" si="657"/>
        <v>8111105772</v>
      </c>
      <c r="G3440" s="1">
        <v>44827</v>
      </c>
      <c r="H3440" t="str">
        <f t="shared" si="660"/>
        <v>82097</v>
      </c>
      <c r="I3440">
        <v>1</v>
      </c>
      <c r="J3440">
        <v>380</v>
      </c>
      <c r="K3440">
        <v>0</v>
      </c>
      <c r="L3440">
        <v>345.8</v>
      </c>
    </row>
    <row r="3441" spans="1:12" x14ac:dyDescent="0.25">
      <c r="A3441" t="str">
        <f t="shared" si="642"/>
        <v>89301000</v>
      </c>
      <c r="B3441" t="str">
        <f t="shared" si="661"/>
        <v>06539000</v>
      </c>
      <c r="C3441" t="str">
        <f t="shared" si="658"/>
        <v>06539002</v>
      </c>
      <c r="D3441" t="str">
        <f t="shared" si="659"/>
        <v>802</v>
      </c>
      <c r="E3441" t="str">
        <f t="shared" si="656"/>
        <v>89301171</v>
      </c>
      <c r="F3441" t="str">
        <f t="shared" si="657"/>
        <v>8111105772</v>
      </c>
      <c r="G3441" s="1">
        <v>44827</v>
      </c>
      <c r="H3441" t="str">
        <f t="shared" si="660"/>
        <v>82097</v>
      </c>
      <c r="I3441">
        <v>1</v>
      </c>
      <c r="J3441">
        <v>380</v>
      </c>
      <c r="K3441">
        <v>0</v>
      </c>
      <c r="L3441">
        <v>345.8</v>
      </c>
    </row>
    <row r="3442" spans="1:12" x14ac:dyDescent="0.25">
      <c r="A3442" t="str">
        <f t="shared" si="642"/>
        <v>89301000</v>
      </c>
      <c r="B3442" t="str">
        <f t="shared" si="661"/>
        <v>06539000</v>
      </c>
      <c r="C3442" t="str">
        <f t="shared" si="658"/>
        <v>06539002</v>
      </c>
      <c r="D3442" t="str">
        <f t="shared" si="659"/>
        <v>802</v>
      </c>
      <c r="E3442" t="str">
        <f t="shared" si="656"/>
        <v>89301171</v>
      </c>
      <c r="F3442" t="str">
        <f t="shared" si="657"/>
        <v>8111105772</v>
      </c>
      <c r="G3442" s="1">
        <v>44827</v>
      </c>
      <c r="H3442" t="str">
        <f t="shared" si="660"/>
        <v>82097</v>
      </c>
      <c r="I3442">
        <v>1</v>
      </c>
      <c r="J3442">
        <v>380</v>
      </c>
      <c r="K3442">
        <v>0</v>
      </c>
      <c r="L3442">
        <v>345.8</v>
      </c>
    </row>
    <row r="3443" spans="1:12" x14ac:dyDescent="0.25">
      <c r="A3443" t="str">
        <f t="shared" si="642"/>
        <v>89301000</v>
      </c>
      <c r="B3443" t="str">
        <f t="shared" si="661"/>
        <v>06539000</v>
      </c>
      <c r="C3443" t="str">
        <f t="shared" si="658"/>
        <v>06539002</v>
      </c>
      <c r="D3443" t="str">
        <f t="shared" si="659"/>
        <v>802</v>
      </c>
      <c r="E3443" t="str">
        <f t="shared" si="656"/>
        <v>89301171</v>
      </c>
      <c r="F3443" t="str">
        <f t="shared" si="657"/>
        <v>8111105772</v>
      </c>
      <c r="G3443" s="1">
        <v>44827</v>
      </c>
      <c r="H3443" t="str">
        <f t="shared" si="660"/>
        <v>82097</v>
      </c>
      <c r="I3443">
        <v>1</v>
      </c>
      <c r="J3443">
        <v>380</v>
      </c>
      <c r="K3443">
        <v>0</v>
      </c>
      <c r="L3443">
        <v>345.8</v>
      </c>
    </row>
    <row r="3444" spans="1:12" x14ac:dyDescent="0.25">
      <c r="A3444" t="str">
        <f t="shared" si="642"/>
        <v>89301000</v>
      </c>
      <c r="B3444" t="str">
        <f t="shared" si="661"/>
        <v>06539000</v>
      </c>
      <c r="C3444" t="str">
        <f t="shared" ref="C3444:C3457" si="662">"06539003"</f>
        <v>06539003</v>
      </c>
      <c r="D3444" t="str">
        <f t="shared" ref="D3444:D3457" si="663">"813"</f>
        <v>813</v>
      </c>
      <c r="E3444" t="str">
        <f t="shared" si="656"/>
        <v>89301171</v>
      </c>
      <c r="F3444" t="str">
        <f t="shared" si="657"/>
        <v>8111105772</v>
      </c>
      <c r="G3444" s="1">
        <v>44827</v>
      </c>
      <c r="H3444" t="str">
        <f>"91197"</f>
        <v>91197</v>
      </c>
      <c r="I3444">
        <v>1</v>
      </c>
      <c r="J3444">
        <v>1046</v>
      </c>
      <c r="K3444">
        <v>0</v>
      </c>
      <c r="L3444">
        <v>815.88</v>
      </c>
    </row>
    <row r="3445" spans="1:12" x14ac:dyDescent="0.25">
      <c r="A3445" t="str">
        <f t="shared" si="642"/>
        <v>89301000</v>
      </c>
      <c r="B3445" t="str">
        <f t="shared" si="661"/>
        <v>06539000</v>
      </c>
      <c r="C3445" t="str">
        <f t="shared" si="662"/>
        <v>06539003</v>
      </c>
      <c r="D3445" t="str">
        <f t="shared" si="663"/>
        <v>813</v>
      </c>
      <c r="E3445" t="str">
        <f t="shared" si="656"/>
        <v>89301171</v>
      </c>
      <c r="F3445" t="str">
        <f t="shared" si="657"/>
        <v>8111105772</v>
      </c>
      <c r="G3445" s="1">
        <v>44828</v>
      </c>
      <c r="H3445" t="str">
        <f>"91197"</f>
        <v>91197</v>
      </c>
      <c r="I3445">
        <v>1</v>
      </c>
      <c r="J3445">
        <v>1046</v>
      </c>
      <c r="K3445">
        <v>0</v>
      </c>
      <c r="L3445">
        <v>815.88</v>
      </c>
    </row>
    <row r="3446" spans="1:12" x14ac:dyDescent="0.25">
      <c r="A3446" t="str">
        <f t="shared" si="642"/>
        <v>89301000</v>
      </c>
      <c r="B3446" t="str">
        <f t="shared" si="661"/>
        <v>06539000</v>
      </c>
      <c r="C3446" t="str">
        <f t="shared" si="662"/>
        <v>06539003</v>
      </c>
      <c r="D3446" t="str">
        <f t="shared" si="663"/>
        <v>813</v>
      </c>
      <c r="E3446" t="str">
        <f t="shared" si="656"/>
        <v>89301171</v>
      </c>
      <c r="F3446" t="str">
        <f t="shared" si="657"/>
        <v>8111105772</v>
      </c>
      <c r="G3446" s="1">
        <v>44828</v>
      </c>
      <c r="H3446" t="str">
        <f>"91197"</f>
        <v>91197</v>
      </c>
      <c r="I3446">
        <v>1</v>
      </c>
      <c r="J3446">
        <v>1046</v>
      </c>
      <c r="K3446">
        <v>0</v>
      </c>
      <c r="L3446">
        <v>815.88</v>
      </c>
    </row>
    <row r="3447" spans="1:12" x14ac:dyDescent="0.25">
      <c r="A3447" t="str">
        <f t="shared" si="642"/>
        <v>89301000</v>
      </c>
      <c r="B3447" t="str">
        <f t="shared" si="661"/>
        <v>06539000</v>
      </c>
      <c r="C3447" t="str">
        <f t="shared" si="662"/>
        <v>06539003</v>
      </c>
      <c r="D3447" t="str">
        <f t="shared" si="663"/>
        <v>813</v>
      </c>
      <c r="E3447" t="str">
        <f t="shared" si="656"/>
        <v>89301171</v>
      </c>
      <c r="F3447" t="str">
        <f t="shared" si="657"/>
        <v>8111105772</v>
      </c>
      <c r="G3447" s="1">
        <v>44827</v>
      </c>
      <c r="H3447" t="str">
        <f>"91129"</f>
        <v>91129</v>
      </c>
      <c r="I3447">
        <v>1</v>
      </c>
      <c r="J3447">
        <v>174</v>
      </c>
      <c r="K3447">
        <v>0</v>
      </c>
      <c r="L3447">
        <v>135.72</v>
      </c>
    </row>
    <row r="3448" spans="1:12" x14ac:dyDescent="0.25">
      <c r="A3448" t="str">
        <f t="shared" si="642"/>
        <v>89301000</v>
      </c>
      <c r="B3448" t="str">
        <f t="shared" si="661"/>
        <v>06539000</v>
      </c>
      <c r="C3448" t="str">
        <f t="shared" si="662"/>
        <v>06539003</v>
      </c>
      <c r="D3448" t="str">
        <f t="shared" si="663"/>
        <v>813</v>
      </c>
      <c r="E3448" t="str">
        <f t="shared" si="656"/>
        <v>89301171</v>
      </c>
      <c r="F3448" t="str">
        <f t="shared" si="657"/>
        <v>8111105772</v>
      </c>
      <c r="G3448" s="1">
        <v>44827</v>
      </c>
      <c r="H3448" t="str">
        <f>"91131"</f>
        <v>91131</v>
      </c>
      <c r="I3448">
        <v>1</v>
      </c>
      <c r="J3448">
        <v>171</v>
      </c>
      <c r="K3448">
        <v>0</v>
      </c>
      <c r="L3448">
        <v>133.38</v>
      </c>
    </row>
    <row r="3449" spans="1:12" x14ac:dyDescent="0.25">
      <c r="A3449" t="str">
        <f t="shared" si="642"/>
        <v>89301000</v>
      </c>
      <c r="B3449" t="str">
        <f t="shared" si="661"/>
        <v>06539000</v>
      </c>
      <c r="C3449" t="str">
        <f t="shared" si="662"/>
        <v>06539003</v>
      </c>
      <c r="D3449" t="str">
        <f t="shared" si="663"/>
        <v>813</v>
      </c>
      <c r="E3449" t="str">
        <f t="shared" si="656"/>
        <v>89301171</v>
      </c>
      <c r="F3449" t="str">
        <f t="shared" si="657"/>
        <v>8111105772</v>
      </c>
      <c r="G3449" s="1">
        <v>44827</v>
      </c>
      <c r="H3449" t="str">
        <f>"91133"</f>
        <v>91133</v>
      </c>
      <c r="I3449">
        <v>1</v>
      </c>
      <c r="J3449">
        <v>176</v>
      </c>
      <c r="K3449">
        <v>0</v>
      </c>
      <c r="L3449">
        <v>137.28</v>
      </c>
    </row>
    <row r="3450" spans="1:12" x14ac:dyDescent="0.25">
      <c r="A3450" t="str">
        <f t="shared" si="642"/>
        <v>89301000</v>
      </c>
      <c r="B3450" t="str">
        <f t="shared" si="661"/>
        <v>06539000</v>
      </c>
      <c r="C3450" t="str">
        <f t="shared" si="662"/>
        <v>06539003</v>
      </c>
      <c r="D3450" t="str">
        <f t="shared" si="663"/>
        <v>813</v>
      </c>
      <c r="E3450" t="str">
        <f t="shared" si="656"/>
        <v>89301171</v>
      </c>
      <c r="F3450" t="str">
        <f t="shared" si="657"/>
        <v>8111105772</v>
      </c>
      <c r="G3450" s="1">
        <v>44827</v>
      </c>
      <c r="H3450" t="str">
        <f>"91171"</f>
        <v>91171</v>
      </c>
      <c r="I3450">
        <v>1</v>
      </c>
      <c r="J3450">
        <v>360</v>
      </c>
      <c r="K3450">
        <v>0</v>
      </c>
      <c r="L3450">
        <v>280.8</v>
      </c>
    </row>
    <row r="3451" spans="1:12" x14ac:dyDescent="0.25">
      <c r="A3451" t="str">
        <f t="shared" si="642"/>
        <v>89301000</v>
      </c>
      <c r="B3451" t="str">
        <f t="shared" si="661"/>
        <v>06539000</v>
      </c>
      <c r="C3451" t="str">
        <f t="shared" si="662"/>
        <v>06539003</v>
      </c>
      <c r="D3451" t="str">
        <f t="shared" si="663"/>
        <v>813</v>
      </c>
      <c r="E3451" t="str">
        <f t="shared" si="656"/>
        <v>89301171</v>
      </c>
      <c r="F3451" t="str">
        <f t="shared" si="657"/>
        <v>8111105772</v>
      </c>
      <c r="G3451" s="1">
        <v>44827</v>
      </c>
      <c r="H3451" t="str">
        <f>"91173"</f>
        <v>91173</v>
      </c>
      <c r="I3451">
        <v>1</v>
      </c>
      <c r="J3451">
        <v>335</v>
      </c>
      <c r="K3451">
        <v>0</v>
      </c>
      <c r="L3451">
        <v>261.3</v>
      </c>
    </row>
    <row r="3452" spans="1:12" x14ac:dyDescent="0.25">
      <c r="A3452" t="str">
        <f t="shared" si="642"/>
        <v>89301000</v>
      </c>
      <c r="B3452" t="str">
        <f t="shared" si="661"/>
        <v>06539000</v>
      </c>
      <c r="C3452" t="str">
        <f t="shared" si="662"/>
        <v>06539003</v>
      </c>
      <c r="D3452" t="str">
        <f t="shared" si="663"/>
        <v>813</v>
      </c>
      <c r="E3452" t="str">
        <f t="shared" si="656"/>
        <v>89301171</v>
      </c>
      <c r="F3452" t="str">
        <f t="shared" si="657"/>
        <v>8111105772</v>
      </c>
      <c r="G3452" s="1">
        <v>44827</v>
      </c>
      <c r="H3452" t="str">
        <f>"91175"</f>
        <v>91175</v>
      </c>
      <c r="I3452">
        <v>1</v>
      </c>
      <c r="J3452">
        <v>360</v>
      </c>
      <c r="K3452">
        <v>0</v>
      </c>
      <c r="L3452">
        <v>280.8</v>
      </c>
    </row>
    <row r="3453" spans="1:12" x14ac:dyDescent="0.25">
      <c r="A3453" t="str">
        <f t="shared" si="642"/>
        <v>89301000</v>
      </c>
      <c r="B3453" t="str">
        <f t="shared" si="661"/>
        <v>06539000</v>
      </c>
      <c r="C3453" t="str">
        <f t="shared" si="662"/>
        <v>06539003</v>
      </c>
      <c r="D3453" t="str">
        <f t="shared" si="663"/>
        <v>813</v>
      </c>
      <c r="E3453" t="str">
        <f t="shared" si="656"/>
        <v>89301171</v>
      </c>
      <c r="F3453" t="str">
        <f t="shared" si="657"/>
        <v>8111105772</v>
      </c>
      <c r="G3453" s="1">
        <v>44828</v>
      </c>
      <c r="H3453" t="str">
        <f>"91167"</f>
        <v>91167</v>
      </c>
      <c r="I3453">
        <v>1</v>
      </c>
      <c r="J3453">
        <v>425</v>
      </c>
      <c r="K3453">
        <v>0</v>
      </c>
      <c r="L3453">
        <v>331.5</v>
      </c>
    </row>
    <row r="3454" spans="1:12" x14ac:dyDescent="0.25">
      <c r="A3454" t="str">
        <f t="shared" si="642"/>
        <v>89301000</v>
      </c>
      <c r="B3454" t="str">
        <f t="shared" si="661"/>
        <v>06539000</v>
      </c>
      <c r="C3454" t="str">
        <f t="shared" si="662"/>
        <v>06539003</v>
      </c>
      <c r="D3454" t="str">
        <f t="shared" si="663"/>
        <v>813</v>
      </c>
      <c r="E3454" t="str">
        <f t="shared" si="656"/>
        <v>89301171</v>
      </c>
      <c r="F3454" t="str">
        <f t="shared" si="657"/>
        <v>8111105772</v>
      </c>
      <c r="G3454" s="1">
        <v>44828</v>
      </c>
      <c r="H3454" t="str">
        <f>"91169"</f>
        <v>91169</v>
      </c>
      <c r="I3454">
        <v>1</v>
      </c>
      <c r="J3454">
        <v>425</v>
      </c>
      <c r="K3454">
        <v>0</v>
      </c>
      <c r="L3454">
        <v>331.5</v>
      </c>
    </row>
    <row r="3455" spans="1:12" x14ac:dyDescent="0.25">
      <c r="A3455" t="str">
        <f t="shared" si="642"/>
        <v>89301000</v>
      </c>
      <c r="B3455" t="str">
        <f t="shared" si="661"/>
        <v>06539000</v>
      </c>
      <c r="C3455" t="str">
        <f t="shared" si="662"/>
        <v>06539003</v>
      </c>
      <c r="D3455" t="str">
        <f t="shared" si="663"/>
        <v>813</v>
      </c>
      <c r="E3455" t="str">
        <f t="shared" si="656"/>
        <v>89301171</v>
      </c>
      <c r="F3455" t="str">
        <f t="shared" si="657"/>
        <v>8111105772</v>
      </c>
      <c r="G3455" s="1">
        <v>44827</v>
      </c>
      <c r="H3455" t="str">
        <f>"91167"</f>
        <v>91167</v>
      </c>
      <c r="I3455">
        <v>1</v>
      </c>
      <c r="J3455">
        <v>425</v>
      </c>
      <c r="K3455">
        <v>0</v>
      </c>
      <c r="L3455">
        <v>331.5</v>
      </c>
    </row>
    <row r="3456" spans="1:12" x14ac:dyDescent="0.25">
      <c r="A3456" t="str">
        <f t="shared" si="642"/>
        <v>89301000</v>
      </c>
      <c r="B3456" t="str">
        <f t="shared" si="661"/>
        <v>06539000</v>
      </c>
      <c r="C3456" t="str">
        <f t="shared" si="662"/>
        <v>06539003</v>
      </c>
      <c r="D3456" t="str">
        <f t="shared" si="663"/>
        <v>813</v>
      </c>
      <c r="E3456" t="str">
        <f t="shared" si="656"/>
        <v>89301171</v>
      </c>
      <c r="F3456" t="str">
        <f t="shared" si="657"/>
        <v>8111105772</v>
      </c>
      <c r="G3456" s="1">
        <v>44827</v>
      </c>
      <c r="H3456" t="str">
        <f>"91169"</f>
        <v>91169</v>
      </c>
      <c r="I3456">
        <v>1</v>
      </c>
      <c r="J3456">
        <v>425</v>
      </c>
      <c r="K3456">
        <v>0</v>
      </c>
      <c r="L3456">
        <v>331.5</v>
      </c>
    </row>
    <row r="3457" spans="1:12" x14ac:dyDescent="0.25">
      <c r="A3457" t="str">
        <f t="shared" si="642"/>
        <v>89301000</v>
      </c>
      <c r="B3457" t="str">
        <f t="shared" si="661"/>
        <v>06539000</v>
      </c>
      <c r="C3457" t="str">
        <f t="shared" si="662"/>
        <v>06539003</v>
      </c>
      <c r="D3457" t="str">
        <f t="shared" si="663"/>
        <v>813</v>
      </c>
      <c r="E3457" t="str">
        <f t="shared" si="656"/>
        <v>89301171</v>
      </c>
      <c r="F3457" t="str">
        <f t="shared" si="657"/>
        <v>8111105772</v>
      </c>
      <c r="G3457" s="1">
        <v>44827</v>
      </c>
      <c r="H3457" t="str">
        <f>"91475"</f>
        <v>91475</v>
      </c>
      <c r="I3457">
        <v>1</v>
      </c>
      <c r="J3457">
        <v>206</v>
      </c>
      <c r="K3457">
        <v>0</v>
      </c>
      <c r="L3457">
        <v>160.68</v>
      </c>
    </row>
    <row r="3458" spans="1:12" x14ac:dyDescent="0.25">
      <c r="A3458" t="str">
        <f t="shared" ref="A3458:A3521" si="664">"89301000"</f>
        <v>89301000</v>
      </c>
      <c r="B3458" t="str">
        <f>"72932000"</f>
        <v>72932000</v>
      </c>
      <c r="C3458" t="str">
        <f>"72932715"</f>
        <v>72932715</v>
      </c>
      <c r="D3458" t="str">
        <f>"802"</f>
        <v>802</v>
      </c>
      <c r="E3458" t="str">
        <f>"89301503"</f>
        <v>89301503</v>
      </c>
      <c r="F3458" t="str">
        <f>"495427300"</f>
        <v>495427300</v>
      </c>
      <c r="G3458" s="1">
        <v>44587</v>
      </c>
      <c r="H3458" t="str">
        <f>"82034"</f>
        <v>82034</v>
      </c>
      <c r="I3458">
        <v>2</v>
      </c>
      <c r="J3458">
        <v>696</v>
      </c>
      <c r="K3458">
        <v>0</v>
      </c>
      <c r="L3458">
        <v>633.36</v>
      </c>
    </row>
    <row r="3459" spans="1:12" x14ac:dyDescent="0.25">
      <c r="A3459" t="str">
        <f t="shared" si="664"/>
        <v>89301000</v>
      </c>
      <c r="B3459" t="str">
        <f>"72932000"</f>
        <v>72932000</v>
      </c>
      <c r="C3459" t="str">
        <f>"72932715"</f>
        <v>72932715</v>
      </c>
      <c r="D3459" t="str">
        <f>"802"</f>
        <v>802</v>
      </c>
      <c r="E3459" t="str">
        <f>"89301503"</f>
        <v>89301503</v>
      </c>
      <c r="F3459" t="str">
        <f>"495427300"</f>
        <v>495427300</v>
      </c>
      <c r="G3459" s="1">
        <v>44587</v>
      </c>
      <c r="H3459" t="str">
        <f>"82036"</f>
        <v>82036</v>
      </c>
      <c r="I3459">
        <v>2</v>
      </c>
      <c r="J3459">
        <v>3022</v>
      </c>
      <c r="K3459">
        <v>0</v>
      </c>
      <c r="L3459">
        <v>2750.02</v>
      </c>
    </row>
    <row r="3460" spans="1:12" x14ac:dyDescent="0.25">
      <c r="A3460" t="str">
        <f t="shared" si="664"/>
        <v>89301000</v>
      </c>
      <c r="B3460" t="str">
        <f>"72932000"</f>
        <v>72932000</v>
      </c>
      <c r="C3460" t="str">
        <f>"72932715"</f>
        <v>72932715</v>
      </c>
      <c r="D3460" t="str">
        <f>"802"</f>
        <v>802</v>
      </c>
      <c r="E3460" t="str">
        <f>"89301503"</f>
        <v>89301503</v>
      </c>
      <c r="F3460" t="str">
        <f>"495427300"</f>
        <v>495427300</v>
      </c>
      <c r="G3460" s="1">
        <v>44587</v>
      </c>
      <c r="H3460" t="str">
        <f>"82041"</f>
        <v>82041</v>
      </c>
      <c r="I3460">
        <v>1</v>
      </c>
      <c r="J3460">
        <v>1090</v>
      </c>
      <c r="K3460">
        <v>0</v>
      </c>
      <c r="L3460">
        <v>991.9</v>
      </c>
    </row>
    <row r="3461" spans="1:12" x14ac:dyDescent="0.25">
      <c r="A3461" t="str">
        <f t="shared" si="664"/>
        <v>89301000</v>
      </c>
      <c r="B3461" t="str">
        <f>"72932000"</f>
        <v>72932000</v>
      </c>
      <c r="C3461" t="str">
        <f>"72932715"</f>
        <v>72932715</v>
      </c>
      <c r="D3461" t="str">
        <f>"802"</f>
        <v>802</v>
      </c>
      <c r="E3461" t="str">
        <f>"89301503"</f>
        <v>89301503</v>
      </c>
      <c r="F3461" t="str">
        <f>"495427300"</f>
        <v>495427300</v>
      </c>
      <c r="G3461" s="1">
        <v>44587</v>
      </c>
      <c r="H3461" t="str">
        <f>"82044"</f>
        <v>82044</v>
      </c>
      <c r="I3461">
        <v>1</v>
      </c>
      <c r="J3461">
        <v>2159</v>
      </c>
      <c r="K3461">
        <v>0</v>
      </c>
      <c r="L3461">
        <v>1964.69</v>
      </c>
    </row>
    <row r="3462" spans="1:12" x14ac:dyDescent="0.25">
      <c r="A3462" t="str">
        <f t="shared" si="664"/>
        <v>89301000</v>
      </c>
      <c r="B3462" t="str">
        <f>"02004000"</f>
        <v>02004000</v>
      </c>
      <c r="C3462" t="str">
        <f>"02004459"</f>
        <v>02004459</v>
      </c>
      <c r="D3462" t="str">
        <f>"401"</f>
        <v>401</v>
      </c>
      <c r="E3462" t="str">
        <f>"89301705"</f>
        <v>89301705</v>
      </c>
      <c r="F3462" t="str">
        <f>"2156060313"</f>
        <v>2156060313</v>
      </c>
      <c r="G3462" s="1">
        <v>44848</v>
      </c>
      <c r="H3462" t="str">
        <f>"92111"</f>
        <v>92111</v>
      </c>
      <c r="I3462">
        <v>1</v>
      </c>
      <c r="J3462">
        <v>161</v>
      </c>
      <c r="K3462">
        <v>0</v>
      </c>
      <c r="L3462">
        <v>173.88</v>
      </c>
    </row>
    <row r="3463" spans="1:12" x14ac:dyDescent="0.25">
      <c r="A3463" t="str">
        <f t="shared" si="664"/>
        <v>89301000</v>
      </c>
      <c r="B3463" t="str">
        <f>"02004000"</f>
        <v>02004000</v>
      </c>
      <c r="C3463" t="str">
        <f>"02004459"</f>
        <v>02004459</v>
      </c>
      <c r="D3463" t="str">
        <f>"401"</f>
        <v>401</v>
      </c>
      <c r="E3463" t="str">
        <f>"89301600"</f>
        <v>89301600</v>
      </c>
      <c r="F3463" t="str">
        <f>"5452070261"</f>
        <v>5452070261</v>
      </c>
      <c r="G3463" s="1">
        <v>44853</v>
      </c>
      <c r="H3463" t="str">
        <f>"92111"</f>
        <v>92111</v>
      </c>
      <c r="I3463">
        <v>1</v>
      </c>
      <c r="J3463">
        <v>161</v>
      </c>
      <c r="K3463">
        <v>0</v>
      </c>
      <c r="L3463">
        <v>173.88</v>
      </c>
    </row>
    <row r="3464" spans="1:12" x14ac:dyDescent="0.25">
      <c r="A3464" t="str">
        <f t="shared" si="664"/>
        <v>89301000</v>
      </c>
      <c r="B3464" t="str">
        <f>"02004000"</f>
        <v>02004000</v>
      </c>
      <c r="C3464" t="str">
        <f>"02004459"</f>
        <v>02004459</v>
      </c>
      <c r="D3464" t="str">
        <f>"401"</f>
        <v>401</v>
      </c>
      <c r="E3464" t="str">
        <f>"89301708"</f>
        <v>89301708</v>
      </c>
      <c r="F3464" t="str">
        <f>"2107120323"</f>
        <v>2107120323</v>
      </c>
      <c r="G3464" s="1">
        <v>44841</v>
      </c>
      <c r="H3464" t="str">
        <f>"92111"</f>
        <v>92111</v>
      </c>
      <c r="I3464">
        <v>1</v>
      </c>
      <c r="J3464">
        <v>161</v>
      </c>
      <c r="K3464">
        <v>0</v>
      </c>
      <c r="L3464">
        <v>173.88</v>
      </c>
    </row>
    <row r="3465" spans="1:12" x14ac:dyDescent="0.25">
      <c r="A3465" t="str">
        <f t="shared" si="664"/>
        <v>89301000</v>
      </c>
      <c r="B3465" t="str">
        <f>"02004000"</f>
        <v>02004000</v>
      </c>
      <c r="C3465" t="str">
        <f>"02004459"</f>
        <v>02004459</v>
      </c>
      <c r="D3465" t="str">
        <f>"401"</f>
        <v>401</v>
      </c>
      <c r="E3465" t="str">
        <f>"89301600"</f>
        <v>89301600</v>
      </c>
      <c r="F3465" t="str">
        <f>"9401096232"</f>
        <v>9401096232</v>
      </c>
      <c r="G3465" s="1">
        <v>44843</v>
      </c>
      <c r="H3465" t="str">
        <f>"92111"</f>
        <v>92111</v>
      </c>
      <c r="I3465">
        <v>1</v>
      </c>
      <c r="J3465">
        <v>161</v>
      </c>
      <c r="K3465">
        <v>0</v>
      </c>
      <c r="L3465">
        <v>173.88</v>
      </c>
    </row>
    <row r="3466" spans="1:12" x14ac:dyDescent="0.25">
      <c r="A3466" t="str">
        <f t="shared" si="664"/>
        <v>89301000</v>
      </c>
      <c r="B3466" t="str">
        <f>"05002000"</f>
        <v>05002000</v>
      </c>
      <c r="C3466" t="str">
        <f>"05002397"</f>
        <v>05002397</v>
      </c>
      <c r="D3466" t="str">
        <f>"818"</f>
        <v>818</v>
      </c>
      <c r="E3466" t="str">
        <f>"89301105"</f>
        <v>89301105</v>
      </c>
      <c r="F3466" t="str">
        <f>"2001160744"</f>
        <v>2001160744</v>
      </c>
      <c r="G3466" s="1">
        <v>44831</v>
      </c>
      <c r="H3466" t="str">
        <f>"91439"</f>
        <v>91439</v>
      </c>
      <c r="I3466">
        <v>9</v>
      </c>
      <c r="J3466">
        <v>3204</v>
      </c>
      <c r="K3466">
        <v>0</v>
      </c>
      <c r="L3466">
        <v>2915.64</v>
      </c>
    </row>
    <row r="3467" spans="1:12" x14ac:dyDescent="0.25">
      <c r="A3467" t="str">
        <f t="shared" si="664"/>
        <v>89301000</v>
      </c>
      <c r="B3467" t="str">
        <f>"05002000"</f>
        <v>05002000</v>
      </c>
      <c r="C3467" t="str">
        <f>"05002397"</f>
        <v>05002397</v>
      </c>
      <c r="D3467" t="str">
        <f>"818"</f>
        <v>818</v>
      </c>
      <c r="E3467" t="str">
        <f>"89301105"</f>
        <v>89301105</v>
      </c>
      <c r="F3467" t="str">
        <f>"2001160744"</f>
        <v>2001160744</v>
      </c>
      <c r="G3467" s="1">
        <v>44831</v>
      </c>
      <c r="H3467" t="str">
        <f>"91439"</f>
        <v>91439</v>
      </c>
      <c r="I3467">
        <v>5</v>
      </c>
      <c r="J3467">
        <v>1780</v>
      </c>
      <c r="K3467">
        <v>0</v>
      </c>
      <c r="L3467">
        <v>1619.8</v>
      </c>
    </row>
    <row r="3468" spans="1:12" x14ac:dyDescent="0.25">
      <c r="A3468" t="str">
        <f t="shared" si="664"/>
        <v>89301000</v>
      </c>
      <c r="B3468" t="str">
        <f t="shared" ref="B3468:B3482" si="665">"91866000"</f>
        <v>91866000</v>
      </c>
      <c r="C3468" t="str">
        <f t="shared" ref="C3468:C3482" si="666">"91866313"</f>
        <v>91866313</v>
      </c>
      <c r="D3468" t="str">
        <f t="shared" ref="D3468:D3482" si="667">"802"</f>
        <v>802</v>
      </c>
      <c r="E3468" t="str">
        <f t="shared" ref="E3468:E3480" si="668">"89301521"</f>
        <v>89301521</v>
      </c>
      <c r="F3468" t="str">
        <f t="shared" ref="F3468:F3480" si="669">"8306115323"</f>
        <v>8306115323</v>
      </c>
      <c r="G3468" s="1">
        <v>44888</v>
      </c>
      <c r="H3468" t="str">
        <f>"97111"</f>
        <v>97111</v>
      </c>
      <c r="I3468">
        <v>1</v>
      </c>
      <c r="J3468">
        <v>18</v>
      </c>
      <c r="K3468">
        <v>0</v>
      </c>
      <c r="L3468">
        <v>16.38</v>
      </c>
    </row>
    <row r="3469" spans="1:12" x14ac:dyDescent="0.25">
      <c r="A3469" t="str">
        <f t="shared" si="664"/>
        <v>89301000</v>
      </c>
      <c r="B3469" t="str">
        <f t="shared" si="665"/>
        <v>91866000</v>
      </c>
      <c r="C3469" t="str">
        <f t="shared" si="666"/>
        <v>91866313</v>
      </c>
      <c r="D3469" t="str">
        <f t="shared" si="667"/>
        <v>802</v>
      </c>
      <c r="E3469" t="str">
        <f t="shared" si="668"/>
        <v>89301521</v>
      </c>
      <c r="F3469" t="str">
        <f t="shared" si="669"/>
        <v>8306115323</v>
      </c>
      <c r="G3469" s="1">
        <v>44888</v>
      </c>
      <c r="H3469" t="str">
        <f>"82087"</f>
        <v>82087</v>
      </c>
      <c r="I3469">
        <v>1</v>
      </c>
      <c r="J3469">
        <v>53</v>
      </c>
      <c r="K3469">
        <v>0</v>
      </c>
      <c r="L3469">
        <v>48.23</v>
      </c>
    </row>
    <row r="3470" spans="1:12" x14ac:dyDescent="0.25">
      <c r="A3470" t="str">
        <f t="shared" si="664"/>
        <v>89301000</v>
      </c>
      <c r="B3470" t="str">
        <f t="shared" si="665"/>
        <v>91866000</v>
      </c>
      <c r="C3470" t="str">
        <f t="shared" si="666"/>
        <v>91866313</v>
      </c>
      <c r="D3470" t="str">
        <f t="shared" si="667"/>
        <v>802</v>
      </c>
      <c r="E3470" t="str">
        <f t="shared" si="668"/>
        <v>89301521</v>
      </c>
      <c r="F3470" t="str">
        <f t="shared" si="669"/>
        <v>8306115323</v>
      </c>
      <c r="G3470" s="1">
        <v>44889</v>
      </c>
      <c r="H3470" t="str">
        <f>"82087"</f>
        <v>82087</v>
      </c>
      <c r="I3470">
        <v>1</v>
      </c>
      <c r="J3470">
        <v>53</v>
      </c>
      <c r="K3470">
        <v>0</v>
      </c>
      <c r="L3470">
        <v>48.23</v>
      </c>
    </row>
    <row r="3471" spans="1:12" x14ac:dyDescent="0.25">
      <c r="A3471" t="str">
        <f t="shared" si="664"/>
        <v>89301000</v>
      </c>
      <c r="B3471" t="str">
        <f t="shared" si="665"/>
        <v>91866000</v>
      </c>
      <c r="C3471" t="str">
        <f t="shared" si="666"/>
        <v>91866313</v>
      </c>
      <c r="D3471" t="str">
        <f t="shared" si="667"/>
        <v>802</v>
      </c>
      <c r="E3471" t="str">
        <f t="shared" si="668"/>
        <v>89301521</v>
      </c>
      <c r="F3471" t="str">
        <f t="shared" si="669"/>
        <v>8306115323</v>
      </c>
      <c r="G3471" s="1">
        <v>44888</v>
      </c>
      <c r="H3471" t="str">
        <f>"82087"</f>
        <v>82087</v>
      </c>
      <c r="I3471">
        <v>1</v>
      </c>
      <c r="J3471">
        <v>53</v>
      </c>
      <c r="K3471">
        <v>0</v>
      </c>
      <c r="L3471">
        <v>48.23</v>
      </c>
    </row>
    <row r="3472" spans="1:12" x14ac:dyDescent="0.25">
      <c r="A3472" t="str">
        <f t="shared" si="664"/>
        <v>89301000</v>
      </c>
      <c r="B3472" t="str">
        <f t="shared" si="665"/>
        <v>91866000</v>
      </c>
      <c r="C3472" t="str">
        <f t="shared" si="666"/>
        <v>91866313</v>
      </c>
      <c r="D3472" t="str">
        <f t="shared" si="667"/>
        <v>802</v>
      </c>
      <c r="E3472" t="str">
        <f t="shared" si="668"/>
        <v>89301521</v>
      </c>
      <c r="F3472" t="str">
        <f t="shared" si="669"/>
        <v>8306115323</v>
      </c>
      <c r="G3472" s="1">
        <v>44889</v>
      </c>
      <c r="H3472" t="str">
        <f>"82087"</f>
        <v>82087</v>
      </c>
      <c r="I3472">
        <v>1</v>
      </c>
      <c r="J3472">
        <v>53</v>
      </c>
      <c r="K3472">
        <v>0</v>
      </c>
      <c r="L3472">
        <v>48.23</v>
      </c>
    </row>
    <row r="3473" spans="1:12" x14ac:dyDescent="0.25">
      <c r="A3473" t="str">
        <f t="shared" si="664"/>
        <v>89301000</v>
      </c>
      <c r="B3473" t="str">
        <f t="shared" si="665"/>
        <v>91866000</v>
      </c>
      <c r="C3473" t="str">
        <f t="shared" si="666"/>
        <v>91866313</v>
      </c>
      <c r="D3473" t="str">
        <f t="shared" si="667"/>
        <v>802</v>
      </c>
      <c r="E3473" t="str">
        <f t="shared" si="668"/>
        <v>89301521</v>
      </c>
      <c r="F3473" t="str">
        <f t="shared" si="669"/>
        <v>8306115323</v>
      </c>
      <c r="G3473" s="1">
        <v>44887</v>
      </c>
      <c r="H3473" t="str">
        <f>"97111"</f>
        <v>97111</v>
      </c>
      <c r="I3473">
        <v>1</v>
      </c>
      <c r="J3473">
        <v>18</v>
      </c>
      <c r="K3473">
        <v>0</v>
      </c>
      <c r="L3473">
        <v>16.38</v>
      </c>
    </row>
    <row r="3474" spans="1:12" x14ac:dyDescent="0.25">
      <c r="A3474" t="str">
        <f t="shared" si="664"/>
        <v>89301000</v>
      </c>
      <c r="B3474" t="str">
        <f t="shared" si="665"/>
        <v>91866000</v>
      </c>
      <c r="C3474" t="str">
        <f t="shared" si="666"/>
        <v>91866313</v>
      </c>
      <c r="D3474" t="str">
        <f t="shared" si="667"/>
        <v>802</v>
      </c>
      <c r="E3474" t="str">
        <f t="shared" si="668"/>
        <v>89301521</v>
      </c>
      <c r="F3474" t="str">
        <f t="shared" si="669"/>
        <v>8306115323</v>
      </c>
      <c r="G3474" s="1">
        <v>44887</v>
      </c>
      <c r="H3474" t="str">
        <f>"82113"</f>
        <v>82113</v>
      </c>
      <c r="I3474">
        <v>1</v>
      </c>
      <c r="J3474">
        <v>362</v>
      </c>
      <c r="K3474">
        <v>0</v>
      </c>
      <c r="L3474">
        <v>329.42</v>
      </c>
    </row>
    <row r="3475" spans="1:12" x14ac:dyDescent="0.25">
      <c r="A3475" t="str">
        <f t="shared" si="664"/>
        <v>89301000</v>
      </c>
      <c r="B3475" t="str">
        <f t="shared" si="665"/>
        <v>91866000</v>
      </c>
      <c r="C3475" t="str">
        <f t="shared" si="666"/>
        <v>91866313</v>
      </c>
      <c r="D3475" t="str">
        <f t="shared" si="667"/>
        <v>802</v>
      </c>
      <c r="E3475" t="str">
        <f t="shared" si="668"/>
        <v>89301521</v>
      </c>
      <c r="F3475" t="str">
        <f t="shared" si="669"/>
        <v>8306115323</v>
      </c>
      <c r="G3475" s="1">
        <v>44887</v>
      </c>
      <c r="H3475" t="str">
        <f>"82079"</f>
        <v>82079</v>
      </c>
      <c r="I3475">
        <v>1</v>
      </c>
      <c r="J3475">
        <v>332</v>
      </c>
      <c r="K3475">
        <v>0</v>
      </c>
      <c r="L3475">
        <v>302.12</v>
      </c>
    </row>
    <row r="3476" spans="1:12" x14ac:dyDescent="0.25">
      <c r="A3476" t="str">
        <f t="shared" si="664"/>
        <v>89301000</v>
      </c>
      <c r="B3476" t="str">
        <f t="shared" si="665"/>
        <v>91866000</v>
      </c>
      <c r="C3476" t="str">
        <f t="shared" si="666"/>
        <v>91866313</v>
      </c>
      <c r="D3476" t="str">
        <f t="shared" si="667"/>
        <v>802</v>
      </c>
      <c r="E3476" t="str">
        <f t="shared" si="668"/>
        <v>89301521</v>
      </c>
      <c r="F3476" t="str">
        <f t="shared" si="669"/>
        <v>8306115323</v>
      </c>
      <c r="G3476" s="1">
        <v>44887</v>
      </c>
      <c r="H3476" t="str">
        <f>"82079"</f>
        <v>82079</v>
      </c>
      <c r="I3476">
        <v>1</v>
      </c>
      <c r="J3476">
        <v>332</v>
      </c>
      <c r="K3476">
        <v>0</v>
      </c>
      <c r="L3476">
        <v>302.12</v>
      </c>
    </row>
    <row r="3477" spans="1:12" x14ac:dyDescent="0.25">
      <c r="A3477" t="str">
        <f t="shared" si="664"/>
        <v>89301000</v>
      </c>
      <c r="B3477" t="str">
        <f t="shared" si="665"/>
        <v>91866000</v>
      </c>
      <c r="C3477" t="str">
        <f t="shared" si="666"/>
        <v>91866313</v>
      </c>
      <c r="D3477" t="str">
        <f t="shared" si="667"/>
        <v>802</v>
      </c>
      <c r="E3477" t="str">
        <f t="shared" si="668"/>
        <v>89301521</v>
      </c>
      <c r="F3477" t="str">
        <f t="shared" si="669"/>
        <v>8306115323</v>
      </c>
      <c r="G3477" s="1">
        <v>44887</v>
      </c>
      <c r="H3477" t="str">
        <f>"82079"</f>
        <v>82079</v>
      </c>
      <c r="I3477">
        <v>1</v>
      </c>
      <c r="J3477">
        <v>332</v>
      </c>
      <c r="K3477">
        <v>0</v>
      </c>
      <c r="L3477">
        <v>302.12</v>
      </c>
    </row>
    <row r="3478" spans="1:12" x14ac:dyDescent="0.25">
      <c r="A3478" t="str">
        <f t="shared" si="664"/>
        <v>89301000</v>
      </c>
      <c r="B3478" t="str">
        <f t="shared" si="665"/>
        <v>91866000</v>
      </c>
      <c r="C3478" t="str">
        <f t="shared" si="666"/>
        <v>91866313</v>
      </c>
      <c r="D3478" t="str">
        <f t="shared" si="667"/>
        <v>802</v>
      </c>
      <c r="E3478" t="str">
        <f t="shared" si="668"/>
        <v>89301521</v>
      </c>
      <c r="F3478" t="str">
        <f t="shared" si="669"/>
        <v>8306115323</v>
      </c>
      <c r="G3478" s="1">
        <v>44887</v>
      </c>
      <c r="H3478" t="str">
        <f>"82079"</f>
        <v>82079</v>
      </c>
      <c r="I3478">
        <v>1</v>
      </c>
      <c r="J3478">
        <v>332</v>
      </c>
      <c r="K3478">
        <v>0</v>
      </c>
      <c r="L3478">
        <v>302.12</v>
      </c>
    </row>
    <row r="3479" spans="1:12" x14ac:dyDescent="0.25">
      <c r="A3479" t="str">
        <f t="shared" si="664"/>
        <v>89301000</v>
      </c>
      <c r="B3479" t="str">
        <f t="shared" si="665"/>
        <v>91866000</v>
      </c>
      <c r="C3479" t="str">
        <f t="shared" si="666"/>
        <v>91866313</v>
      </c>
      <c r="D3479" t="str">
        <f t="shared" si="667"/>
        <v>802</v>
      </c>
      <c r="E3479" t="str">
        <f t="shared" si="668"/>
        <v>89301521</v>
      </c>
      <c r="F3479" t="str">
        <f t="shared" si="669"/>
        <v>8306115323</v>
      </c>
      <c r="G3479" s="1">
        <v>44887</v>
      </c>
      <c r="H3479" t="str">
        <f>"82117"</f>
        <v>82117</v>
      </c>
      <c r="I3479">
        <v>1</v>
      </c>
      <c r="J3479">
        <v>528</v>
      </c>
      <c r="K3479">
        <v>0</v>
      </c>
      <c r="L3479">
        <v>480.48</v>
      </c>
    </row>
    <row r="3480" spans="1:12" x14ac:dyDescent="0.25">
      <c r="A3480" t="str">
        <f t="shared" si="664"/>
        <v>89301000</v>
      </c>
      <c r="B3480" t="str">
        <f t="shared" si="665"/>
        <v>91866000</v>
      </c>
      <c r="C3480" t="str">
        <f t="shared" si="666"/>
        <v>91866313</v>
      </c>
      <c r="D3480" t="str">
        <f t="shared" si="667"/>
        <v>802</v>
      </c>
      <c r="E3480" t="str">
        <f t="shared" si="668"/>
        <v>89301521</v>
      </c>
      <c r="F3480" t="str">
        <f t="shared" si="669"/>
        <v>8306115323</v>
      </c>
      <c r="G3480" s="1">
        <v>44887</v>
      </c>
      <c r="H3480" t="str">
        <f>"82113"</f>
        <v>82113</v>
      </c>
      <c r="I3480">
        <v>1</v>
      </c>
      <c r="J3480">
        <v>362</v>
      </c>
      <c r="K3480">
        <v>0</v>
      </c>
      <c r="L3480">
        <v>329.42</v>
      </c>
    </row>
    <row r="3481" spans="1:12" x14ac:dyDescent="0.25">
      <c r="A3481" t="str">
        <f t="shared" si="664"/>
        <v>89301000</v>
      </c>
      <c r="B3481" t="str">
        <f t="shared" si="665"/>
        <v>91866000</v>
      </c>
      <c r="C3481" t="str">
        <f t="shared" si="666"/>
        <v>91866313</v>
      </c>
      <c r="D3481" t="str">
        <f t="shared" si="667"/>
        <v>802</v>
      </c>
      <c r="E3481" t="str">
        <f>"89301101"</f>
        <v>89301101</v>
      </c>
      <c r="F3481" t="str">
        <f>"2109041132"</f>
        <v>2109041132</v>
      </c>
      <c r="G3481" s="1">
        <v>44874</v>
      </c>
      <c r="H3481" t="str">
        <f>"82113"</f>
        <v>82113</v>
      </c>
      <c r="I3481">
        <v>2</v>
      </c>
      <c r="J3481">
        <v>724</v>
      </c>
      <c r="K3481">
        <v>0</v>
      </c>
      <c r="L3481">
        <v>658.84</v>
      </c>
    </row>
    <row r="3482" spans="1:12" x14ac:dyDescent="0.25">
      <c r="A3482" t="str">
        <f t="shared" si="664"/>
        <v>89301000</v>
      </c>
      <c r="B3482" t="str">
        <f t="shared" si="665"/>
        <v>91866000</v>
      </c>
      <c r="C3482" t="str">
        <f t="shared" si="666"/>
        <v>91866313</v>
      </c>
      <c r="D3482" t="str">
        <f t="shared" si="667"/>
        <v>802</v>
      </c>
      <c r="E3482" t="str">
        <f>"89301101"</f>
        <v>89301101</v>
      </c>
      <c r="F3482" t="str">
        <f>"2109041132"</f>
        <v>2109041132</v>
      </c>
      <c r="G3482" s="1">
        <v>44874</v>
      </c>
      <c r="H3482" t="str">
        <f>"82113"</f>
        <v>82113</v>
      </c>
      <c r="I3482">
        <v>2</v>
      </c>
      <c r="J3482">
        <v>724</v>
      </c>
      <c r="K3482">
        <v>0</v>
      </c>
      <c r="L3482">
        <v>658.84</v>
      </c>
    </row>
    <row r="3483" spans="1:12" x14ac:dyDescent="0.25">
      <c r="A3483" t="str">
        <f t="shared" si="664"/>
        <v>89301000</v>
      </c>
      <c r="B3483" t="str">
        <f t="shared" ref="B3483:C3485" si="670">"89063000"</f>
        <v>89063000</v>
      </c>
      <c r="C3483" t="str">
        <f t="shared" si="670"/>
        <v>89063000</v>
      </c>
      <c r="D3483" t="str">
        <f>"809"</f>
        <v>809</v>
      </c>
      <c r="E3483" t="str">
        <f>"89301031"</f>
        <v>89301031</v>
      </c>
      <c r="F3483" t="str">
        <f>"7453213493"</f>
        <v>7453213493</v>
      </c>
      <c r="G3483" s="1">
        <v>44880</v>
      </c>
      <c r="H3483" t="str">
        <f>"89312"</f>
        <v>89312</v>
      </c>
      <c r="I3483">
        <v>3</v>
      </c>
      <c r="J3483">
        <v>906</v>
      </c>
      <c r="K3483">
        <v>0</v>
      </c>
      <c r="L3483">
        <v>951.3</v>
      </c>
    </row>
    <row r="3484" spans="1:12" x14ac:dyDescent="0.25">
      <c r="A3484" t="str">
        <f t="shared" si="664"/>
        <v>89301000</v>
      </c>
      <c r="B3484" t="str">
        <f t="shared" si="670"/>
        <v>89063000</v>
      </c>
      <c r="C3484" t="str">
        <f t="shared" si="670"/>
        <v>89063000</v>
      </c>
      <c r="D3484" t="str">
        <f>"809"</f>
        <v>809</v>
      </c>
      <c r="E3484" t="str">
        <f>"89301037"</f>
        <v>89301037</v>
      </c>
      <c r="F3484" t="str">
        <f>"8755065880"</f>
        <v>8755065880</v>
      </c>
      <c r="G3484" s="1">
        <v>44887</v>
      </c>
      <c r="H3484" t="str">
        <f>"89312"</f>
        <v>89312</v>
      </c>
      <c r="I3484">
        <v>3</v>
      </c>
      <c r="J3484">
        <v>906</v>
      </c>
      <c r="K3484">
        <v>0</v>
      </c>
      <c r="L3484">
        <v>951.3</v>
      </c>
    </row>
    <row r="3485" spans="1:12" x14ac:dyDescent="0.25">
      <c r="A3485" t="str">
        <f t="shared" si="664"/>
        <v>89301000</v>
      </c>
      <c r="B3485" t="str">
        <f t="shared" si="670"/>
        <v>89063000</v>
      </c>
      <c r="C3485" t="str">
        <f t="shared" si="670"/>
        <v>89063000</v>
      </c>
      <c r="D3485" t="str">
        <f>"809"</f>
        <v>809</v>
      </c>
      <c r="E3485" t="str">
        <f>"89301031"</f>
        <v>89301031</v>
      </c>
      <c r="F3485" t="str">
        <f>"505416250"</f>
        <v>505416250</v>
      </c>
      <c r="G3485" s="1">
        <v>44895</v>
      </c>
      <c r="H3485" t="str">
        <f>"89312"</f>
        <v>89312</v>
      </c>
      <c r="I3485">
        <v>3</v>
      </c>
      <c r="J3485">
        <v>906</v>
      </c>
      <c r="K3485">
        <v>0</v>
      </c>
      <c r="L3485">
        <v>951.3</v>
      </c>
    </row>
    <row r="3486" spans="1:12" x14ac:dyDescent="0.25">
      <c r="A3486" t="str">
        <f t="shared" si="664"/>
        <v>89301000</v>
      </c>
      <c r="B3486" t="str">
        <f>"95202000"</f>
        <v>95202000</v>
      </c>
      <c r="C3486" t="str">
        <f>"95202700"</f>
        <v>95202700</v>
      </c>
      <c r="D3486" t="str">
        <f>"128"</f>
        <v>128</v>
      </c>
      <c r="E3486" t="str">
        <f>"89301011"</f>
        <v>89301011</v>
      </c>
      <c r="F3486" t="str">
        <f>"6256021024"</f>
        <v>6256021024</v>
      </c>
      <c r="G3486" s="1">
        <v>44868</v>
      </c>
      <c r="H3486" t="str">
        <f>"18550"</f>
        <v>18550</v>
      </c>
      <c r="I3486">
        <v>1</v>
      </c>
      <c r="J3486">
        <v>6286</v>
      </c>
      <c r="K3486">
        <v>0</v>
      </c>
      <c r="L3486">
        <v>5405.96</v>
      </c>
    </row>
    <row r="3487" spans="1:12" x14ac:dyDescent="0.25">
      <c r="A3487" t="str">
        <f t="shared" si="664"/>
        <v>89301000</v>
      </c>
      <c r="B3487" t="str">
        <f>"95202000"</f>
        <v>95202000</v>
      </c>
      <c r="C3487" t="str">
        <f>"95202700"</f>
        <v>95202700</v>
      </c>
      <c r="D3487" t="str">
        <f>"128"</f>
        <v>128</v>
      </c>
      <c r="E3487" t="str">
        <f>"89301011"</f>
        <v>89301011</v>
      </c>
      <c r="F3487" t="str">
        <f>"6256021024"</f>
        <v>6256021024</v>
      </c>
      <c r="G3487" s="1">
        <v>44868</v>
      </c>
      <c r="H3487" t="str">
        <f>"0219117"</f>
        <v>0219117</v>
      </c>
      <c r="I3487">
        <v>0.5</v>
      </c>
      <c r="K3487">
        <v>699.71</v>
      </c>
      <c r="L3487">
        <v>699.71</v>
      </c>
    </row>
    <row r="3488" spans="1:12" x14ac:dyDescent="0.25">
      <c r="A3488" t="str">
        <f t="shared" si="664"/>
        <v>89301000</v>
      </c>
      <c r="B3488" t="str">
        <f>"89843000"</f>
        <v>89843000</v>
      </c>
      <c r="C3488" t="str">
        <f>"89843000"</f>
        <v>89843000</v>
      </c>
      <c r="D3488" t="str">
        <f>"902"</f>
        <v>902</v>
      </c>
      <c r="E3488" t="str">
        <f>"89301312"</f>
        <v>89301312</v>
      </c>
      <c r="F3488" t="str">
        <f>"9412065707"</f>
        <v>9412065707</v>
      </c>
      <c r="G3488" s="1">
        <v>44881</v>
      </c>
      <c r="H3488" t="str">
        <f>"21215"</f>
        <v>21215</v>
      </c>
      <c r="I3488">
        <v>1</v>
      </c>
      <c r="J3488">
        <v>190</v>
      </c>
      <c r="K3488">
        <v>0</v>
      </c>
      <c r="L3488">
        <v>161.5</v>
      </c>
    </row>
    <row r="3489" spans="1:12" x14ac:dyDescent="0.25">
      <c r="A3489" t="str">
        <f t="shared" si="664"/>
        <v>89301000</v>
      </c>
      <c r="B3489" t="str">
        <f>"10510000"</f>
        <v>10510000</v>
      </c>
      <c r="C3489" t="str">
        <f>"10510001"</f>
        <v>10510001</v>
      </c>
      <c r="D3489" t="str">
        <f>"802"</f>
        <v>802</v>
      </c>
      <c r="E3489" t="str">
        <f>"89301171"</f>
        <v>89301171</v>
      </c>
      <c r="F3489" t="str">
        <f>"8808195770"</f>
        <v>8808195770</v>
      </c>
      <c r="G3489" s="1">
        <v>44887</v>
      </c>
      <c r="H3489" t="str">
        <f>"82034"</f>
        <v>82034</v>
      </c>
      <c r="I3489">
        <v>1</v>
      </c>
      <c r="J3489">
        <v>348</v>
      </c>
      <c r="K3489">
        <v>0</v>
      </c>
      <c r="L3489">
        <v>316.68</v>
      </c>
    </row>
    <row r="3490" spans="1:12" x14ac:dyDescent="0.25">
      <c r="A3490" t="str">
        <f t="shared" si="664"/>
        <v>89301000</v>
      </c>
      <c r="B3490" t="str">
        <f>"10510000"</f>
        <v>10510000</v>
      </c>
      <c r="C3490" t="str">
        <f>"10510001"</f>
        <v>10510001</v>
      </c>
      <c r="D3490" t="str">
        <f>"802"</f>
        <v>802</v>
      </c>
      <c r="E3490" t="str">
        <f>"89301171"</f>
        <v>89301171</v>
      </c>
      <c r="F3490" t="str">
        <f>"8808195770"</f>
        <v>8808195770</v>
      </c>
      <c r="G3490" s="1">
        <v>44887</v>
      </c>
      <c r="H3490" t="str">
        <f>"82041"</f>
        <v>82041</v>
      </c>
      <c r="I3490">
        <v>1</v>
      </c>
      <c r="J3490">
        <v>1090</v>
      </c>
      <c r="K3490">
        <v>0</v>
      </c>
      <c r="L3490">
        <v>991.9</v>
      </c>
    </row>
    <row r="3491" spans="1:12" x14ac:dyDescent="0.25">
      <c r="A3491" t="str">
        <f t="shared" si="664"/>
        <v>89301000</v>
      </c>
      <c r="B3491" t="str">
        <f>"10510000"</f>
        <v>10510000</v>
      </c>
      <c r="C3491" t="str">
        <f>"10510001"</f>
        <v>10510001</v>
      </c>
      <c r="D3491" t="str">
        <f>"802"</f>
        <v>802</v>
      </c>
      <c r="E3491" t="str">
        <f>"89301171"</f>
        <v>89301171</v>
      </c>
      <c r="F3491" t="str">
        <f>"8808195770"</f>
        <v>8808195770</v>
      </c>
      <c r="G3491" s="1">
        <v>44887</v>
      </c>
      <c r="H3491" t="str">
        <f>"82041"</f>
        <v>82041</v>
      </c>
      <c r="I3491">
        <v>1</v>
      </c>
      <c r="J3491">
        <v>1090</v>
      </c>
      <c r="K3491">
        <v>0</v>
      </c>
      <c r="L3491">
        <v>991.9</v>
      </c>
    </row>
    <row r="3492" spans="1:12" x14ac:dyDescent="0.25">
      <c r="A3492" t="str">
        <f t="shared" si="664"/>
        <v>89301000</v>
      </c>
      <c r="B3492" t="str">
        <f t="shared" ref="B3492:B3523" si="671">"72100000"</f>
        <v>72100000</v>
      </c>
      <c r="C3492" t="str">
        <f t="shared" ref="C3492:C3521" si="672">"72100659"</f>
        <v>72100659</v>
      </c>
      <c r="D3492" t="str">
        <f t="shared" ref="D3492:D3521" si="673">"801"</f>
        <v>801</v>
      </c>
      <c r="E3492" t="str">
        <f>"89301091"</f>
        <v>89301091</v>
      </c>
      <c r="F3492" t="str">
        <f>"8161137919"</f>
        <v>8161137919</v>
      </c>
      <c r="G3492" s="1">
        <v>44830</v>
      </c>
      <c r="H3492" t="str">
        <f>"93121"</f>
        <v>93121</v>
      </c>
      <c r="I3492">
        <v>1</v>
      </c>
      <c r="J3492">
        <v>125</v>
      </c>
      <c r="K3492">
        <v>0</v>
      </c>
      <c r="L3492">
        <v>153.75</v>
      </c>
    </row>
    <row r="3493" spans="1:12" x14ac:dyDescent="0.25">
      <c r="A3493" t="str">
        <f t="shared" si="664"/>
        <v>89301000</v>
      </c>
      <c r="B3493" t="str">
        <f t="shared" si="671"/>
        <v>72100000</v>
      </c>
      <c r="C3493" t="str">
        <f t="shared" si="672"/>
        <v>72100659</v>
      </c>
      <c r="D3493" t="str">
        <f t="shared" si="673"/>
        <v>801</v>
      </c>
      <c r="E3493" t="str">
        <f>"89301091"</f>
        <v>89301091</v>
      </c>
      <c r="F3493" t="str">
        <f>"8161137919"</f>
        <v>8161137919</v>
      </c>
      <c r="G3493" s="1">
        <v>44830</v>
      </c>
      <c r="H3493" t="str">
        <f>"93124"</f>
        <v>93124</v>
      </c>
      <c r="I3493">
        <v>1</v>
      </c>
      <c r="J3493">
        <v>173</v>
      </c>
      <c r="K3493">
        <v>0</v>
      </c>
      <c r="L3493">
        <v>212.79</v>
      </c>
    </row>
    <row r="3494" spans="1:12" x14ac:dyDescent="0.25">
      <c r="A3494" t="str">
        <f t="shared" si="664"/>
        <v>89301000</v>
      </c>
      <c r="B3494" t="str">
        <f t="shared" si="671"/>
        <v>72100000</v>
      </c>
      <c r="C3494" t="str">
        <f t="shared" si="672"/>
        <v>72100659</v>
      </c>
      <c r="D3494" t="str">
        <f t="shared" si="673"/>
        <v>801</v>
      </c>
      <c r="E3494" t="str">
        <f>"89301091"</f>
        <v>89301091</v>
      </c>
      <c r="F3494" t="str">
        <f>"8161137919"</f>
        <v>8161137919</v>
      </c>
      <c r="G3494" s="1">
        <v>44830</v>
      </c>
      <c r="H3494" t="str">
        <f>"93281"</f>
        <v>93281</v>
      </c>
      <c r="I3494">
        <v>1</v>
      </c>
      <c r="J3494">
        <v>134</v>
      </c>
      <c r="K3494">
        <v>0</v>
      </c>
      <c r="L3494">
        <v>164.82</v>
      </c>
    </row>
    <row r="3495" spans="1:12" x14ac:dyDescent="0.25">
      <c r="A3495" t="str">
        <f t="shared" si="664"/>
        <v>89301000</v>
      </c>
      <c r="B3495" t="str">
        <f t="shared" si="671"/>
        <v>72100000</v>
      </c>
      <c r="C3495" t="str">
        <f t="shared" si="672"/>
        <v>72100659</v>
      </c>
      <c r="D3495" t="str">
        <f t="shared" si="673"/>
        <v>801</v>
      </c>
      <c r="E3495" t="str">
        <f>"89301093"</f>
        <v>89301093</v>
      </c>
      <c r="F3495" t="str">
        <f>"8554225790"</f>
        <v>8554225790</v>
      </c>
      <c r="G3495" s="1">
        <v>44827</v>
      </c>
      <c r="H3495" t="str">
        <f>"93121"</f>
        <v>93121</v>
      </c>
      <c r="I3495">
        <v>1</v>
      </c>
      <c r="J3495">
        <v>125</v>
      </c>
      <c r="K3495">
        <v>0</v>
      </c>
      <c r="L3495">
        <v>153.75</v>
      </c>
    </row>
    <row r="3496" spans="1:12" x14ac:dyDescent="0.25">
      <c r="A3496" t="str">
        <f t="shared" si="664"/>
        <v>89301000</v>
      </c>
      <c r="B3496" t="str">
        <f t="shared" si="671"/>
        <v>72100000</v>
      </c>
      <c r="C3496" t="str">
        <f t="shared" si="672"/>
        <v>72100659</v>
      </c>
      <c r="D3496" t="str">
        <f t="shared" si="673"/>
        <v>801</v>
      </c>
      <c r="E3496" t="str">
        <f>"89301093"</f>
        <v>89301093</v>
      </c>
      <c r="F3496" t="str">
        <f>"8554225790"</f>
        <v>8554225790</v>
      </c>
      <c r="G3496" s="1">
        <v>44827</v>
      </c>
      <c r="H3496" t="str">
        <f>"93124"</f>
        <v>93124</v>
      </c>
      <c r="I3496">
        <v>1</v>
      </c>
      <c r="J3496">
        <v>173</v>
      </c>
      <c r="K3496">
        <v>0</v>
      </c>
      <c r="L3496">
        <v>212.79</v>
      </c>
    </row>
    <row r="3497" spans="1:12" x14ac:dyDescent="0.25">
      <c r="A3497" t="str">
        <f t="shared" si="664"/>
        <v>89301000</v>
      </c>
      <c r="B3497" t="str">
        <f t="shared" si="671"/>
        <v>72100000</v>
      </c>
      <c r="C3497" t="str">
        <f t="shared" si="672"/>
        <v>72100659</v>
      </c>
      <c r="D3497" t="str">
        <f t="shared" si="673"/>
        <v>801</v>
      </c>
      <c r="E3497" t="str">
        <f>"89301093"</f>
        <v>89301093</v>
      </c>
      <c r="F3497" t="str">
        <f>"8554225790"</f>
        <v>8554225790</v>
      </c>
      <c r="G3497" s="1">
        <v>44827</v>
      </c>
      <c r="H3497" t="str">
        <f>"93281"</f>
        <v>93281</v>
      </c>
      <c r="I3497">
        <v>1</v>
      </c>
      <c r="J3497">
        <v>134</v>
      </c>
      <c r="K3497">
        <v>0</v>
      </c>
      <c r="L3497">
        <v>164.82</v>
      </c>
    </row>
    <row r="3498" spans="1:12" x14ac:dyDescent="0.25">
      <c r="A3498" t="str">
        <f t="shared" si="664"/>
        <v>89301000</v>
      </c>
      <c r="B3498" t="str">
        <f t="shared" si="671"/>
        <v>72100000</v>
      </c>
      <c r="C3498" t="str">
        <f t="shared" si="672"/>
        <v>72100659</v>
      </c>
      <c r="D3498" t="str">
        <f t="shared" si="673"/>
        <v>801</v>
      </c>
      <c r="E3498" t="str">
        <f t="shared" ref="E3498:E3515" si="674">"89301091"</f>
        <v>89301091</v>
      </c>
      <c r="F3498" t="str">
        <f>"9860255856"</f>
        <v>9860255856</v>
      </c>
      <c r="G3498" s="1">
        <v>44830</v>
      </c>
      <c r="H3498" t="str">
        <f>"93121"</f>
        <v>93121</v>
      </c>
      <c r="I3498">
        <v>1</v>
      </c>
      <c r="J3498">
        <v>125</v>
      </c>
      <c r="K3498">
        <v>0</v>
      </c>
      <c r="L3498">
        <v>153.75</v>
      </c>
    </row>
    <row r="3499" spans="1:12" x14ac:dyDescent="0.25">
      <c r="A3499" t="str">
        <f t="shared" si="664"/>
        <v>89301000</v>
      </c>
      <c r="B3499" t="str">
        <f t="shared" si="671"/>
        <v>72100000</v>
      </c>
      <c r="C3499" t="str">
        <f t="shared" si="672"/>
        <v>72100659</v>
      </c>
      <c r="D3499" t="str">
        <f t="shared" si="673"/>
        <v>801</v>
      </c>
      <c r="E3499" t="str">
        <f t="shared" si="674"/>
        <v>89301091</v>
      </c>
      <c r="F3499" t="str">
        <f>"9860255856"</f>
        <v>9860255856</v>
      </c>
      <c r="G3499" s="1">
        <v>44830</v>
      </c>
      <c r="H3499" t="str">
        <f>"93124"</f>
        <v>93124</v>
      </c>
      <c r="I3499">
        <v>1</v>
      </c>
      <c r="J3499">
        <v>173</v>
      </c>
      <c r="K3499">
        <v>0</v>
      </c>
      <c r="L3499">
        <v>212.79</v>
      </c>
    </row>
    <row r="3500" spans="1:12" x14ac:dyDescent="0.25">
      <c r="A3500" t="str">
        <f t="shared" si="664"/>
        <v>89301000</v>
      </c>
      <c r="B3500" t="str">
        <f t="shared" si="671"/>
        <v>72100000</v>
      </c>
      <c r="C3500" t="str">
        <f t="shared" si="672"/>
        <v>72100659</v>
      </c>
      <c r="D3500" t="str">
        <f t="shared" si="673"/>
        <v>801</v>
      </c>
      <c r="E3500" t="str">
        <f t="shared" si="674"/>
        <v>89301091</v>
      </c>
      <c r="F3500" t="str">
        <f>"9860255856"</f>
        <v>9860255856</v>
      </c>
      <c r="G3500" s="1">
        <v>44830</v>
      </c>
      <c r="H3500" t="str">
        <f>"93281"</f>
        <v>93281</v>
      </c>
      <c r="I3500">
        <v>1</v>
      </c>
      <c r="J3500">
        <v>134</v>
      </c>
      <c r="K3500">
        <v>0</v>
      </c>
      <c r="L3500">
        <v>164.82</v>
      </c>
    </row>
    <row r="3501" spans="1:12" x14ac:dyDescent="0.25">
      <c r="A3501" t="str">
        <f t="shared" si="664"/>
        <v>89301000</v>
      </c>
      <c r="B3501" t="str">
        <f t="shared" si="671"/>
        <v>72100000</v>
      </c>
      <c r="C3501" t="str">
        <f t="shared" si="672"/>
        <v>72100659</v>
      </c>
      <c r="D3501" t="str">
        <f t="shared" si="673"/>
        <v>801</v>
      </c>
      <c r="E3501" t="str">
        <f t="shared" si="674"/>
        <v>89301091</v>
      </c>
      <c r="F3501" t="str">
        <f>"2209260526"</f>
        <v>2209260526</v>
      </c>
      <c r="G3501" s="1">
        <v>44832</v>
      </c>
      <c r="H3501" t="str">
        <f>"93121"</f>
        <v>93121</v>
      </c>
      <c r="I3501">
        <v>1</v>
      </c>
      <c r="J3501">
        <v>125</v>
      </c>
      <c r="K3501">
        <v>0</v>
      </c>
      <c r="L3501">
        <v>153.75</v>
      </c>
    </row>
    <row r="3502" spans="1:12" x14ac:dyDescent="0.25">
      <c r="A3502" t="str">
        <f t="shared" si="664"/>
        <v>89301000</v>
      </c>
      <c r="B3502" t="str">
        <f t="shared" si="671"/>
        <v>72100000</v>
      </c>
      <c r="C3502" t="str">
        <f t="shared" si="672"/>
        <v>72100659</v>
      </c>
      <c r="D3502" t="str">
        <f t="shared" si="673"/>
        <v>801</v>
      </c>
      <c r="E3502" t="str">
        <f t="shared" si="674"/>
        <v>89301091</v>
      </c>
      <c r="F3502" t="str">
        <f>"2209260526"</f>
        <v>2209260526</v>
      </c>
      <c r="G3502" s="1">
        <v>44832</v>
      </c>
      <c r="H3502" t="str">
        <f>"93124"</f>
        <v>93124</v>
      </c>
      <c r="I3502">
        <v>1</v>
      </c>
      <c r="J3502">
        <v>173</v>
      </c>
      <c r="K3502">
        <v>0</v>
      </c>
      <c r="L3502">
        <v>212.79</v>
      </c>
    </row>
    <row r="3503" spans="1:12" x14ac:dyDescent="0.25">
      <c r="A3503" t="str">
        <f t="shared" si="664"/>
        <v>89301000</v>
      </c>
      <c r="B3503" t="str">
        <f t="shared" si="671"/>
        <v>72100000</v>
      </c>
      <c r="C3503" t="str">
        <f t="shared" si="672"/>
        <v>72100659</v>
      </c>
      <c r="D3503" t="str">
        <f t="shared" si="673"/>
        <v>801</v>
      </c>
      <c r="E3503" t="str">
        <f t="shared" si="674"/>
        <v>89301091</v>
      </c>
      <c r="F3503" t="str">
        <f>"2209260526"</f>
        <v>2209260526</v>
      </c>
      <c r="G3503" s="1">
        <v>44832</v>
      </c>
      <c r="H3503" t="str">
        <f>"93281"</f>
        <v>93281</v>
      </c>
      <c r="I3503">
        <v>1</v>
      </c>
      <c r="J3503">
        <v>134</v>
      </c>
      <c r="K3503">
        <v>0</v>
      </c>
      <c r="L3503">
        <v>164.82</v>
      </c>
    </row>
    <row r="3504" spans="1:12" x14ac:dyDescent="0.25">
      <c r="A3504" t="str">
        <f t="shared" si="664"/>
        <v>89301000</v>
      </c>
      <c r="B3504" t="str">
        <f t="shared" si="671"/>
        <v>72100000</v>
      </c>
      <c r="C3504" t="str">
        <f t="shared" si="672"/>
        <v>72100659</v>
      </c>
      <c r="D3504" t="str">
        <f t="shared" si="673"/>
        <v>801</v>
      </c>
      <c r="E3504" t="str">
        <f t="shared" si="674"/>
        <v>89301091</v>
      </c>
      <c r="F3504" t="str">
        <f>"2209260570"</f>
        <v>2209260570</v>
      </c>
      <c r="G3504" s="1">
        <v>44832</v>
      </c>
      <c r="H3504" t="str">
        <f>"93121"</f>
        <v>93121</v>
      </c>
      <c r="I3504">
        <v>1</v>
      </c>
      <c r="J3504">
        <v>125</v>
      </c>
      <c r="K3504">
        <v>0</v>
      </c>
      <c r="L3504">
        <v>153.75</v>
      </c>
    </row>
    <row r="3505" spans="1:12" x14ac:dyDescent="0.25">
      <c r="A3505" t="str">
        <f t="shared" si="664"/>
        <v>89301000</v>
      </c>
      <c r="B3505" t="str">
        <f t="shared" si="671"/>
        <v>72100000</v>
      </c>
      <c r="C3505" t="str">
        <f t="shared" si="672"/>
        <v>72100659</v>
      </c>
      <c r="D3505" t="str">
        <f t="shared" si="673"/>
        <v>801</v>
      </c>
      <c r="E3505" t="str">
        <f t="shared" si="674"/>
        <v>89301091</v>
      </c>
      <c r="F3505" t="str">
        <f>"2209260570"</f>
        <v>2209260570</v>
      </c>
      <c r="G3505" s="1">
        <v>44832</v>
      </c>
      <c r="H3505" t="str">
        <f>"93124"</f>
        <v>93124</v>
      </c>
      <c r="I3505">
        <v>1</v>
      </c>
      <c r="J3505">
        <v>173</v>
      </c>
      <c r="K3505">
        <v>0</v>
      </c>
      <c r="L3505">
        <v>212.79</v>
      </c>
    </row>
    <row r="3506" spans="1:12" x14ac:dyDescent="0.25">
      <c r="A3506" t="str">
        <f t="shared" si="664"/>
        <v>89301000</v>
      </c>
      <c r="B3506" t="str">
        <f t="shared" si="671"/>
        <v>72100000</v>
      </c>
      <c r="C3506" t="str">
        <f t="shared" si="672"/>
        <v>72100659</v>
      </c>
      <c r="D3506" t="str">
        <f t="shared" si="673"/>
        <v>801</v>
      </c>
      <c r="E3506" t="str">
        <f t="shared" si="674"/>
        <v>89301091</v>
      </c>
      <c r="F3506" t="str">
        <f>"2209260570"</f>
        <v>2209260570</v>
      </c>
      <c r="G3506" s="1">
        <v>44832</v>
      </c>
      <c r="H3506" t="str">
        <f>"93281"</f>
        <v>93281</v>
      </c>
      <c r="I3506">
        <v>1</v>
      </c>
      <c r="J3506">
        <v>134</v>
      </c>
      <c r="K3506">
        <v>0</v>
      </c>
      <c r="L3506">
        <v>164.82</v>
      </c>
    </row>
    <row r="3507" spans="1:12" x14ac:dyDescent="0.25">
      <c r="A3507" t="str">
        <f t="shared" si="664"/>
        <v>89301000</v>
      </c>
      <c r="B3507" t="str">
        <f t="shared" si="671"/>
        <v>72100000</v>
      </c>
      <c r="C3507" t="str">
        <f t="shared" si="672"/>
        <v>72100659</v>
      </c>
      <c r="D3507" t="str">
        <f t="shared" si="673"/>
        <v>801</v>
      </c>
      <c r="E3507" t="str">
        <f t="shared" si="674"/>
        <v>89301091</v>
      </c>
      <c r="F3507" t="str">
        <f>"2209260581"</f>
        <v>2209260581</v>
      </c>
      <c r="G3507" s="1">
        <v>44832</v>
      </c>
      <c r="H3507" t="str">
        <f>"93121"</f>
        <v>93121</v>
      </c>
      <c r="I3507">
        <v>1</v>
      </c>
      <c r="J3507">
        <v>125</v>
      </c>
      <c r="K3507">
        <v>0</v>
      </c>
      <c r="L3507">
        <v>153.75</v>
      </c>
    </row>
    <row r="3508" spans="1:12" x14ac:dyDescent="0.25">
      <c r="A3508" t="str">
        <f t="shared" si="664"/>
        <v>89301000</v>
      </c>
      <c r="B3508" t="str">
        <f t="shared" si="671"/>
        <v>72100000</v>
      </c>
      <c r="C3508" t="str">
        <f t="shared" si="672"/>
        <v>72100659</v>
      </c>
      <c r="D3508" t="str">
        <f t="shared" si="673"/>
        <v>801</v>
      </c>
      <c r="E3508" t="str">
        <f t="shared" si="674"/>
        <v>89301091</v>
      </c>
      <c r="F3508" t="str">
        <f>"2209260581"</f>
        <v>2209260581</v>
      </c>
      <c r="G3508" s="1">
        <v>44832</v>
      </c>
      <c r="H3508" t="str">
        <f>"93124"</f>
        <v>93124</v>
      </c>
      <c r="I3508">
        <v>1</v>
      </c>
      <c r="J3508">
        <v>173</v>
      </c>
      <c r="K3508">
        <v>0</v>
      </c>
      <c r="L3508">
        <v>212.79</v>
      </c>
    </row>
    <row r="3509" spans="1:12" x14ac:dyDescent="0.25">
      <c r="A3509" t="str">
        <f t="shared" si="664"/>
        <v>89301000</v>
      </c>
      <c r="B3509" t="str">
        <f t="shared" si="671"/>
        <v>72100000</v>
      </c>
      <c r="C3509" t="str">
        <f t="shared" si="672"/>
        <v>72100659</v>
      </c>
      <c r="D3509" t="str">
        <f t="shared" si="673"/>
        <v>801</v>
      </c>
      <c r="E3509" t="str">
        <f t="shared" si="674"/>
        <v>89301091</v>
      </c>
      <c r="F3509" t="str">
        <f>"2209260581"</f>
        <v>2209260581</v>
      </c>
      <c r="G3509" s="1">
        <v>44832</v>
      </c>
      <c r="H3509" t="str">
        <f>"93281"</f>
        <v>93281</v>
      </c>
      <c r="I3509">
        <v>1</v>
      </c>
      <c r="J3509">
        <v>134</v>
      </c>
      <c r="K3509">
        <v>0</v>
      </c>
      <c r="L3509">
        <v>164.82</v>
      </c>
    </row>
    <row r="3510" spans="1:12" x14ac:dyDescent="0.25">
      <c r="A3510" t="str">
        <f t="shared" si="664"/>
        <v>89301000</v>
      </c>
      <c r="B3510" t="str">
        <f t="shared" si="671"/>
        <v>72100000</v>
      </c>
      <c r="C3510" t="str">
        <f t="shared" si="672"/>
        <v>72100659</v>
      </c>
      <c r="D3510" t="str">
        <f t="shared" si="673"/>
        <v>801</v>
      </c>
      <c r="E3510" t="str">
        <f t="shared" si="674"/>
        <v>89301091</v>
      </c>
      <c r="F3510" t="str">
        <f>"2209270679"</f>
        <v>2209270679</v>
      </c>
      <c r="G3510" s="1">
        <v>44833</v>
      </c>
      <c r="H3510" t="str">
        <f>"93121"</f>
        <v>93121</v>
      </c>
      <c r="I3510">
        <v>1</v>
      </c>
      <c r="J3510">
        <v>125</v>
      </c>
      <c r="K3510">
        <v>0</v>
      </c>
      <c r="L3510">
        <v>153.75</v>
      </c>
    </row>
    <row r="3511" spans="1:12" x14ac:dyDescent="0.25">
      <c r="A3511" t="str">
        <f t="shared" si="664"/>
        <v>89301000</v>
      </c>
      <c r="B3511" t="str">
        <f t="shared" si="671"/>
        <v>72100000</v>
      </c>
      <c r="C3511" t="str">
        <f t="shared" si="672"/>
        <v>72100659</v>
      </c>
      <c r="D3511" t="str">
        <f t="shared" si="673"/>
        <v>801</v>
      </c>
      <c r="E3511" t="str">
        <f t="shared" si="674"/>
        <v>89301091</v>
      </c>
      <c r="F3511" t="str">
        <f>"2209270679"</f>
        <v>2209270679</v>
      </c>
      <c r="G3511" s="1">
        <v>44833</v>
      </c>
      <c r="H3511" t="str">
        <f>"93124"</f>
        <v>93124</v>
      </c>
      <c r="I3511">
        <v>1</v>
      </c>
      <c r="J3511">
        <v>173</v>
      </c>
      <c r="K3511">
        <v>0</v>
      </c>
      <c r="L3511">
        <v>212.79</v>
      </c>
    </row>
    <row r="3512" spans="1:12" x14ac:dyDescent="0.25">
      <c r="A3512" t="str">
        <f t="shared" si="664"/>
        <v>89301000</v>
      </c>
      <c r="B3512" t="str">
        <f t="shared" si="671"/>
        <v>72100000</v>
      </c>
      <c r="C3512" t="str">
        <f t="shared" si="672"/>
        <v>72100659</v>
      </c>
      <c r="D3512" t="str">
        <f t="shared" si="673"/>
        <v>801</v>
      </c>
      <c r="E3512" t="str">
        <f t="shared" si="674"/>
        <v>89301091</v>
      </c>
      <c r="F3512" t="str">
        <f>"2209270679"</f>
        <v>2209270679</v>
      </c>
      <c r="G3512" s="1">
        <v>44833</v>
      </c>
      <c r="H3512" t="str">
        <f>"93281"</f>
        <v>93281</v>
      </c>
      <c r="I3512">
        <v>1</v>
      </c>
      <c r="J3512">
        <v>134</v>
      </c>
      <c r="K3512">
        <v>0</v>
      </c>
      <c r="L3512">
        <v>164.82</v>
      </c>
    </row>
    <row r="3513" spans="1:12" x14ac:dyDescent="0.25">
      <c r="A3513" t="str">
        <f t="shared" si="664"/>
        <v>89301000</v>
      </c>
      <c r="B3513" t="str">
        <f t="shared" si="671"/>
        <v>72100000</v>
      </c>
      <c r="C3513" t="str">
        <f t="shared" si="672"/>
        <v>72100659</v>
      </c>
      <c r="D3513" t="str">
        <f t="shared" si="673"/>
        <v>801</v>
      </c>
      <c r="E3513" t="str">
        <f t="shared" si="674"/>
        <v>89301091</v>
      </c>
      <c r="F3513" t="str">
        <f>"8753295793"</f>
        <v>8753295793</v>
      </c>
      <c r="G3513" s="1">
        <v>44878</v>
      </c>
      <c r="H3513" t="str">
        <f>"93121"</f>
        <v>93121</v>
      </c>
      <c r="I3513">
        <v>1</v>
      </c>
      <c r="J3513">
        <v>125</v>
      </c>
      <c r="K3513">
        <v>0</v>
      </c>
      <c r="L3513">
        <v>153.75</v>
      </c>
    </row>
    <row r="3514" spans="1:12" x14ac:dyDescent="0.25">
      <c r="A3514" t="str">
        <f t="shared" si="664"/>
        <v>89301000</v>
      </c>
      <c r="B3514" t="str">
        <f t="shared" si="671"/>
        <v>72100000</v>
      </c>
      <c r="C3514" t="str">
        <f t="shared" si="672"/>
        <v>72100659</v>
      </c>
      <c r="D3514" t="str">
        <f t="shared" si="673"/>
        <v>801</v>
      </c>
      <c r="E3514" t="str">
        <f t="shared" si="674"/>
        <v>89301091</v>
      </c>
      <c r="F3514" t="str">
        <f>"8753295793"</f>
        <v>8753295793</v>
      </c>
      <c r="G3514" s="1">
        <v>44878</v>
      </c>
      <c r="H3514" t="str">
        <f>"93124"</f>
        <v>93124</v>
      </c>
      <c r="I3514">
        <v>1</v>
      </c>
      <c r="J3514">
        <v>173</v>
      </c>
      <c r="K3514">
        <v>0</v>
      </c>
      <c r="L3514">
        <v>212.79</v>
      </c>
    </row>
    <row r="3515" spans="1:12" x14ac:dyDescent="0.25">
      <c r="A3515" t="str">
        <f t="shared" si="664"/>
        <v>89301000</v>
      </c>
      <c r="B3515" t="str">
        <f t="shared" si="671"/>
        <v>72100000</v>
      </c>
      <c r="C3515" t="str">
        <f t="shared" si="672"/>
        <v>72100659</v>
      </c>
      <c r="D3515" t="str">
        <f t="shared" si="673"/>
        <v>801</v>
      </c>
      <c r="E3515" t="str">
        <f t="shared" si="674"/>
        <v>89301091</v>
      </c>
      <c r="F3515" t="str">
        <f>"8753295793"</f>
        <v>8753295793</v>
      </c>
      <c r="G3515" s="1">
        <v>44878</v>
      </c>
      <c r="H3515" t="str">
        <f>"93281"</f>
        <v>93281</v>
      </c>
      <c r="I3515">
        <v>1</v>
      </c>
      <c r="J3515">
        <v>134</v>
      </c>
      <c r="K3515">
        <v>0</v>
      </c>
      <c r="L3515">
        <v>164.82</v>
      </c>
    </row>
    <row r="3516" spans="1:12" x14ac:dyDescent="0.25">
      <c r="A3516" t="str">
        <f t="shared" si="664"/>
        <v>89301000</v>
      </c>
      <c r="B3516" t="str">
        <f t="shared" si="671"/>
        <v>72100000</v>
      </c>
      <c r="C3516" t="str">
        <f t="shared" si="672"/>
        <v>72100659</v>
      </c>
      <c r="D3516" t="str">
        <f t="shared" si="673"/>
        <v>801</v>
      </c>
      <c r="E3516" t="str">
        <f>"89301093"</f>
        <v>89301093</v>
      </c>
      <c r="F3516" t="str">
        <f>"8260075758"</f>
        <v>8260075758</v>
      </c>
      <c r="G3516" s="1">
        <v>44880</v>
      </c>
      <c r="H3516" t="str">
        <f>"93121"</f>
        <v>93121</v>
      </c>
      <c r="I3516">
        <v>1</v>
      </c>
      <c r="J3516">
        <v>125</v>
      </c>
      <c r="K3516">
        <v>0</v>
      </c>
      <c r="L3516">
        <v>153.75</v>
      </c>
    </row>
    <row r="3517" spans="1:12" x14ac:dyDescent="0.25">
      <c r="A3517" t="str">
        <f t="shared" si="664"/>
        <v>89301000</v>
      </c>
      <c r="B3517" t="str">
        <f t="shared" si="671"/>
        <v>72100000</v>
      </c>
      <c r="C3517" t="str">
        <f t="shared" si="672"/>
        <v>72100659</v>
      </c>
      <c r="D3517" t="str">
        <f t="shared" si="673"/>
        <v>801</v>
      </c>
      <c r="E3517" t="str">
        <f>"89301093"</f>
        <v>89301093</v>
      </c>
      <c r="F3517" t="str">
        <f>"8260075758"</f>
        <v>8260075758</v>
      </c>
      <c r="G3517" s="1">
        <v>44880</v>
      </c>
      <c r="H3517" t="str">
        <f>"93124"</f>
        <v>93124</v>
      </c>
      <c r="I3517">
        <v>1</v>
      </c>
      <c r="J3517">
        <v>173</v>
      </c>
      <c r="K3517">
        <v>0</v>
      </c>
      <c r="L3517">
        <v>212.79</v>
      </c>
    </row>
    <row r="3518" spans="1:12" x14ac:dyDescent="0.25">
      <c r="A3518" t="str">
        <f t="shared" si="664"/>
        <v>89301000</v>
      </c>
      <c r="B3518" t="str">
        <f t="shared" si="671"/>
        <v>72100000</v>
      </c>
      <c r="C3518" t="str">
        <f t="shared" si="672"/>
        <v>72100659</v>
      </c>
      <c r="D3518" t="str">
        <f t="shared" si="673"/>
        <v>801</v>
      </c>
      <c r="E3518" t="str">
        <f>"89301093"</f>
        <v>89301093</v>
      </c>
      <c r="F3518" t="str">
        <f>"8260075758"</f>
        <v>8260075758</v>
      </c>
      <c r="G3518" s="1">
        <v>44880</v>
      </c>
      <c r="H3518" t="str">
        <f>"93281"</f>
        <v>93281</v>
      </c>
      <c r="I3518">
        <v>1</v>
      </c>
      <c r="J3518">
        <v>134</v>
      </c>
      <c r="K3518">
        <v>0</v>
      </c>
      <c r="L3518">
        <v>164.82</v>
      </c>
    </row>
    <row r="3519" spans="1:12" x14ac:dyDescent="0.25">
      <c r="A3519" t="str">
        <f t="shared" si="664"/>
        <v>89301000</v>
      </c>
      <c r="B3519" t="str">
        <f t="shared" si="671"/>
        <v>72100000</v>
      </c>
      <c r="C3519" t="str">
        <f t="shared" si="672"/>
        <v>72100659</v>
      </c>
      <c r="D3519" t="str">
        <f t="shared" si="673"/>
        <v>801</v>
      </c>
      <c r="E3519" t="str">
        <f t="shared" ref="E3519:E3547" si="675">"89301091"</f>
        <v>89301091</v>
      </c>
      <c r="F3519" t="str">
        <f>"8259075352"</f>
        <v>8259075352</v>
      </c>
      <c r="G3519" s="1">
        <v>44886</v>
      </c>
      <c r="H3519" t="str">
        <f>"93121"</f>
        <v>93121</v>
      </c>
      <c r="I3519">
        <v>1</v>
      </c>
      <c r="J3519">
        <v>125</v>
      </c>
      <c r="K3519">
        <v>0</v>
      </c>
      <c r="L3519">
        <v>153.75</v>
      </c>
    </row>
    <row r="3520" spans="1:12" x14ac:dyDescent="0.25">
      <c r="A3520" t="str">
        <f t="shared" si="664"/>
        <v>89301000</v>
      </c>
      <c r="B3520" t="str">
        <f t="shared" si="671"/>
        <v>72100000</v>
      </c>
      <c r="C3520" t="str">
        <f t="shared" si="672"/>
        <v>72100659</v>
      </c>
      <c r="D3520" t="str">
        <f t="shared" si="673"/>
        <v>801</v>
      </c>
      <c r="E3520" t="str">
        <f t="shared" si="675"/>
        <v>89301091</v>
      </c>
      <c r="F3520" t="str">
        <f>"8259075352"</f>
        <v>8259075352</v>
      </c>
      <c r="G3520" s="1">
        <v>44886</v>
      </c>
      <c r="H3520" t="str">
        <f>"93124"</f>
        <v>93124</v>
      </c>
      <c r="I3520">
        <v>1</v>
      </c>
      <c r="J3520">
        <v>173</v>
      </c>
      <c r="K3520">
        <v>0</v>
      </c>
      <c r="L3520">
        <v>212.79</v>
      </c>
    </row>
    <row r="3521" spans="1:12" x14ac:dyDescent="0.25">
      <c r="A3521" t="str">
        <f t="shared" si="664"/>
        <v>89301000</v>
      </c>
      <c r="B3521" t="str">
        <f t="shared" si="671"/>
        <v>72100000</v>
      </c>
      <c r="C3521" t="str">
        <f t="shared" si="672"/>
        <v>72100659</v>
      </c>
      <c r="D3521" t="str">
        <f t="shared" si="673"/>
        <v>801</v>
      </c>
      <c r="E3521" t="str">
        <f t="shared" si="675"/>
        <v>89301091</v>
      </c>
      <c r="F3521" t="str">
        <f>"8259075352"</f>
        <v>8259075352</v>
      </c>
      <c r="G3521" s="1">
        <v>44886</v>
      </c>
      <c r="H3521" t="str">
        <f>"93281"</f>
        <v>93281</v>
      </c>
      <c r="I3521">
        <v>1</v>
      </c>
      <c r="J3521">
        <v>134</v>
      </c>
      <c r="K3521">
        <v>0</v>
      </c>
      <c r="L3521">
        <v>164.82</v>
      </c>
    </row>
    <row r="3522" spans="1:12" x14ac:dyDescent="0.25">
      <c r="A3522" t="str">
        <f t="shared" ref="A3522:A3585" si="676">"89301000"</f>
        <v>89301000</v>
      </c>
      <c r="B3522" t="str">
        <f t="shared" si="671"/>
        <v>72100000</v>
      </c>
      <c r="C3522" t="str">
        <f>"72100632"</f>
        <v>72100632</v>
      </c>
      <c r="D3522" t="str">
        <f>"816"</f>
        <v>816</v>
      </c>
      <c r="E3522" t="str">
        <f t="shared" si="675"/>
        <v>89301091</v>
      </c>
      <c r="F3522" t="str">
        <f>"9055154493"</f>
        <v>9055154493</v>
      </c>
      <c r="G3522" s="1">
        <v>44846</v>
      </c>
      <c r="H3522" t="str">
        <f>"94297"</f>
        <v>94297</v>
      </c>
      <c r="I3522">
        <v>1</v>
      </c>
      <c r="J3522">
        <v>298</v>
      </c>
      <c r="K3522">
        <v>0</v>
      </c>
      <c r="L3522">
        <v>366.54</v>
      </c>
    </row>
    <row r="3523" spans="1:12" x14ac:dyDescent="0.25">
      <c r="A3523" t="str">
        <f t="shared" si="676"/>
        <v>89301000</v>
      </c>
      <c r="B3523" t="str">
        <f t="shared" si="671"/>
        <v>72100000</v>
      </c>
      <c r="C3523" t="str">
        <f>"72100632"</f>
        <v>72100632</v>
      </c>
      <c r="D3523" t="str">
        <f>"816"</f>
        <v>816</v>
      </c>
      <c r="E3523" t="str">
        <f t="shared" si="675"/>
        <v>89301091</v>
      </c>
      <c r="F3523" t="str">
        <f>"8962206143"</f>
        <v>8962206143</v>
      </c>
      <c r="G3523" s="1">
        <v>44846</v>
      </c>
      <c r="H3523" t="str">
        <f>"94297"</f>
        <v>94297</v>
      </c>
      <c r="I3523">
        <v>1</v>
      </c>
      <c r="J3523">
        <v>298</v>
      </c>
      <c r="K3523">
        <v>0</v>
      </c>
      <c r="L3523">
        <v>366.54</v>
      </c>
    </row>
    <row r="3524" spans="1:12" x14ac:dyDescent="0.25">
      <c r="A3524" t="str">
        <f t="shared" si="676"/>
        <v>89301000</v>
      </c>
      <c r="B3524" t="str">
        <f t="shared" ref="B3524:B3555" si="677">"72100000"</f>
        <v>72100000</v>
      </c>
      <c r="C3524" t="str">
        <f t="shared" ref="C3524:C3555" si="678">"72100659"</f>
        <v>72100659</v>
      </c>
      <c r="D3524" t="str">
        <f t="shared" ref="D3524:D3555" si="679">"801"</f>
        <v>801</v>
      </c>
      <c r="E3524" t="str">
        <f t="shared" si="675"/>
        <v>89301091</v>
      </c>
      <c r="F3524" t="str">
        <f>"2259290627"</f>
        <v>2259290627</v>
      </c>
      <c r="G3524" s="1">
        <v>44835</v>
      </c>
      <c r="H3524" t="str">
        <f>"93121"</f>
        <v>93121</v>
      </c>
      <c r="I3524">
        <v>1</v>
      </c>
      <c r="J3524">
        <v>125</v>
      </c>
      <c r="K3524">
        <v>0</v>
      </c>
      <c r="L3524">
        <v>153.75</v>
      </c>
    </row>
    <row r="3525" spans="1:12" x14ac:dyDescent="0.25">
      <c r="A3525" t="str">
        <f t="shared" si="676"/>
        <v>89301000</v>
      </c>
      <c r="B3525" t="str">
        <f t="shared" si="677"/>
        <v>72100000</v>
      </c>
      <c r="C3525" t="str">
        <f t="shared" si="678"/>
        <v>72100659</v>
      </c>
      <c r="D3525" t="str">
        <f t="shared" si="679"/>
        <v>801</v>
      </c>
      <c r="E3525" t="str">
        <f t="shared" si="675"/>
        <v>89301091</v>
      </c>
      <c r="F3525" t="str">
        <f>"2259290627"</f>
        <v>2259290627</v>
      </c>
      <c r="G3525" s="1">
        <v>44835</v>
      </c>
      <c r="H3525" t="str">
        <f>"93124"</f>
        <v>93124</v>
      </c>
      <c r="I3525">
        <v>1</v>
      </c>
      <c r="J3525">
        <v>173</v>
      </c>
      <c r="K3525">
        <v>0</v>
      </c>
      <c r="L3525">
        <v>212.79</v>
      </c>
    </row>
    <row r="3526" spans="1:12" x14ac:dyDescent="0.25">
      <c r="A3526" t="str">
        <f t="shared" si="676"/>
        <v>89301000</v>
      </c>
      <c r="B3526" t="str">
        <f t="shared" si="677"/>
        <v>72100000</v>
      </c>
      <c r="C3526" t="str">
        <f t="shared" si="678"/>
        <v>72100659</v>
      </c>
      <c r="D3526" t="str">
        <f t="shared" si="679"/>
        <v>801</v>
      </c>
      <c r="E3526" t="str">
        <f t="shared" si="675"/>
        <v>89301091</v>
      </c>
      <c r="F3526" t="str">
        <f>"2259290627"</f>
        <v>2259290627</v>
      </c>
      <c r="G3526" s="1">
        <v>44835</v>
      </c>
      <c r="H3526" t="str">
        <f>"93281"</f>
        <v>93281</v>
      </c>
      <c r="I3526">
        <v>1</v>
      </c>
      <c r="J3526">
        <v>134</v>
      </c>
      <c r="K3526">
        <v>0</v>
      </c>
      <c r="L3526">
        <v>164.82</v>
      </c>
    </row>
    <row r="3527" spans="1:12" x14ac:dyDescent="0.25">
      <c r="A3527" t="str">
        <f t="shared" si="676"/>
        <v>89301000</v>
      </c>
      <c r="B3527" t="str">
        <f t="shared" si="677"/>
        <v>72100000</v>
      </c>
      <c r="C3527" t="str">
        <f t="shared" si="678"/>
        <v>72100659</v>
      </c>
      <c r="D3527" t="str">
        <f t="shared" si="679"/>
        <v>801</v>
      </c>
      <c r="E3527" t="str">
        <f t="shared" si="675"/>
        <v>89301091</v>
      </c>
      <c r="F3527" t="str">
        <f>"2259290671"</f>
        <v>2259290671</v>
      </c>
      <c r="G3527" s="1">
        <v>44835</v>
      </c>
      <c r="H3527" t="str">
        <f>"93121"</f>
        <v>93121</v>
      </c>
      <c r="I3527">
        <v>1</v>
      </c>
      <c r="J3527">
        <v>125</v>
      </c>
      <c r="K3527">
        <v>0</v>
      </c>
      <c r="L3527">
        <v>153.75</v>
      </c>
    </row>
    <row r="3528" spans="1:12" x14ac:dyDescent="0.25">
      <c r="A3528" t="str">
        <f t="shared" si="676"/>
        <v>89301000</v>
      </c>
      <c r="B3528" t="str">
        <f t="shared" si="677"/>
        <v>72100000</v>
      </c>
      <c r="C3528" t="str">
        <f t="shared" si="678"/>
        <v>72100659</v>
      </c>
      <c r="D3528" t="str">
        <f t="shared" si="679"/>
        <v>801</v>
      </c>
      <c r="E3528" t="str">
        <f t="shared" si="675"/>
        <v>89301091</v>
      </c>
      <c r="F3528" t="str">
        <f>"2259290671"</f>
        <v>2259290671</v>
      </c>
      <c r="G3528" s="1">
        <v>44835</v>
      </c>
      <c r="H3528" t="str">
        <f>"93124"</f>
        <v>93124</v>
      </c>
      <c r="I3528">
        <v>1</v>
      </c>
      <c r="J3528">
        <v>173</v>
      </c>
      <c r="K3528">
        <v>0</v>
      </c>
      <c r="L3528">
        <v>212.79</v>
      </c>
    </row>
    <row r="3529" spans="1:12" x14ac:dyDescent="0.25">
      <c r="A3529" t="str">
        <f t="shared" si="676"/>
        <v>89301000</v>
      </c>
      <c r="B3529" t="str">
        <f t="shared" si="677"/>
        <v>72100000</v>
      </c>
      <c r="C3529" t="str">
        <f t="shared" si="678"/>
        <v>72100659</v>
      </c>
      <c r="D3529" t="str">
        <f t="shared" si="679"/>
        <v>801</v>
      </c>
      <c r="E3529" t="str">
        <f t="shared" si="675"/>
        <v>89301091</v>
      </c>
      <c r="F3529" t="str">
        <f>"2259290671"</f>
        <v>2259290671</v>
      </c>
      <c r="G3529" s="1">
        <v>44835</v>
      </c>
      <c r="H3529" t="str">
        <f>"93281"</f>
        <v>93281</v>
      </c>
      <c r="I3529">
        <v>1</v>
      </c>
      <c r="J3529">
        <v>134</v>
      </c>
      <c r="K3529">
        <v>0</v>
      </c>
      <c r="L3529">
        <v>164.82</v>
      </c>
    </row>
    <row r="3530" spans="1:12" x14ac:dyDescent="0.25">
      <c r="A3530" t="str">
        <f t="shared" si="676"/>
        <v>89301000</v>
      </c>
      <c r="B3530" t="str">
        <f t="shared" si="677"/>
        <v>72100000</v>
      </c>
      <c r="C3530" t="str">
        <f t="shared" si="678"/>
        <v>72100659</v>
      </c>
      <c r="D3530" t="str">
        <f t="shared" si="679"/>
        <v>801</v>
      </c>
      <c r="E3530" t="str">
        <f t="shared" si="675"/>
        <v>89301091</v>
      </c>
      <c r="F3530" t="str">
        <f>"2259290682"</f>
        <v>2259290682</v>
      </c>
      <c r="G3530" s="1">
        <v>44835</v>
      </c>
      <c r="H3530" t="str">
        <f>"93121"</f>
        <v>93121</v>
      </c>
      <c r="I3530">
        <v>1</v>
      </c>
      <c r="J3530">
        <v>125</v>
      </c>
      <c r="K3530">
        <v>0</v>
      </c>
      <c r="L3530">
        <v>153.75</v>
      </c>
    </row>
    <row r="3531" spans="1:12" x14ac:dyDescent="0.25">
      <c r="A3531" t="str">
        <f t="shared" si="676"/>
        <v>89301000</v>
      </c>
      <c r="B3531" t="str">
        <f t="shared" si="677"/>
        <v>72100000</v>
      </c>
      <c r="C3531" t="str">
        <f t="shared" si="678"/>
        <v>72100659</v>
      </c>
      <c r="D3531" t="str">
        <f t="shared" si="679"/>
        <v>801</v>
      </c>
      <c r="E3531" t="str">
        <f t="shared" si="675"/>
        <v>89301091</v>
      </c>
      <c r="F3531" t="str">
        <f>"2259290682"</f>
        <v>2259290682</v>
      </c>
      <c r="G3531" s="1">
        <v>44835</v>
      </c>
      <c r="H3531" t="str">
        <f>"93124"</f>
        <v>93124</v>
      </c>
      <c r="I3531">
        <v>1</v>
      </c>
      <c r="J3531">
        <v>173</v>
      </c>
      <c r="K3531">
        <v>0</v>
      </c>
      <c r="L3531">
        <v>212.79</v>
      </c>
    </row>
    <row r="3532" spans="1:12" x14ac:dyDescent="0.25">
      <c r="A3532" t="str">
        <f t="shared" si="676"/>
        <v>89301000</v>
      </c>
      <c r="B3532" t="str">
        <f t="shared" si="677"/>
        <v>72100000</v>
      </c>
      <c r="C3532" t="str">
        <f t="shared" si="678"/>
        <v>72100659</v>
      </c>
      <c r="D3532" t="str">
        <f t="shared" si="679"/>
        <v>801</v>
      </c>
      <c r="E3532" t="str">
        <f t="shared" si="675"/>
        <v>89301091</v>
      </c>
      <c r="F3532" t="str">
        <f>"2259290682"</f>
        <v>2259290682</v>
      </c>
      <c r="G3532" s="1">
        <v>44835</v>
      </c>
      <c r="H3532" t="str">
        <f>"93281"</f>
        <v>93281</v>
      </c>
      <c r="I3532">
        <v>1</v>
      </c>
      <c r="J3532">
        <v>134</v>
      </c>
      <c r="K3532">
        <v>0</v>
      </c>
      <c r="L3532">
        <v>164.82</v>
      </c>
    </row>
    <row r="3533" spans="1:12" x14ac:dyDescent="0.25">
      <c r="A3533" t="str">
        <f t="shared" si="676"/>
        <v>89301000</v>
      </c>
      <c r="B3533" t="str">
        <f t="shared" si="677"/>
        <v>72100000</v>
      </c>
      <c r="C3533" t="str">
        <f t="shared" si="678"/>
        <v>72100659</v>
      </c>
      <c r="D3533" t="str">
        <f t="shared" si="679"/>
        <v>801</v>
      </c>
      <c r="E3533" t="str">
        <f t="shared" si="675"/>
        <v>89301091</v>
      </c>
      <c r="F3533" t="str">
        <f>"8362315313"</f>
        <v>8362315313</v>
      </c>
      <c r="G3533" s="1">
        <v>44836</v>
      </c>
      <c r="H3533" t="str">
        <f>"93121"</f>
        <v>93121</v>
      </c>
      <c r="I3533">
        <v>1</v>
      </c>
      <c r="J3533">
        <v>125</v>
      </c>
      <c r="K3533">
        <v>0</v>
      </c>
      <c r="L3533">
        <v>153.75</v>
      </c>
    </row>
    <row r="3534" spans="1:12" x14ac:dyDescent="0.25">
      <c r="A3534" t="str">
        <f t="shared" si="676"/>
        <v>89301000</v>
      </c>
      <c r="B3534" t="str">
        <f t="shared" si="677"/>
        <v>72100000</v>
      </c>
      <c r="C3534" t="str">
        <f t="shared" si="678"/>
        <v>72100659</v>
      </c>
      <c r="D3534" t="str">
        <f t="shared" si="679"/>
        <v>801</v>
      </c>
      <c r="E3534" t="str">
        <f t="shared" si="675"/>
        <v>89301091</v>
      </c>
      <c r="F3534" t="str">
        <f>"8362315313"</f>
        <v>8362315313</v>
      </c>
      <c r="G3534" s="1">
        <v>44836</v>
      </c>
      <c r="H3534" t="str">
        <f>"93124"</f>
        <v>93124</v>
      </c>
      <c r="I3534">
        <v>1</v>
      </c>
      <c r="J3534">
        <v>173</v>
      </c>
      <c r="K3534">
        <v>0</v>
      </c>
      <c r="L3534">
        <v>212.79</v>
      </c>
    </row>
    <row r="3535" spans="1:12" x14ac:dyDescent="0.25">
      <c r="A3535" t="str">
        <f t="shared" si="676"/>
        <v>89301000</v>
      </c>
      <c r="B3535" t="str">
        <f t="shared" si="677"/>
        <v>72100000</v>
      </c>
      <c r="C3535" t="str">
        <f t="shared" si="678"/>
        <v>72100659</v>
      </c>
      <c r="D3535" t="str">
        <f t="shared" si="679"/>
        <v>801</v>
      </c>
      <c r="E3535" t="str">
        <f t="shared" si="675"/>
        <v>89301091</v>
      </c>
      <c r="F3535" t="str">
        <f>"8362315313"</f>
        <v>8362315313</v>
      </c>
      <c r="G3535" s="1">
        <v>44836</v>
      </c>
      <c r="H3535" t="str">
        <f>"93281"</f>
        <v>93281</v>
      </c>
      <c r="I3535">
        <v>1</v>
      </c>
      <c r="J3535">
        <v>134</v>
      </c>
      <c r="K3535">
        <v>0</v>
      </c>
      <c r="L3535">
        <v>164.82</v>
      </c>
    </row>
    <row r="3536" spans="1:12" x14ac:dyDescent="0.25">
      <c r="A3536" t="str">
        <f t="shared" si="676"/>
        <v>89301000</v>
      </c>
      <c r="B3536" t="str">
        <f t="shared" si="677"/>
        <v>72100000</v>
      </c>
      <c r="C3536" t="str">
        <f t="shared" si="678"/>
        <v>72100659</v>
      </c>
      <c r="D3536" t="str">
        <f t="shared" si="679"/>
        <v>801</v>
      </c>
      <c r="E3536" t="str">
        <f t="shared" si="675"/>
        <v>89301091</v>
      </c>
      <c r="F3536" t="str">
        <f>"8854306230"</f>
        <v>8854306230</v>
      </c>
      <c r="G3536" s="1">
        <v>44836</v>
      </c>
      <c r="H3536" t="str">
        <f>"93121"</f>
        <v>93121</v>
      </c>
      <c r="I3536">
        <v>1</v>
      </c>
      <c r="J3536">
        <v>125</v>
      </c>
      <c r="K3536">
        <v>0</v>
      </c>
      <c r="L3536">
        <v>153.75</v>
      </c>
    </row>
    <row r="3537" spans="1:12" x14ac:dyDescent="0.25">
      <c r="A3537" t="str">
        <f t="shared" si="676"/>
        <v>89301000</v>
      </c>
      <c r="B3537" t="str">
        <f t="shared" si="677"/>
        <v>72100000</v>
      </c>
      <c r="C3537" t="str">
        <f t="shared" si="678"/>
        <v>72100659</v>
      </c>
      <c r="D3537" t="str">
        <f t="shared" si="679"/>
        <v>801</v>
      </c>
      <c r="E3537" t="str">
        <f t="shared" si="675"/>
        <v>89301091</v>
      </c>
      <c r="F3537" t="str">
        <f>"8854306230"</f>
        <v>8854306230</v>
      </c>
      <c r="G3537" s="1">
        <v>44836</v>
      </c>
      <c r="H3537" t="str">
        <f>"93124"</f>
        <v>93124</v>
      </c>
      <c r="I3537">
        <v>1</v>
      </c>
      <c r="J3537">
        <v>173</v>
      </c>
      <c r="K3537">
        <v>0</v>
      </c>
      <c r="L3537">
        <v>212.79</v>
      </c>
    </row>
    <row r="3538" spans="1:12" x14ac:dyDescent="0.25">
      <c r="A3538" t="str">
        <f t="shared" si="676"/>
        <v>89301000</v>
      </c>
      <c r="B3538" t="str">
        <f t="shared" si="677"/>
        <v>72100000</v>
      </c>
      <c r="C3538" t="str">
        <f t="shared" si="678"/>
        <v>72100659</v>
      </c>
      <c r="D3538" t="str">
        <f t="shared" si="679"/>
        <v>801</v>
      </c>
      <c r="E3538" t="str">
        <f t="shared" si="675"/>
        <v>89301091</v>
      </c>
      <c r="F3538" t="str">
        <f>"8854306230"</f>
        <v>8854306230</v>
      </c>
      <c r="G3538" s="1">
        <v>44836</v>
      </c>
      <c r="H3538" t="str">
        <f>"93281"</f>
        <v>93281</v>
      </c>
      <c r="I3538">
        <v>1</v>
      </c>
      <c r="J3538">
        <v>134</v>
      </c>
      <c r="K3538">
        <v>0</v>
      </c>
      <c r="L3538">
        <v>164.82</v>
      </c>
    </row>
    <row r="3539" spans="1:12" x14ac:dyDescent="0.25">
      <c r="A3539" t="str">
        <f t="shared" si="676"/>
        <v>89301000</v>
      </c>
      <c r="B3539" t="str">
        <f t="shared" si="677"/>
        <v>72100000</v>
      </c>
      <c r="C3539" t="str">
        <f t="shared" si="678"/>
        <v>72100659</v>
      </c>
      <c r="D3539" t="str">
        <f t="shared" si="679"/>
        <v>801</v>
      </c>
      <c r="E3539" t="str">
        <f t="shared" si="675"/>
        <v>89301091</v>
      </c>
      <c r="F3539" t="str">
        <f>"9361305723"</f>
        <v>9361305723</v>
      </c>
      <c r="G3539" s="1">
        <v>44836</v>
      </c>
      <c r="H3539" t="str">
        <f>"93121"</f>
        <v>93121</v>
      </c>
      <c r="I3539">
        <v>1</v>
      </c>
      <c r="J3539">
        <v>125</v>
      </c>
      <c r="K3539">
        <v>0</v>
      </c>
      <c r="L3539">
        <v>153.75</v>
      </c>
    </row>
    <row r="3540" spans="1:12" x14ac:dyDescent="0.25">
      <c r="A3540" t="str">
        <f t="shared" si="676"/>
        <v>89301000</v>
      </c>
      <c r="B3540" t="str">
        <f t="shared" si="677"/>
        <v>72100000</v>
      </c>
      <c r="C3540" t="str">
        <f t="shared" si="678"/>
        <v>72100659</v>
      </c>
      <c r="D3540" t="str">
        <f t="shared" si="679"/>
        <v>801</v>
      </c>
      <c r="E3540" t="str">
        <f t="shared" si="675"/>
        <v>89301091</v>
      </c>
      <c r="F3540" t="str">
        <f>"9361305723"</f>
        <v>9361305723</v>
      </c>
      <c r="G3540" s="1">
        <v>44836</v>
      </c>
      <c r="H3540" t="str">
        <f>"93124"</f>
        <v>93124</v>
      </c>
      <c r="I3540">
        <v>1</v>
      </c>
      <c r="J3540">
        <v>173</v>
      </c>
      <c r="K3540">
        <v>0</v>
      </c>
      <c r="L3540">
        <v>212.79</v>
      </c>
    </row>
    <row r="3541" spans="1:12" x14ac:dyDescent="0.25">
      <c r="A3541" t="str">
        <f t="shared" si="676"/>
        <v>89301000</v>
      </c>
      <c r="B3541" t="str">
        <f t="shared" si="677"/>
        <v>72100000</v>
      </c>
      <c r="C3541" t="str">
        <f t="shared" si="678"/>
        <v>72100659</v>
      </c>
      <c r="D3541" t="str">
        <f t="shared" si="679"/>
        <v>801</v>
      </c>
      <c r="E3541" t="str">
        <f t="shared" si="675"/>
        <v>89301091</v>
      </c>
      <c r="F3541" t="str">
        <f>"9361305723"</f>
        <v>9361305723</v>
      </c>
      <c r="G3541" s="1">
        <v>44836</v>
      </c>
      <c r="H3541" t="str">
        <f>"93281"</f>
        <v>93281</v>
      </c>
      <c r="I3541">
        <v>1</v>
      </c>
      <c r="J3541">
        <v>134</v>
      </c>
      <c r="K3541">
        <v>0</v>
      </c>
      <c r="L3541">
        <v>164.82</v>
      </c>
    </row>
    <row r="3542" spans="1:12" x14ac:dyDescent="0.25">
      <c r="A3542" t="str">
        <f t="shared" si="676"/>
        <v>89301000</v>
      </c>
      <c r="B3542" t="str">
        <f t="shared" si="677"/>
        <v>72100000</v>
      </c>
      <c r="C3542" t="str">
        <f t="shared" si="678"/>
        <v>72100659</v>
      </c>
      <c r="D3542" t="str">
        <f t="shared" si="679"/>
        <v>801</v>
      </c>
      <c r="E3542" t="str">
        <f t="shared" si="675"/>
        <v>89301091</v>
      </c>
      <c r="F3542" t="str">
        <f>"8962245633"</f>
        <v>8962245633</v>
      </c>
      <c r="G3542" s="1">
        <v>44837</v>
      </c>
      <c r="H3542" t="str">
        <f>"93121"</f>
        <v>93121</v>
      </c>
      <c r="I3542">
        <v>1</v>
      </c>
      <c r="J3542">
        <v>125</v>
      </c>
      <c r="K3542">
        <v>0</v>
      </c>
      <c r="L3542">
        <v>153.75</v>
      </c>
    </row>
    <row r="3543" spans="1:12" x14ac:dyDescent="0.25">
      <c r="A3543" t="str">
        <f t="shared" si="676"/>
        <v>89301000</v>
      </c>
      <c r="B3543" t="str">
        <f t="shared" si="677"/>
        <v>72100000</v>
      </c>
      <c r="C3543" t="str">
        <f t="shared" si="678"/>
        <v>72100659</v>
      </c>
      <c r="D3543" t="str">
        <f t="shared" si="679"/>
        <v>801</v>
      </c>
      <c r="E3543" t="str">
        <f t="shared" si="675"/>
        <v>89301091</v>
      </c>
      <c r="F3543" t="str">
        <f>"8962245633"</f>
        <v>8962245633</v>
      </c>
      <c r="G3543" s="1">
        <v>44837</v>
      </c>
      <c r="H3543" t="str">
        <f>"93124"</f>
        <v>93124</v>
      </c>
      <c r="I3543">
        <v>1</v>
      </c>
      <c r="J3543">
        <v>173</v>
      </c>
      <c r="K3543">
        <v>0</v>
      </c>
      <c r="L3543">
        <v>212.79</v>
      </c>
    </row>
    <row r="3544" spans="1:12" x14ac:dyDescent="0.25">
      <c r="A3544" t="str">
        <f t="shared" si="676"/>
        <v>89301000</v>
      </c>
      <c r="B3544" t="str">
        <f t="shared" si="677"/>
        <v>72100000</v>
      </c>
      <c r="C3544" t="str">
        <f t="shared" si="678"/>
        <v>72100659</v>
      </c>
      <c r="D3544" t="str">
        <f t="shared" si="679"/>
        <v>801</v>
      </c>
      <c r="E3544" t="str">
        <f t="shared" si="675"/>
        <v>89301091</v>
      </c>
      <c r="F3544" t="str">
        <f>"8962245633"</f>
        <v>8962245633</v>
      </c>
      <c r="G3544" s="1">
        <v>44837</v>
      </c>
      <c r="H3544" t="str">
        <f>"93281"</f>
        <v>93281</v>
      </c>
      <c r="I3544">
        <v>1</v>
      </c>
      <c r="J3544">
        <v>134</v>
      </c>
      <c r="K3544">
        <v>0</v>
      </c>
      <c r="L3544">
        <v>164.82</v>
      </c>
    </row>
    <row r="3545" spans="1:12" x14ac:dyDescent="0.25">
      <c r="A3545" t="str">
        <f t="shared" si="676"/>
        <v>89301000</v>
      </c>
      <c r="B3545" t="str">
        <f t="shared" si="677"/>
        <v>72100000</v>
      </c>
      <c r="C3545" t="str">
        <f t="shared" si="678"/>
        <v>72100659</v>
      </c>
      <c r="D3545" t="str">
        <f t="shared" si="679"/>
        <v>801</v>
      </c>
      <c r="E3545" t="str">
        <f t="shared" si="675"/>
        <v>89301091</v>
      </c>
      <c r="F3545" t="str">
        <f>"9158045699"</f>
        <v>9158045699</v>
      </c>
      <c r="G3545" s="1">
        <v>44837</v>
      </c>
      <c r="H3545" t="str">
        <f>"93121"</f>
        <v>93121</v>
      </c>
      <c r="I3545">
        <v>1</v>
      </c>
      <c r="J3545">
        <v>125</v>
      </c>
      <c r="K3545">
        <v>0</v>
      </c>
      <c r="L3545">
        <v>153.75</v>
      </c>
    </row>
    <row r="3546" spans="1:12" x14ac:dyDescent="0.25">
      <c r="A3546" t="str">
        <f t="shared" si="676"/>
        <v>89301000</v>
      </c>
      <c r="B3546" t="str">
        <f t="shared" si="677"/>
        <v>72100000</v>
      </c>
      <c r="C3546" t="str">
        <f t="shared" si="678"/>
        <v>72100659</v>
      </c>
      <c r="D3546" t="str">
        <f t="shared" si="679"/>
        <v>801</v>
      </c>
      <c r="E3546" t="str">
        <f t="shared" si="675"/>
        <v>89301091</v>
      </c>
      <c r="F3546" t="str">
        <f>"9158045699"</f>
        <v>9158045699</v>
      </c>
      <c r="G3546" s="1">
        <v>44837</v>
      </c>
      <c r="H3546" t="str">
        <f>"93124"</f>
        <v>93124</v>
      </c>
      <c r="I3546">
        <v>1</v>
      </c>
      <c r="J3546">
        <v>173</v>
      </c>
      <c r="K3546">
        <v>0</v>
      </c>
      <c r="L3546">
        <v>212.79</v>
      </c>
    </row>
    <row r="3547" spans="1:12" x14ac:dyDescent="0.25">
      <c r="A3547" t="str">
        <f t="shared" si="676"/>
        <v>89301000</v>
      </c>
      <c r="B3547" t="str">
        <f t="shared" si="677"/>
        <v>72100000</v>
      </c>
      <c r="C3547" t="str">
        <f t="shared" si="678"/>
        <v>72100659</v>
      </c>
      <c r="D3547" t="str">
        <f t="shared" si="679"/>
        <v>801</v>
      </c>
      <c r="E3547" t="str">
        <f t="shared" si="675"/>
        <v>89301091</v>
      </c>
      <c r="F3547" t="str">
        <f>"9158045699"</f>
        <v>9158045699</v>
      </c>
      <c r="G3547" s="1">
        <v>44837</v>
      </c>
      <c r="H3547" t="str">
        <f>"93281"</f>
        <v>93281</v>
      </c>
      <c r="I3547">
        <v>1</v>
      </c>
      <c r="J3547">
        <v>134</v>
      </c>
      <c r="K3547">
        <v>0</v>
      </c>
      <c r="L3547">
        <v>164.82</v>
      </c>
    </row>
    <row r="3548" spans="1:12" x14ac:dyDescent="0.25">
      <c r="A3548" t="str">
        <f t="shared" si="676"/>
        <v>89301000</v>
      </c>
      <c r="B3548" t="str">
        <f t="shared" si="677"/>
        <v>72100000</v>
      </c>
      <c r="C3548" t="str">
        <f t="shared" si="678"/>
        <v>72100659</v>
      </c>
      <c r="D3548" t="str">
        <f t="shared" si="679"/>
        <v>801</v>
      </c>
      <c r="E3548" t="str">
        <f>"89301093"</f>
        <v>89301093</v>
      </c>
      <c r="F3548" t="str">
        <f>"2209140659"</f>
        <v>2209140659</v>
      </c>
      <c r="G3548" s="1">
        <v>44838</v>
      </c>
      <c r="H3548" t="str">
        <f>"93121"</f>
        <v>93121</v>
      </c>
      <c r="I3548">
        <v>1</v>
      </c>
      <c r="J3548">
        <v>125</v>
      </c>
      <c r="K3548">
        <v>0</v>
      </c>
      <c r="L3548">
        <v>153.75</v>
      </c>
    </row>
    <row r="3549" spans="1:12" x14ac:dyDescent="0.25">
      <c r="A3549" t="str">
        <f t="shared" si="676"/>
        <v>89301000</v>
      </c>
      <c r="B3549" t="str">
        <f t="shared" si="677"/>
        <v>72100000</v>
      </c>
      <c r="C3549" t="str">
        <f t="shared" si="678"/>
        <v>72100659</v>
      </c>
      <c r="D3549" t="str">
        <f t="shared" si="679"/>
        <v>801</v>
      </c>
      <c r="E3549" t="str">
        <f>"89301093"</f>
        <v>89301093</v>
      </c>
      <c r="F3549" t="str">
        <f>"2209140659"</f>
        <v>2209140659</v>
      </c>
      <c r="G3549" s="1">
        <v>44838</v>
      </c>
      <c r="H3549" t="str">
        <f>"93124"</f>
        <v>93124</v>
      </c>
      <c r="I3549">
        <v>1</v>
      </c>
      <c r="J3549">
        <v>173</v>
      </c>
      <c r="K3549">
        <v>0</v>
      </c>
      <c r="L3549">
        <v>212.79</v>
      </c>
    </row>
    <row r="3550" spans="1:12" x14ac:dyDescent="0.25">
      <c r="A3550" t="str">
        <f t="shared" si="676"/>
        <v>89301000</v>
      </c>
      <c r="B3550" t="str">
        <f t="shared" si="677"/>
        <v>72100000</v>
      </c>
      <c r="C3550" t="str">
        <f t="shared" si="678"/>
        <v>72100659</v>
      </c>
      <c r="D3550" t="str">
        <f t="shared" si="679"/>
        <v>801</v>
      </c>
      <c r="E3550" t="str">
        <f>"89301093"</f>
        <v>89301093</v>
      </c>
      <c r="F3550" t="str">
        <f>"2209140659"</f>
        <v>2209140659</v>
      </c>
      <c r="G3550" s="1">
        <v>44838</v>
      </c>
      <c r="H3550" t="str">
        <f>"93281"</f>
        <v>93281</v>
      </c>
      <c r="I3550">
        <v>1</v>
      </c>
      <c r="J3550">
        <v>134</v>
      </c>
      <c r="K3550">
        <v>0</v>
      </c>
      <c r="L3550">
        <v>164.82</v>
      </c>
    </row>
    <row r="3551" spans="1:12" x14ac:dyDescent="0.25">
      <c r="A3551" t="str">
        <f t="shared" si="676"/>
        <v>89301000</v>
      </c>
      <c r="B3551" t="str">
        <f t="shared" si="677"/>
        <v>72100000</v>
      </c>
      <c r="C3551" t="str">
        <f t="shared" si="678"/>
        <v>72100659</v>
      </c>
      <c r="D3551" t="str">
        <f t="shared" si="679"/>
        <v>801</v>
      </c>
      <c r="E3551" t="str">
        <f t="shared" ref="E3551:E3582" si="680">"89301091"</f>
        <v>89301091</v>
      </c>
      <c r="F3551" t="str">
        <f>"2260020345"</f>
        <v>2260020345</v>
      </c>
      <c r="G3551" s="1">
        <v>44838</v>
      </c>
      <c r="H3551" t="str">
        <f>"93121"</f>
        <v>93121</v>
      </c>
      <c r="I3551">
        <v>1</v>
      </c>
      <c r="J3551">
        <v>125</v>
      </c>
      <c r="K3551">
        <v>0</v>
      </c>
      <c r="L3551">
        <v>153.75</v>
      </c>
    </row>
    <row r="3552" spans="1:12" x14ac:dyDescent="0.25">
      <c r="A3552" t="str">
        <f t="shared" si="676"/>
        <v>89301000</v>
      </c>
      <c r="B3552" t="str">
        <f t="shared" si="677"/>
        <v>72100000</v>
      </c>
      <c r="C3552" t="str">
        <f t="shared" si="678"/>
        <v>72100659</v>
      </c>
      <c r="D3552" t="str">
        <f t="shared" si="679"/>
        <v>801</v>
      </c>
      <c r="E3552" t="str">
        <f t="shared" si="680"/>
        <v>89301091</v>
      </c>
      <c r="F3552" t="str">
        <f>"2260020345"</f>
        <v>2260020345</v>
      </c>
      <c r="G3552" s="1">
        <v>44838</v>
      </c>
      <c r="H3552" t="str">
        <f>"93124"</f>
        <v>93124</v>
      </c>
      <c r="I3552">
        <v>1</v>
      </c>
      <c r="J3552">
        <v>173</v>
      </c>
      <c r="K3552">
        <v>0</v>
      </c>
      <c r="L3552">
        <v>212.79</v>
      </c>
    </row>
    <row r="3553" spans="1:12" x14ac:dyDescent="0.25">
      <c r="A3553" t="str">
        <f t="shared" si="676"/>
        <v>89301000</v>
      </c>
      <c r="B3553" t="str">
        <f t="shared" si="677"/>
        <v>72100000</v>
      </c>
      <c r="C3553" t="str">
        <f t="shared" si="678"/>
        <v>72100659</v>
      </c>
      <c r="D3553" t="str">
        <f t="shared" si="679"/>
        <v>801</v>
      </c>
      <c r="E3553" t="str">
        <f t="shared" si="680"/>
        <v>89301091</v>
      </c>
      <c r="F3553" t="str">
        <f>"2260020345"</f>
        <v>2260020345</v>
      </c>
      <c r="G3553" s="1">
        <v>44838</v>
      </c>
      <c r="H3553" t="str">
        <f>"93281"</f>
        <v>93281</v>
      </c>
      <c r="I3553">
        <v>1</v>
      </c>
      <c r="J3553">
        <v>134</v>
      </c>
      <c r="K3553">
        <v>0</v>
      </c>
      <c r="L3553">
        <v>164.82</v>
      </c>
    </row>
    <row r="3554" spans="1:12" x14ac:dyDescent="0.25">
      <c r="A3554" t="str">
        <f t="shared" si="676"/>
        <v>89301000</v>
      </c>
      <c r="B3554" t="str">
        <f t="shared" si="677"/>
        <v>72100000</v>
      </c>
      <c r="C3554" t="str">
        <f t="shared" si="678"/>
        <v>72100659</v>
      </c>
      <c r="D3554" t="str">
        <f t="shared" si="679"/>
        <v>801</v>
      </c>
      <c r="E3554" t="str">
        <f t="shared" si="680"/>
        <v>89301091</v>
      </c>
      <c r="F3554" t="str">
        <f>"2210030581"</f>
        <v>2210030581</v>
      </c>
      <c r="G3554" s="1">
        <v>44839</v>
      </c>
      <c r="H3554" t="str">
        <f>"93121"</f>
        <v>93121</v>
      </c>
      <c r="I3554">
        <v>1</v>
      </c>
      <c r="J3554">
        <v>125</v>
      </c>
      <c r="K3554">
        <v>0</v>
      </c>
      <c r="L3554">
        <v>153.75</v>
      </c>
    </row>
    <row r="3555" spans="1:12" x14ac:dyDescent="0.25">
      <c r="A3555" t="str">
        <f t="shared" si="676"/>
        <v>89301000</v>
      </c>
      <c r="B3555" t="str">
        <f t="shared" si="677"/>
        <v>72100000</v>
      </c>
      <c r="C3555" t="str">
        <f t="shared" si="678"/>
        <v>72100659</v>
      </c>
      <c r="D3555" t="str">
        <f t="shared" si="679"/>
        <v>801</v>
      </c>
      <c r="E3555" t="str">
        <f t="shared" si="680"/>
        <v>89301091</v>
      </c>
      <c r="F3555" t="str">
        <f>"2210030581"</f>
        <v>2210030581</v>
      </c>
      <c r="G3555" s="1">
        <v>44839</v>
      </c>
      <c r="H3555" t="str">
        <f>"93124"</f>
        <v>93124</v>
      </c>
      <c r="I3555">
        <v>1</v>
      </c>
      <c r="J3555">
        <v>173</v>
      </c>
      <c r="K3555">
        <v>0</v>
      </c>
      <c r="L3555">
        <v>212.79</v>
      </c>
    </row>
    <row r="3556" spans="1:12" x14ac:dyDescent="0.25">
      <c r="A3556" t="str">
        <f t="shared" si="676"/>
        <v>89301000</v>
      </c>
      <c r="B3556" t="str">
        <f t="shared" ref="B3556:B3587" si="681">"72100000"</f>
        <v>72100000</v>
      </c>
      <c r="C3556" t="str">
        <f t="shared" ref="C3556:C3587" si="682">"72100659"</f>
        <v>72100659</v>
      </c>
      <c r="D3556" t="str">
        <f t="shared" ref="D3556:D3587" si="683">"801"</f>
        <v>801</v>
      </c>
      <c r="E3556" t="str">
        <f t="shared" si="680"/>
        <v>89301091</v>
      </c>
      <c r="F3556" t="str">
        <f>"2210030581"</f>
        <v>2210030581</v>
      </c>
      <c r="G3556" s="1">
        <v>44839</v>
      </c>
      <c r="H3556" t="str">
        <f>"93281"</f>
        <v>93281</v>
      </c>
      <c r="I3556">
        <v>1</v>
      </c>
      <c r="J3556">
        <v>134</v>
      </c>
      <c r="K3556">
        <v>0</v>
      </c>
      <c r="L3556">
        <v>164.82</v>
      </c>
    </row>
    <row r="3557" spans="1:12" x14ac:dyDescent="0.25">
      <c r="A3557" t="str">
        <f t="shared" si="676"/>
        <v>89301000</v>
      </c>
      <c r="B3557" t="str">
        <f t="shared" si="681"/>
        <v>72100000</v>
      </c>
      <c r="C3557" t="str">
        <f t="shared" si="682"/>
        <v>72100659</v>
      </c>
      <c r="D3557" t="str">
        <f t="shared" si="683"/>
        <v>801</v>
      </c>
      <c r="E3557" t="str">
        <f t="shared" si="680"/>
        <v>89301091</v>
      </c>
      <c r="F3557" t="str">
        <f>"2210030592"</f>
        <v>2210030592</v>
      </c>
      <c r="G3557" s="1">
        <v>44839</v>
      </c>
      <c r="H3557" t="str">
        <f>"93121"</f>
        <v>93121</v>
      </c>
      <c r="I3557">
        <v>1</v>
      </c>
      <c r="J3557">
        <v>125</v>
      </c>
      <c r="K3557">
        <v>0</v>
      </c>
      <c r="L3557">
        <v>153.75</v>
      </c>
    </row>
    <row r="3558" spans="1:12" x14ac:dyDescent="0.25">
      <c r="A3558" t="str">
        <f t="shared" si="676"/>
        <v>89301000</v>
      </c>
      <c r="B3558" t="str">
        <f t="shared" si="681"/>
        <v>72100000</v>
      </c>
      <c r="C3558" t="str">
        <f t="shared" si="682"/>
        <v>72100659</v>
      </c>
      <c r="D3558" t="str">
        <f t="shared" si="683"/>
        <v>801</v>
      </c>
      <c r="E3558" t="str">
        <f t="shared" si="680"/>
        <v>89301091</v>
      </c>
      <c r="F3558" t="str">
        <f>"2210030592"</f>
        <v>2210030592</v>
      </c>
      <c r="G3558" s="1">
        <v>44839</v>
      </c>
      <c r="H3558" t="str">
        <f>"93124"</f>
        <v>93124</v>
      </c>
      <c r="I3558">
        <v>1</v>
      </c>
      <c r="J3558">
        <v>173</v>
      </c>
      <c r="K3558">
        <v>0</v>
      </c>
      <c r="L3558">
        <v>212.79</v>
      </c>
    </row>
    <row r="3559" spans="1:12" x14ac:dyDescent="0.25">
      <c r="A3559" t="str">
        <f t="shared" si="676"/>
        <v>89301000</v>
      </c>
      <c r="B3559" t="str">
        <f t="shared" si="681"/>
        <v>72100000</v>
      </c>
      <c r="C3559" t="str">
        <f t="shared" si="682"/>
        <v>72100659</v>
      </c>
      <c r="D3559" t="str">
        <f t="shared" si="683"/>
        <v>801</v>
      </c>
      <c r="E3559" t="str">
        <f t="shared" si="680"/>
        <v>89301091</v>
      </c>
      <c r="F3559" t="str">
        <f>"2210030592"</f>
        <v>2210030592</v>
      </c>
      <c r="G3559" s="1">
        <v>44839</v>
      </c>
      <c r="H3559" t="str">
        <f>"93281"</f>
        <v>93281</v>
      </c>
      <c r="I3559">
        <v>1</v>
      </c>
      <c r="J3559">
        <v>134</v>
      </c>
      <c r="K3559">
        <v>0</v>
      </c>
      <c r="L3559">
        <v>164.82</v>
      </c>
    </row>
    <row r="3560" spans="1:12" x14ac:dyDescent="0.25">
      <c r="A3560" t="str">
        <f t="shared" si="676"/>
        <v>89301000</v>
      </c>
      <c r="B3560" t="str">
        <f t="shared" si="681"/>
        <v>72100000</v>
      </c>
      <c r="C3560" t="str">
        <f t="shared" si="682"/>
        <v>72100659</v>
      </c>
      <c r="D3560" t="str">
        <f t="shared" si="683"/>
        <v>801</v>
      </c>
      <c r="E3560" t="str">
        <f t="shared" si="680"/>
        <v>89301091</v>
      </c>
      <c r="F3560" t="str">
        <f>"2210050073"</f>
        <v>2210050073</v>
      </c>
      <c r="G3560" s="1">
        <v>44841</v>
      </c>
      <c r="H3560" t="str">
        <f>"93121"</f>
        <v>93121</v>
      </c>
      <c r="I3560">
        <v>1</v>
      </c>
      <c r="J3560">
        <v>125</v>
      </c>
      <c r="K3560">
        <v>0</v>
      </c>
      <c r="L3560">
        <v>153.75</v>
      </c>
    </row>
    <row r="3561" spans="1:12" x14ac:dyDescent="0.25">
      <c r="A3561" t="str">
        <f t="shared" si="676"/>
        <v>89301000</v>
      </c>
      <c r="B3561" t="str">
        <f t="shared" si="681"/>
        <v>72100000</v>
      </c>
      <c r="C3561" t="str">
        <f t="shared" si="682"/>
        <v>72100659</v>
      </c>
      <c r="D3561" t="str">
        <f t="shared" si="683"/>
        <v>801</v>
      </c>
      <c r="E3561" t="str">
        <f t="shared" si="680"/>
        <v>89301091</v>
      </c>
      <c r="F3561" t="str">
        <f>"2210050073"</f>
        <v>2210050073</v>
      </c>
      <c r="G3561" s="1">
        <v>44841</v>
      </c>
      <c r="H3561" t="str">
        <f>"93124"</f>
        <v>93124</v>
      </c>
      <c r="I3561">
        <v>1</v>
      </c>
      <c r="J3561">
        <v>173</v>
      </c>
      <c r="K3561">
        <v>0</v>
      </c>
      <c r="L3561">
        <v>212.79</v>
      </c>
    </row>
    <row r="3562" spans="1:12" x14ac:dyDescent="0.25">
      <c r="A3562" t="str">
        <f t="shared" si="676"/>
        <v>89301000</v>
      </c>
      <c r="B3562" t="str">
        <f t="shared" si="681"/>
        <v>72100000</v>
      </c>
      <c r="C3562" t="str">
        <f t="shared" si="682"/>
        <v>72100659</v>
      </c>
      <c r="D3562" t="str">
        <f t="shared" si="683"/>
        <v>801</v>
      </c>
      <c r="E3562" t="str">
        <f t="shared" si="680"/>
        <v>89301091</v>
      </c>
      <c r="F3562" t="str">
        <f>"2210050073"</f>
        <v>2210050073</v>
      </c>
      <c r="G3562" s="1">
        <v>44841</v>
      </c>
      <c r="H3562" t="str">
        <f>"93281"</f>
        <v>93281</v>
      </c>
      <c r="I3562">
        <v>1</v>
      </c>
      <c r="J3562">
        <v>134</v>
      </c>
      <c r="K3562">
        <v>0</v>
      </c>
      <c r="L3562">
        <v>164.82</v>
      </c>
    </row>
    <row r="3563" spans="1:12" x14ac:dyDescent="0.25">
      <c r="A3563" t="str">
        <f t="shared" si="676"/>
        <v>89301000</v>
      </c>
      <c r="B3563" t="str">
        <f t="shared" si="681"/>
        <v>72100000</v>
      </c>
      <c r="C3563" t="str">
        <f t="shared" si="682"/>
        <v>72100659</v>
      </c>
      <c r="D3563" t="str">
        <f t="shared" si="683"/>
        <v>801</v>
      </c>
      <c r="E3563" t="str">
        <f t="shared" si="680"/>
        <v>89301091</v>
      </c>
      <c r="F3563" t="str">
        <f>"2210050601"</f>
        <v>2210050601</v>
      </c>
      <c r="G3563" s="1">
        <v>44841</v>
      </c>
      <c r="H3563" t="str">
        <f>"93121"</f>
        <v>93121</v>
      </c>
      <c r="I3563">
        <v>1</v>
      </c>
      <c r="J3563">
        <v>125</v>
      </c>
      <c r="K3563">
        <v>0</v>
      </c>
      <c r="L3563">
        <v>153.75</v>
      </c>
    </row>
    <row r="3564" spans="1:12" x14ac:dyDescent="0.25">
      <c r="A3564" t="str">
        <f t="shared" si="676"/>
        <v>89301000</v>
      </c>
      <c r="B3564" t="str">
        <f t="shared" si="681"/>
        <v>72100000</v>
      </c>
      <c r="C3564" t="str">
        <f t="shared" si="682"/>
        <v>72100659</v>
      </c>
      <c r="D3564" t="str">
        <f t="shared" si="683"/>
        <v>801</v>
      </c>
      <c r="E3564" t="str">
        <f t="shared" si="680"/>
        <v>89301091</v>
      </c>
      <c r="F3564" t="str">
        <f>"2210050601"</f>
        <v>2210050601</v>
      </c>
      <c r="G3564" s="1">
        <v>44841</v>
      </c>
      <c r="H3564" t="str">
        <f>"93124"</f>
        <v>93124</v>
      </c>
      <c r="I3564">
        <v>1</v>
      </c>
      <c r="J3564">
        <v>173</v>
      </c>
      <c r="K3564">
        <v>0</v>
      </c>
      <c r="L3564">
        <v>212.79</v>
      </c>
    </row>
    <row r="3565" spans="1:12" x14ac:dyDescent="0.25">
      <c r="A3565" t="str">
        <f t="shared" si="676"/>
        <v>89301000</v>
      </c>
      <c r="B3565" t="str">
        <f t="shared" si="681"/>
        <v>72100000</v>
      </c>
      <c r="C3565" t="str">
        <f t="shared" si="682"/>
        <v>72100659</v>
      </c>
      <c r="D3565" t="str">
        <f t="shared" si="683"/>
        <v>801</v>
      </c>
      <c r="E3565" t="str">
        <f t="shared" si="680"/>
        <v>89301091</v>
      </c>
      <c r="F3565" t="str">
        <f>"2210050601"</f>
        <v>2210050601</v>
      </c>
      <c r="G3565" s="1">
        <v>44841</v>
      </c>
      <c r="H3565" t="str">
        <f>"93281"</f>
        <v>93281</v>
      </c>
      <c r="I3565">
        <v>1</v>
      </c>
      <c r="J3565">
        <v>134</v>
      </c>
      <c r="K3565">
        <v>0</v>
      </c>
      <c r="L3565">
        <v>164.82</v>
      </c>
    </row>
    <row r="3566" spans="1:12" x14ac:dyDescent="0.25">
      <c r="A3566" t="str">
        <f t="shared" si="676"/>
        <v>89301000</v>
      </c>
      <c r="B3566" t="str">
        <f t="shared" si="681"/>
        <v>72100000</v>
      </c>
      <c r="C3566" t="str">
        <f t="shared" si="682"/>
        <v>72100659</v>
      </c>
      <c r="D3566" t="str">
        <f t="shared" si="683"/>
        <v>801</v>
      </c>
      <c r="E3566" t="str">
        <f t="shared" si="680"/>
        <v>89301091</v>
      </c>
      <c r="F3566" t="str">
        <f>"2260060682"</f>
        <v>2260060682</v>
      </c>
      <c r="G3566" s="1">
        <v>44842</v>
      </c>
      <c r="H3566" t="str">
        <f>"93121"</f>
        <v>93121</v>
      </c>
      <c r="I3566">
        <v>1</v>
      </c>
      <c r="J3566">
        <v>125</v>
      </c>
      <c r="K3566">
        <v>0</v>
      </c>
      <c r="L3566">
        <v>153.75</v>
      </c>
    </row>
    <row r="3567" spans="1:12" x14ac:dyDescent="0.25">
      <c r="A3567" t="str">
        <f t="shared" si="676"/>
        <v>89301000</v>
      </c>
      <c r="B3567" t="str">
        <f t="shared" si="681"/>
        <v>72100000</v>
      </c>
      <c r="C3567" t="str">
        <f t="shared" si="682"/>
        <v>72100659</v>
      </c>
      <c r="D3567" t="str">
        <f t="shared" si="683"/>
        <v>801</v>
      </c>
      <c r="E3567" t="str">
        <f t="shared" si="680"/>
        <v>89301091</v>
      </c>
      <c r="F3567" t="str">
        <f>"2260060682"</f>
        <v>2260060682</v>
      </c>
      <c r="G3567" s="1">
        <v>44842</v>
      </c>
      <c r="H3567" t="str">
        <f>"93124"</f>
        <v>93124</v>
      </c>
      <c r="I3567">
        <v>1</v>
      </c>
      <c r="J3567">
        <v>173</v>
      </c>
      <c r="K3567">
        <v>0</v>
      </c>
      <c r="L3567">
        <v>212.79</v>
      </c>
    </row>
    <row r="3568" spans="1:12" x14ac:dyDescent="0.25">
      <c r="A3568" t="str">
        <f t="shared" si="676"/>
        <v>89301000</v>
      </c>
      <c r="B3568" t="str">
        <f t="shared" si="681"/>
        <v>72100000</v>
      </c>
      <c r="C3568" t="str">
        <f t="shared" si="682"/>
        <v>72100659</v>
      </c>
      <c r="D3568" t="str">
        <f t="shared" si="683"/>
        <v>801</v>
      </c>
      <c r="E3568" t="str">
        <f t="shared" si="680"/>
        <v>89301091</v>
      </c>
      <c r="F3568" t="str">
        <f>"2260060682"</f>
        <v>2260060682</v>
      </c>
      <c r="G3568" s="1">
        <v>44842</v>
      </c>
      <c r="H3568" t="str">
        <f>"93281"</f>
        <v>93281</v>
      </c>
      <c r="I3568">
        <v>1</v>
      </c>
      <c r="J3568">
        <v>134</v>
      </c>
      <c r="K3568">
        <v>0</v>
      </c>
      <c r="L3568">
        <v>164.82</v>
      </c>
    </row>
    <row r="3569" spans="1:12" x14ac:dyDescent="0.25">
      <c r="A3569" t="str">
        <f t="shared" si="676"/>
        <v>89301000</v>
      </c>
      <c r="B3569" t="str">
        <f t="shared" si="681"/>
        <v>72100000</v>
      </c>
      <c r="C3569" t="str">
        <f t="shared" si="682"/>
        <v>72100659</v>
      </c>
      <c r="D3569" t="str">
        <f t="shared" si="683"/>
        <v>801</v>
      </c>
      <c r="E3569" t="str">
        <f t="shared" si="680"/>
        <v>89301091</v>
      </c>
      <c r="F3569" t="str">
        <f>"8361015344"</f>
        <v>8361015344</v>
      </c>
      <c r="G3569" s="1">
        <v>44843</v>
      </c>
      <c r="H3569" t="str">
        <f>"93121"</f>
        <v>93121</v>
      </c>
      <c r="I3569">
        <v>1</v>
      </c>
      <c r="J3569">
        <v>125</v>
      </c>
      <c r="K3569">
        <v>0</v>
      </c>
      <c r="L3569">
        <v>153.75</v>
      </c>
    </row>
    <row r="3570" spans="1:12" x14ac:dyDescent="0.25">
      <c r="A3570" t="str">
        <f t="shared" si="676"/>
        <v>89301000</v>
      </c>
      <c r="B3570" t="str">
        <f t="shared" si="681"/>
        <v>72100000</v>
      </c>
      <c r="C3570" t="str">
        <f t="shared" si="682"/>
        <v>72100659</v>
      </c>
      <c r="D3570" t="str">
        <f t="shared" si="683"/>
        <v>801</v>
      </c>
      <c r="E3570" t="str">
        <f t="shared" si="680"/>
        <v>89301091</v>
      </c>
      <c r="F3570" t="str">
        <f>"8361015344"</f>
        <v>8361015344</v>
      </c>
      <c r="G3570" s="1">
        <v>44843</v>
      </c>
      <c r="H3570" t="str">
        <f>"93124"</f>
        <v>93124</v>
      </c>
      <c r="I3570">
        <v>1</v>
      </c>
      <c r="J3570">
        <v>173</v>
      </c>
      <c r="K3570">
        <v>0</v>
      </c>
      <c r="L3570">
        <v>212.79</v>
      </c>
    </row>
    <row r="3571" spans="1:12" x14ac:dyDescent="0.25">
      <c r="A3571" t="str">
        <f t="shared" si="676"/>
        <v>89301000</v>
      </c>
      <c r="B3571" t="str">
        <f t="shared" si="681"/>
        <v>72100000</v>
      </c>
      <c r="C3571" t="str">
        <f t="shared" si="682"/>
        <v>72100659</v>
      </c>
      <c r="D3571" t="str">
        <f t="shared" si="683"/>
        <v>801</v>
      </c>
      <c r="E3571" t="str">
        <f t="shared" si="680"/>
        <v>89301091</v>
      </c>
      <c r="F3571" t="str">
        <f>"8361015344"</f>
        <v>8361015344</v>
      </c>
      <c r="G3571" s="1">
        <v>44843</v>
      </c>
      <c r="H3571" t="str">
        <f>"93281"</f>
        <v>93281</v>
      </c>
      <c r="I3571">
        <v>1</v>
      </c>
      <c r="J3571">
        <v>134</v>
      </c>
      <c r="K3571">
        <v>0</v>
      </c>
      <c r="L3571">
        <v>164.82</v>
      </c>
    </row>
    <row r="3572" spans="1:12" x14ac:dyDescent="0.25">
      <c r="A3572" t="str">
        <f t="shared" si="676"/>
        <v>89301000</v>
      </c>
      <c r="B3572" t="str">
        <f t="shared" si="681"/>
        <v>72100000</v>
      </c>
      <c r="C3572" t="str">
        <f t="shared" si="682"/>
        <v>72100659</v>
      </c>
      <c r="D3572" t="str">
        <f t="shared" si="683"/>
        <v>801</v>
      </c>
      <c r="E3572" t="str">
        <f t="shared" si="680"/>
        <v>89301091</v>
      </c>
      <c r="F3572" t="str">
        <f>"8555255775"</f>
        <v>8555255775</v>
      </c>
      <c r="G3572" s="1">
        <v>44843</v>
      </c>
      <c r="H3572" t="str">
        <f>"93121"</f>
        <v>93121</v>
      </c>
      <c r="I3572">
        <v>1</v>
      </c>
      <c r="J3572">
        <v>125</v>
      </c>
      <c r="K3572">
        <v>0</v>
      </c>
      <c r="L3572">
        <v>153.75</v>
      </c>
    </row>
    <row r="3573" spans="1:12" x14ac:dyDescent="0.25">
      <c r="A3573" t="str">
        <f t="shared" si="676"/>
        <v>89301000</v>
      </c>
      <c r="B3573" t="str">
        <f t="shared" si="681"/>
        <v>72100000</v>
      </c>
      <c r="C3573" t="str">
        <f t="shared" si="682"/>
        <v>72100659</v>
      </c>
      <c r="D3573" t="str">
        <f t="shared" si="683"/>
        <v>801</v>
      </c>
      <c r="E3573" t="str">
        <f t="shared" si="680"/>
        <v>89301091</v>
      </c>
      <c r="F3573" t="str">
        <f>"8555255775"</f>
        <v>8555255775</v>
      </c>
      <c r="G3573" s="1">
        <v>44843</v>
      </c>
      <c r="H3573" t="str">
        <f>"93124"</f>
        <v>93124</v>
      </c>
      <c r="I3573">
        <v>1</v>
      </c>
      <c r="J3573">
        <v>173</v>
      </c>
      <c r="K3573">
        <v>0</v>
      </c>
      <c r="L3573">
        <v>212.79</v>
      </c>
    </row>
    <row r="3574" spans="1:12" x14ac:dyDescent="0.25">
      <c r="A3574" t="str">
        <f t="shared" si="676"/>
        <v>89301000</v>
      </c>
      <c r="B3574" t="str">
        <f t="shared" si="681"/>
        <v>72100000</v>
      </c>
      <c r="C3574" t="str">
        <f t="shared" si="682"/>
        <v>72100659</v>
      </c>
      <c r="D3574" t="str">
        <f t="shared" si="683"/>
        <v>801</v>
      </c>
      <c r="E3574" t="str">
        <f t="shared" si="680"/>
        <v>89301091</v>
      </c>
      <c r="F3574" t="str">
        <f>"8555255775"</f>
        <v>8555255775</v>
      </c>
      <c r="G3574" s="1">
        <v>44843</v>
      </c>
      <c r="H3574" t="str">
        <f>"93281"</f>
        <v>93281</v>
      </c>
      <c r="I3574">
        <v>1</v>
      </c>
      <c r="J3574">
        <v>134</v>
      </c>
      <c r="K3574">
        <v>0</v>
      </c>
      <c r="L3574">
        <v>164.82</v>
      </c>
    </row>
    <row r="3575" spans="1:12" x14ac:dyDescent="0.25">
      <c r="A3575" t="str">
        <f t="shared" si="676"/>
        <v>89301000</v>
      </c>
      <c r="B3575" t="str">
        <f t="shared" si="681"/>
        <v>72100000</v>
      </c>
      <c r="C3575" t="str">
        <f t="shared" si="682"/>
        <v>72100659</v>
      </c>
      <c r="D3575" t="str">
        <f t="shared" si="683"/>
        <v>801</v>
      </c>
      <c r="E3575" t="str">
        <f t="shared" si="680"/>
        <v>89301091</v>
      </c>
      <c r="F3575" t="str">
        <f>"8962206143"</f>
        <v>8962206143</v>
      </c>
      <c r="G3575" s="1">
        <v>44843</v>
      </c>
      <c r="H3575" t="str">
        <f>"93121"</f>
        <v>93121</v>
      </c>
      <c r="I3575">
        <v>1</v>
      </c>
      <c r="J3575">
        <v>125</v>
      </c>
      <c r="K3575">
        <v>0</v>
      </c>
      <c r="L3575">
        <v>153.75</v>
      </c>
    </row>
    <row r="3576" spans="1:12" x14ac:dyDescent="0.25">
      <c r="A3576" t="str">
        <f t="shared" si="676"/>
        <v>89301000</v>
      </c>
      <c r="B3576" t="str">
        <f t="shared" si="681"/>
        <v>72100000</v>
      </c>
      <c r="C3576" t="str">
        <f t="shared" si="682"/>
        <v>72100659</v>
      </c>
      <c r="D3576" t="str">
        <f t="shared" si="683"/>
        <v>801</v>
      </c>
      <c r="E3576" t="str">
        <f t="shared" si="680"/>
        <v>89301091</v>
      </c>
      <c r="F3576" t="str">
        <f>"8962206143"</f>
        <v>8962206143</v>
      </c>
      <c r="G3576" s="1">
        <v>44843</v>
      </c>
      <c r="H3576" t="str">
        <f>"93124"</f>
        <v>93124</v>
      </c>
      <c r="I3576">
        <v>1</v>
      </c>
      <c r="J3576">
        <v>173</v>
      </c>
      <c r="K3576">
        <v>0</v>
      </c>
      <c r="L3576">
        <v>212.79</v>
      </c>
    </row>
    <row r="3577" spans="1:12" x14ac:dyDescent="0.25">
      <c r="A3577" t="str">
        <f t="shared" si="676"/>
        <v>89301000</v>
      </c>
      <c r="B3577" t="str">
        <f t="shared" si="681"/>
        <v>72100000</v>
      </c>
      <c r="C3577" t="str">
        <f t="shared" si="682"/>
        <v>72100659</v>
      </c>
      <c r="D3577" t="str">
        <f t="shared" si="683"/>
        <v>801</v>
      </c>
      <c r="E3577" t="str">
        <f t="shared" si="680"/>
        <v>89301091</v>
      </c>
      <c r="F3577" t="str">
        <f>"8962206143"</f>
        <v>8962206143</v>
      </c>
      <c r="G3577" s="1">
        <v>44843</v>
      </c>
      <c r="H3577" t="str">
        <f>"93281"</f>
        <v>93281</v>
      </c>
      <c r="I3577">
        <v>1</v>
      </c>
      <c r="J3577">
        <v>134</v>
      </c>
      <c r="K3577">
        <v>0</v>
      </c>
      <c r="L3577">
        <v>164.82</v>
      </c>
    </row>
    <row r="3578" spans="1:12" x14ac:dyDescent="0.25">
      <c r="A3578" t="str">
        <f t="shared" si="676"/>
        <v>89301000</v>
      </c>
      <c r="B3578" t="str">
        <f t="shared" si="681"/>
        <v>72100000</v>
      </c>
      <c r="C3578" t="str">
        <f t="shared" si="682"/>
        <v>72100659</v>
      </c>
      <c r="D3578" t="str">
        <f t="shared" si="683"/>
        <v>801</v>
      </c>
      <c r="E3578" t="str">
        <f t="shared" si="680"/>
        <v>89301091</v>
      </c>
      <c r="F3578" t="str">
        <f>"9055154493"</f>
        <v>9055154493</v>
      </c>
      <c r="G3578" s="1">
        <v>44843</v>
      </c>
      <c r="H3578" t="str">
        <f>"93121"</f>
        <v>93121</v>
      </c>
      <c r="I3578">
        <v>1</v>
      </c>
      <c r="J3578">
        <v>125</v>
      </c>
      <c r="K3578">
        <v>0</v>
      </c>
      <c r="L3578">
        <v>153.75</v>
      </c>
    </row>
    <row r="3579" spans="1:12" x14ac:dyDescent="0.25">
      <c r="A3579" t="str">
        <f t="shared" si="676"/>
        <v>89301000</v>
      </c>
      <c r="B3579" t="str">
        <f t="shared" si="681"/>
        <v>72100000</v>
      </c>
      <c r="C3579" t="str">
        <f t="shared" si="682"/>
        <v>72100659</v>
      </c>
      <c r="D3579" t="str">
        <f t="shared" si="683"/>
        <v>801</v>
      </c>
      <c r="E3579" t="str">
        <f t="shared" si="680"/>
        <v>89301091</v>
      </c>
      <c r="F3579" t="str">
        <f>"9055154493"</f>
        <v>9055154493</v>
      </c>
      <c r="G3579" s="1">
        <v>44843</v>
      </c>
      <c r="H3579" t="str">
        <f>"93124"</f>
        <v>93124</v>
      </c>
      <c r="I3579">
        <v>1</v>
      </c>
      <c r="J3579">
        <v>173</v>
      </c>
      <c r="K3579">
        <v>0</v>
      </c>
      <c r="L3579">
        <v>212.79</v>
      </c>
    </row>
    <row r="3580" spans="1:12" x14ac:dyDescent="0.25">
      <c r="A3580" t="str">
        <f t="shared" si="676"/>
        <v>89301000</v>
      </c>
      <c r="B3580" t="str">
        <f t="shared" si="681"/>
        <v>72100000</v>
      </c>
      <c r="C3580" t="str">
        <f t="shared" si="682"/>
        <v>72100659</v>
      </c>
      <c r="D3580" t="str">
        <f t="shared" si="683"/>
        <v>801</v>
      </c>
      <c r="E3580" t="str">
        <f t="shared" si="680"/>
        <v>89301091</v>
      </c>
      <c r="F3580" t="str">
        <f>"9055154493"</f>
        <v>9055154493</v>
      </c>
      <c r="G3580" s="1">
        <v>44843</v>
      </c>
      <c r="H3580" t="str">
        <f>"93281"</f>
        <v>93281</v>
      </c>
      <c r="I3580">
        <v>1</v>
      </c>
      <c r="J3580">
        <v>134</v>
      </c>
      <c r="K3580">
        <v>0</v>
      </c>
      <c r="L3580">
        <v>164.82</v>
      </c>
    </row>
    <row r="3581" spans="1:12" x14ac:dyDescent="0.25">
      <c r="A3581" t="str">
        <f t="shared" si="676"/>
        <v>89301000</v>
      </c>
      <c r="B3581" t="str">
        <f t="shared" si="681"/>
        <v>72100000</v>
      </c>
      <c r="C3581" t="str">
        <f t="shared" si="682"/>
        <v>72100659</v>
      </c>
      <c r="D3581" t="str">
        <f t="shared" si="683"/>
        <v>801</v>
      </c>
      <c r="E3581" t="str">
        <f t="shared" si="680"/>
        <v>89301091</v>
      </c>
      <c r="F3581" t="str">
        <f>"8651025779"</f>
        <v>8651025779</v>
      </c>
      <c r="G3581" s="1">
        <v>44844</v>
      </c>
      <c r="H3581" t="str">
        <f>"93121"</f>
        <v>93121</v>
      </c>
      <c r="I3581">
        <v>1</v>
      </c>
      <c r="J3581">
        <v>125</v>
      </c>
      <c r="K3581">
        <v>0</v>
      </c>
      <c r="L3581">
        <v>153.75</v>
      </c>
    </row>
    <row r="3582" spans="1:12" x14ac:dyDescent="0.25">
      <c r="A3582" t="str">
        <f t="shared" si="676"/>
        <v>89301000</v>
      </c>
      <c r="B3582" t="str">
        <f t="shared" si="681"/>
        <v>72100000</v>
      </c>
      <c r="C3582" t="str">
        <f t="shared" si="682"/>
        <v>72100659</v>
      </c>
      <c r="D3582" t="str">
        <f t="shared" si="683"/>
        <v>801</v>
      </c>
      <c r="E3582" t="str">
        <f t="shared" si="680"/>
        <v>89301091</v>
      </c>
      <c r="F3582" t="str">
        <f>"8651025779"</f>
        <v>8651025779</v>
      </c>
      <c r="G3582" s="1">
        <v>44844</v>
      </c>
      <c r="H3582" t="str">
        <f>"93124"</f>
        <v>93124</v>
      </c>
      <c r="I3582">
        <v>1</v>
      </c>
      <c r="J3582">
        <v>173</v>
      </c>
      <c r="K3582">
        <v>0</v>
      </c>
      <c r="L3582">
        <v>212.79</v>
      </c>
    </row>
    <row r="3583" spans="1:12" x14ac:dyDescent="0.25">
      <c r="A3583" t="str">
        <f t="shared" si="676"/>
        <v>89301000</v>
      </c>
      <c r="B3583" t="str">
        <f t="shared" si="681"/>
        <v>72100000</v>
      </c>
      <c r="C3583" t="str">
        <f t="shared" si="682"/>
        <v>72100659</v>
      </c>
      <c r="D3583" t="str">
        <f t="shared" si="683"/>
        <v>801</v>
      </c>
      <c r="E3583" t="str">
        <f t="shared" ref="E3583:E3614" si="684">"89301091"</f>
        <v>89301091</v>
      </c>
      <c r="F3583" t="str">
        <f>"8651025779"</f>
        <v>8651025779</v>
      </c>
      <c r="G3583" s="1">
        <v>44844</v>
      </c>
      <c r="H3583" t="str">
        <f>"93281"</f>
        <v>93281</v>
      </c>
      <c r="I3583">
        <v>1</v>
      </c>
      <c r="J3583">
        <v>134</v>
      </c>
      <c r="K3583">
        <v>0</v>
      </c>
      <c r="L3583">
        <v>164.82</v>
      </c>
    </row>
    <row r="3584" spans="1:12" x14ac:dyDescent="0.25">
      <c r="A3584" t="str">
        <f t="shared" si="676"/>
        <v>89301000</v>
      </c>
      <c r="B3584" t="str">
        <f t="shared" si="681"/>
        <v>72100000</v>
      </c>
      <c r="C3584" t="str">
        <f t="shared" si="682"/>
        <v>72100659</v>
      </c>
      <c r="D3584" t="str">
        <f t="shared" si="683"/>
        <v>801</v>
      </c>
      <c r="E3584" t="str">
        <f t="shared" si="684"/>
        <v>89301091</v>
      </c>
      <c r="F3584" t="str">
        <f>"2260090404"</f>
        <v>2260090404</v>
      </c>
      <c r="G3584" s="1">
        <v>44845</v>
      </c>
      <c r="H3584" t="str">
        <f>"93121"</f>
        <v>93121</v>
      </c>
      <c r="I3584">
        <v>1</v>
      </c>
      <c r="J3584">
        <v>125</v>
      </c>
      <c r="K3584">
        <v>0</v>
      </c>
      <c r="L3584">
        <v>153.75</v>
      </c>
    </row>
    <row r="3585" spans="1:12" x14ac:dyDescent="0.25">
      <c r="A3585" t="str">
        <f t="shared" si="676"/>
        <v>89301000</v>
      </c>
      <c r="B3585" t="str">
        <f t="shared" si="681"/>
        <v>72100000</v>
      </c>
      <c r="C3585" t="str">
        <f t="shared" si="682"/>
        <v>72100659</v>
      </c>
      <c r="D3585" t="str">
        <f t="shared" si="683"/>
        <v>801</v>
      </c>
      <c r="E3585" t="str">
        <f t="shared" si="684"/>
        <v>89301091</v>
      </c>
      <c r="F3585" t="str">
        <f>"2260090404"</f>
        <v>2260090404</v>
      </c>
      <c r="G3585" s="1">
        <v>44845</v>
      </c>
      <c r="H3585" t="str">
        <f>"93124"</f>
        <v>93124</v>
      </c>
      <c r="I3585">
        <v>1</v>
      </c>
      <c r="J3585">
        <v>173</v>
      </c>
      <c r="K3585">
        <v>0</v>
      </c>
      <c r="L3585">
        <v>212.79</v>
      </c>
    </row>
    <row r="3586" spans="1:12" x14ac:dyDescent="0.25">
      <c r="A3586" t="str">
        <f t="shared" ref="A3586:A3649" si="685">"89301000"</f>
        <v>89301000</v>
      </c>
      <c r="B3586" t="str">
        <f t="shared" si="681"/>
        <v>72100000</v>
      </c>
      <c r="C3586" t="str">
        <f t="shared" si="682"/>
        <v>72100659</v>
      </c>
      <c r="D3586" t="str">
        <f t="shared" si="683"/>
        <v>801</v>
      </c>
      <c r="E3586" t="str">
        <f t="shared" si="684"/>
        <v>89301091</v>
      </c>
      <c r="F3586" t="str">
        <f>"2260090404"</f>
        <v>2260090404</v>
      </c>
      <c r="G3586" s="1">
        <v>44845</v>
      </c>
      <c r="H3586" t="str">
        <f>"93281"</f>
        <v>93281</v>
      </c>
      <c r="I3586">
        <v>1</v>
      </c>
      <c r="J3586">
        <v>134</v>
      </c>
      <c r="K3586">
        <v>0</v>
      </c>
      <c r="L3586">
        <v>164.82</v>
      </c>
    </row>
    <row r="3587" spans="1:12" x14ac:dyDescent="0.25">
      <c r="A3587" t="str">
        <f t="shared" si="685"/>
        <v>89301000</v>
      </c>
      <c r="B3587" t="str">
        <f t="shared" si="681"/>
        <v>72100000</v>
      </c>
      <c r="C3587" t="str">
        <f t="shared" si="682"/>
        <v>72100659</v>
      </c>
      <c r="D3587" t="str">
        <f t="shared" si="683"/>
        <v>801</v>
      </c>
      <c r="E3587" t="str">
        <f t="shared" si="684"/>
        <v>89301091</v>
      </c>
      <c r="F3587" t="str">
        <f>"2210100497"</f>
        <v>2210100497</v>
      </c>
      <c r="G3587" s="1">
        <v>44846</v>
      </c>
      <c r="H3587" t="str">
        <f>"93121"</f>
        <v>93121</v>
      </c>
      <c r="I3587">
        <v>1</v>
      </c>
      <c r="J3587">
        <v>125</v>
      </c>
      <c r="K3587">
        <v>0</v>
      </c>
      <c r="L3587">
        <v>153.75</v>
      </c>
    </row>
    <row r="3588" spans="1:12" x14ac:dyDescent="0.25">
      <c r="A3588" t="str">
        <f t="shared" si="685"/>
        <v>89301000</v>
      </c>
      <c r="B3588" t="str">
        <f t="shared" ref="B3588:B3619" si="686">"72100000"</f>
        <v>72100000</v>
      </c>
      <c r="C3588" t="str">
        <f t="shared" ref="C3588:C3619" si="687">"72100659"</f>
        <v>72100659</v>
      </c>
      <c r="D3588" t="str">
        <f t="shared" ref="D3588:D3619" si="688">"801"</f>
        <v>801</v>
      </c>
      <c r="E3588" t="str">
        <f t="shared" si="684"/>
        <v>89301091</v>
      </c>
      <c r="F3588" t="str">
        <f>"2210100497"</f>
        <v>2210100497</v>
      </c>
      <c r="G3588" s="1">
        <v>44846</v>
      </c>
      <c r="H3588" t="str">
        <f>"93124"</f>
        <v>93124</v>
      </c>
      <c r="I3588">
        <v>1</v>
      </c>
      <c r="J3588">
        <v>173</v>
      </c>
      <c r="K3588">
        <v>0</v>
      </c>
      <c r="L3588">
        <v>212.79</v>
      </c>
    </row>
    <row r="3589" spans="1:12" x14ac:dyDescent="0.25">
      <c r="A3589" t="str">
        <f t="shared" si="685"/>
        <v>89301000</v>
      </c>
      <c r="B3589" t="str">
        <f t="shared" si="686"/>
        <v>72100000</v>
      </c>
      <c r="C3589" t="str">
        <f t="shared" si="687"/>
        <v>72100659</v>
      </c>
      <c r="D3589" t="str">
        <f t="shared" si="688"/>
        <v>801</v>
      </c>
      <c r="E3589" t="str">
        <f t="shared" si="684"/>
        <v>89301091</v>
      </c>
      <c r="F3589" t="str">
        <f>"2210100497"</f>
        <v>2210100497</v>
      </c>
      <c r="G3589" s="1">
        <v>44846</v>
      </c>
      <c r="H3589" t="str">
        <f>"93281"</f>
        <v>93281</v>
      </c>
      <c r="I3589">
        <v>1</v>
      </c>
      <c r="J3589">
        <v>134</v>
      </c>
      <c r="K3589">
        <v>0</v>
      </c>
      <c r="L3589">
        <v>164.82</v>
      </c>
    </row>
    <row r="3590" spans="1:12" x14ac:dyDescent="0.25">
      <c r="A3590" t="str">
        <f t="shared" si="685"/>
        <v>89301000</v>
      </c>
      <c r="B3590" t="str">
        <f t="shared" si="686"/>
        <v>72100000</v>
      </c>
      <c r="C3590" t="str">
        <f t="shared" si="687"/>
        <v>72100659</v>
      </c>
      <c r="D3590" t="str">
        <f t="shared" si="688"/>
        <v>801</v>
      </c>
      <c r="E3590" t="str">
        <f t="shared" si="684"/>
        <v>89301091</v>
      </c>
      <c r="F3590" t="str">
        <f>"2260100095"</f>
        <v>2260100095</v>
      </c>
      <c r="G3590" s="1">
        <v>44846</v>
      </c>
      <c r="H3590" t="str">
        <f>"93121"</f>
        <v>93121</v>
      </c>
      <c r="I3590">
        <v>1</v>
      </c>
      <c r="J3590">
        <v>125</v>
      </c>
      <c r="K3590">
        <v>0</v>
      </c>
      <c r="L3590">
        <v>153.75</v>
      </c>
    </row>
    <row r="3591" spans="1:12" x14ac:dyDescent="0.25">
      <c r="A3591" t="str">
        <f t="shared" si="685"/>
        <v>89301000</v>
      </c>
      <c r="B3591" t="str">
        <f t="shared" si="686"/>
        <v>72100000</v>
      </c>
      <c r="C3591" t="str">
        <f t="shared" si="687"/>
        <v>72100659</v>
      </c>
      <c r="D3591" t="str">
        <f t="shared" si="688"/>
        <v>801</v>
      </c>
      <c r="E3591" t="str">
        <f t="shared" si="684"/>
        <v>89301091</v>
      </c>
      <c r="F3591" t="str">
        <f>"2260100095"</f>
        <v>2260100095</v>
      </c>
      <c r="G3591" s="1">
        <v>44846</v>
      </c>
      <c r="H3591" t="str">
        <f>"93124"</f>
        <v>93124</v>
      </c>
      <c r="I3591">
        <v>1</v>
      </c>
      <c r="J3591">
        <v>173</v>
      </c>
      <c r="K3591">
        <v>0</v>
      </c>
      <c r="L3591">
        <v>212.79</v>
      </c>
    </row>
    <row r="3592" spans="1:12" x14ac:dyDescent="0.25">
      <c r="A3592" t="str">
        <f t="shared" si="685"/>
        <v>89301000</v>
      </c>
      <c r="B3592" t="str">
        <f t="shared" si="686"/>
        <v>72100000</v>
      </c>
      <c r="C3592" t="str">
        <f t="shared" si="687"/>
        <v>72100659</v>
      </c>
      <c r="D3592" t="str">
        <f t="shared" si="688"/>
        <v>801</v>
      </c>
      <c r="E3592" t="str">
        <f t="shared" si="684"/>
        <v>89301091</v>
      </c>
      <c r="F3592" t="str">
        <f>"2260100095"</f>
        <v>2260100095</v>
      </c>
      <c r="G3592" s="1">
        <v>44846</v>
      </c>
      <c r="H3592" t="str">
        <f>"93281"</f>
        <v>93281</v>
      </c>
      <c r="I3592">
        <v>1</v>
      </c>
      <c r="J3592">
        <v>134</v>
      </c>
      <c r="K3592">
        <v>0</v>
      </c>
      <c r="L3592">
        <v>164.82</v>
      </c>
    </row>
    <row r="3593" spans="1:12" x14ac:dyDescent="0.25">
      <c r="A3593" t="str">
        <f t="shared" si="685"/>
        <v>89301000</v>
      </c>
      <c r="B3593" t="str">
        <f t="shared" si="686"/>
        <v>72100000</v>
      </c>
      <c r="C3593" t="str">
        <f t="shared" si="687"/>
        <v>72100659</v>
      </c>
      <c r="D3593" t="str">
        <f t="shared" si="688"/>
        <v>801</v>
      </c>
      <c r="E3593" t="str">
        <f t="shared" si="684"/>
        <v>89301091</v>
      </c>
      <c r="F3593" t="str">
        <f>"2260100106"</f>
        <v>2260100106</v>
      </c>
      <c r="G3593" s="1">
        <v>44846</v>
      </c>
      <c r="H3593" t="str">
        <f>"93121"</f>
        <v>93121</v>
      </c>
      <c r="I3593">
        <v>1</v>
      </c>
      <c r="J3593">
        <v>125</v>
      </c>
      <c r="K3593">
        <v>0</v>
      </c>
      <c r="L3593">
        <v>153.75</v>
      </c>
    </row>
    <row r="3594" spans="1:12" x14ac:dyDescent="0.25">
      <c r="A3594" t="str">
        <f t="shared" si="685"/>
        <v>89301000</v>
      </c>
      <c r="B3594" t="str">
        <f t="shared" si="686"/>
        <v>72100000</v>
      </c>
      <c r="C3594" t="str">
        <f t="shared" si="687"/>
        <v>72100659</v>
      </c>
      <c r="D3594" t="str">
        <f t="shared" si="688"/>
        <v>801</v>
      </c>
      <c r="E3594" t="str">
        <f t="shared" si="684"/>
        <v>89301091</v>
      </c>
      <c r="F3594" t="str">
        <f>"2260100106"</f>
        <v>2260100106</v>
      </c>
      <c r="G3594" s="1">
        <v>44846</v>
      </c>
      <c r="H3594" t="str">
        <f>"93124"</f>
        <v>93124</v>
      </c>
      <c r="I3594">
        <v>1</v>
      </c>
      <c r="J3594">
        <v>173</v>
      </c>
      <c r="K3594">
        <v>0</v>
      </c>
      <c r="L3594">
        <v>212.79</v>
      </c>
    </row>
    <row r="3595" spans="1:12" x14ac:dyDescent="0.25">
      <c r="A3595" t="str">
        <f t="shared" si="685"/>
        <v>89301000</v>
      </c>
      <c r="B3595" t="str">
        <f t="shared" si="686"/>
        <v>72100000</v>
      </c>
      <c r="C3595" t="str">
        <f t="shared" si="687"/>
        <v>72100659</v>
      </c>
      <c r="D3595" t="str">
        <f t="shared" si="688"/>
        <v>801</v>
      </c>
      <c r="E3595" t="str">
        <f t="shared" si="684"/>
        <v>89301091</v>
      </c>
      <c r="F3595" t="str">
        <f>"2260100106"</f>
        <v>2260100106</v>
      </c>
      <c r="G3595" s="1">
        <v>44846</v>
      </c>
      <c r="H3595" t="str">
        <f>"93281"</f>
        <v>93281</v>
      </c>
      <c r="I3595">
        <v>1</v>
      </c>
      <c r="J3595">
        <v>134</v>
      </c>
      <c r="K3595">
        <v>0</v>
      </c>
      <c r="L3595">
        <v>164.82</v>
      </c>
    </row>
    <row r="3596" spans="1:12" x14ac:dyDescent="0.25">
      <c r="A3596" t="str">
        <f t="shared" si="685"/>
        <v>89301000</v>
      </c>
      <c r="B3596" t="str">
        <f t="shared" si="686"/>
        <v>72100000</v>
      </c>
      <c r="C3596" t="str">
        <f t="shared" si="687"/>
        <v>72100659</v>
      </c>
      <c r="D3596" t="str">
        <f t="shared" si="688"/>
        <v>801</v>
      </c>
      <c r="E3596" t="str">
        <f t="shared" si="684"/>
        <v>89301091</v>
      </c>
      <c r="F3596" t="str">
        <f>"2260100524"</f>
        <v>2260100524</v>
      </c>
      <c r="G3596" s="1">
        <v>44846</v>
      </c>
      <c r="H3596" t="str">
        <f>"93121"</f>
        <v>93121</v>
      </c>
      <c r="I3596">
        <v>1</v>
      </c>
      <c r="J3596">
        <v>125</v>
      </c>
      <c r="K3596">
        <v>0</v>
      </c>
      <c r="L3596">
        <v>153.75</v>
      </c>
    </row>
    <row r="3597" spans="1:12" x14ac:dyDescent="0.25">
      <c r="A3597" t="str">
        <f t="shared" si="685"/>
        <v>89301000</v>
      </c>
      <c r="B3597" t="str">
        <f t="shared" si="686"/>
        <v>72100000</v>
      </c>
      <c r="C3597" t="str">
        <f t="shared" si="687"/>
        <v>72100659</v>
      </c>
      <c r="D3597" t="str">
        <f t="shared" si="688"/>
        <v>801</v>
      </c>
      <c r="E3597" t="str">
        <f t="shared" si="684"/>
        <v>89301091</v>
      </c>
      <c r="F3597" t="str">
        <f>"2260100524"</f>
        <v>2260100524</v>
      </c>
      <c r="G3597" s="1">
        <v>44846</v>
      </c>
      <c r="H3597" t="str">
        <f>"93124"</f>
        <v>93124</v>
      </c>
      <c r="I3597">
        <v>1</v>
      </c>
      <c r="J3597">
        <v>173</v>
      </c>
      <c r="K3597">
        <v>0</v>
      </c>
      <c r="L3597">
        <v>212.79</v>
      </c>
    </row>
    <row r="3598" spans="1:12" x14ac:dyDescent="0.25">
      <c r="A3598" t="str">
        <f t="shared" si="685"/>
        <v>89301000</v>
      </c>
      <c r="B3598" t="str">
        <f t="shared" si="686"/>
        <v>72100000</v>
      </c>
      <c r="C3598" t="str">
        <f t="shared" si="687"/>
        <v>72100659</v>
      </c>
      <c r="D3598" t="str">
        <f t="shared" si="688"/>
        <v>801</v>
      </c>
      <c r="E3598" t="str">
        <f t="shared" si="684"/>
        <v>89301091</v>
      </c>
      <c r="F3598" t="str">
        <f>"2260100524"</f>
        <v>2260100524</v>
      </c>
      <c r="G3598" s="1">
        <v>44846</v>
      </c>
      <c r="H3598" t="str">
        <f>"93281"</f>
        <v>93281</v>
      </c>
      <c r="I3598">
        <v>1</v>
      </c>
      <c r="J3598">
        <v>134</v>
      </c>
      <c r="K3598">
        <v>0</v>
      </c>
      <c r="L3598">
        <v>164.82</v>
      </c>
    </row>
    <row r="3599" spans="1:12" x14ac:dyDescent="0.25">
      <c r="A3599" t="str">
        <f t="shared" si="685"/>
        <v>89301000</v>
      </c>
      <c r="B3599" t="str">
        <f t="shared" si="686"/>
        <v>72100000</v>
      </c>
      <c r="C3599" t="str">
        <f t="shared" si="687"/>
        <v>72100659</v>
      </c>
      <c r="D3599" t="str">
        <f t="shared" si="688"/>
        <v>801</v>
      </c>
      <c r="E3599" t="str">
        <f t="shared" si="684"/>
        <v>89301091</v>
      </c>
      <c r="F3599" t="str">
        <f>"2210110584"</f>
        <v>2210110584</v>
      </c>
      <c r="G3599" s="1">
        <v>44847</v>
      </c>
      <c r="H3599" t="str">
        <f>"93121"</f>
        <v>93121</v>
      </c>
      <c r="I3599">
        <v>1</v>
      </c>
      <c r="J3599">
        <v>125</v>
      </c>
      <c r="K3599">
        <v>0</v>
      </c>
      <c r="L3599">
        <v>153.75</v>
      </c>
    </row>
    <row r="3600" spans="1:12" x14ac:dyDescent="0.25">
      <c r="A3600" t="str">
        <f t="shared" si="685"/>
        <v>89301000</v>
      </c>
      <c r="B3600" t="str">
        <f t="shared" si="686"/>
        <v>72100000</v>
      </c>
      <c r="C3600" t="str">
        <f t="shared" si="687"/>
        <v>72100659</v>
      </c>
      <c r="D3600" t="str">
        <f t="shared" si="688"/>
        <v>801</v>
      </c>
      <c r="E3600" t="str">
        <f t="shared" si="684"/>
        <v>89301091</v>
      </c>
      <c r="F3600" t="str">
        <f>"2210110584"</f>
        <v>2210110584</v>
      </c>
      <c r="G3600" s="1">
        <v>44847</v>
      </c>
      <c r="H3600" t="str">
        <f>"93124"</f>
        <v>93124</v>
      </c>
      <c r="I3600">
        <v>1</v>
      </c>
      <c r="J3600">
        <v>173</v>
      </c>
      <c r="K3600">
        <v>0</v>
      </c>
      <c r="L3600">
        <v>212.79</v>
      </c>
    </row>
    <row r="3601" spans="1:12" x14ac:dyDescent="0.25">
      <c r="A3601" t="str">
        <f t="shared" si="685"/>
        <v>89301000</v>
      </c>
      <c r="B3601" t="str">
        <f t="shared" si="686"/>
        <v>72100000</v>
      </c>
      <c r="C3601" t="str">
        <f t="shared" si="687"/>
        <v>72100659</v>
      </c>
      <c r="D3601" t="str">
        <f t="shared" si="688"/>
        <v>801</v>
      </c>
      <c r="E3601" t="str">
        <f t="shared" si="684"/>
        <v>89301091</v>
      </c>
      <c r="F3601" t="str">
        <f>"2210110584"</f>
        <v>2210110584</v>
      </c>
      <c r="G3601" s="1">
        <v>44847</v>
      </c>
      <c r="H3601" t="str">
        <f>"93281"</f>
        <v>93281</v>
      </c>
      <c r="I3601">
        <v>1</v>
      </c>
      <c r="J3601">
        <v>134</v>
      </c>
      <c r="K3601">
        <v>0</v>
      </c>
      <c r="L3601">
        <v>164.82</v>
      </c>
    </row>
    <row r="3602" spans="1:12" x14ac:dyDescent="0.25">
      <c r="A3602" t="str">
        <f t="shared" si="685"/>
        <v>89301000</v>
      </c>
      <c r="B3602" t="str">
        <f t="shared" si="686"/>
        <v>72100000</v>
      </c>
      <c r="C3602" t="str">
        <f t="shared" si="687"/>
        <v>72100659</v>
      </c>
      <c r="D3602" t="str">
        <f t="shared" si="688"/>
        <v>801</v>
      </c>
      <c r="E3602" t="str">
        <f t="shared" si="684"/>
        <v>89301091</v>
      </c>
      <c r="F3602" t="str">
        <f>"2260110061"</f>
        <v>2260110061</v>
      </c>
      <c r="G3602" s="1">
        <v>44847</v>
      </c>
      <c r="H3602" t="str">
        <f>"93121"</f>
        <v>93121</v>
      </c>
      <c r="I3602">
        <v>1</v>
      </c>
      <c r="J3602">
        <v>125</v>
      </c>
      <c r="K3602">
        <v>0</v>
      </c>
      <c r="L3602">
        <v>153.75</v>
      </c>
    </row>
    <row r="3603" spans="1:12" x14ac:dyDescent="0.25">
      <c r="A3603" t="str">
        <f t="shared" si="685"/>
        <v>89301000</v>
      </c>
      <c r="B3603" t="str">
        <f t="shared" si="686"/>
        <v>72100000</v>
      </c>
      <c r="C3603" t="str">
        <f t="shared" si="687"/>
        <v>72100659</v>
      </c>
      <c r="D3603" t="str">
        <f t="shared" si="688"/>
        <v>801</v>
      </c>
      <c r="E3603" t="str">
        <f t="shared" si="684"/>
        <v>89301091</v>
      </c>
      <c r="F3603" t="str">
        <f>"2260110061"</f>
        <v>2260110061</v>
      </c>
      <c r="G3603" s="1">
        <v>44847</v>
      </c>
      <c r="H3603" t="str">
        <f>"93124"</f>
        <v>93124</v>
      </c>
      <c r="I3603">
        <v>1</v>
      </c>
      <c r="J3603">
        <v>173</v>
      </c>
      <c r="K3603">
        <v>0</v>
      </c>
      <c r="L3603">
        <v>212.79</v>
      </c>
    </row>
    <row r="3604" spans="1:12" x14ac:dyDescent="0.25">
      <c r="A3604" t="str">
        <f t="shared" si="685"/>
        <v>89301000</v>
      </c>
      <c r="B3604" t="str">
        <f t="shared" si="686"/>
        <v>72100000</v>
      </c>
      <c r="C3604" t="str">
        <f t="shared" si="687"/>
        <v>72100659</v>
      </c>
      <c r="D3604" t="str">
        <f t="shared" si="688"/>
        <v>801</v>
      </c>
      <c r="E3604" t="str">
        <f t="shared" si="684"/>
        <v>89301091</v>
      </c>
      <c r="F3604" t="str">
        <f>"2260110061"</f>
        <v>2260110061</v>
      </c>
      <c r="G3604" s="1">
        <v>44847</v>
      </c>
      <c r="H3604" t="str">
        <f>"93281"</f>
        <v>93281</v>
      </c>
      <c r="I3604">
        <v>1</v>
      </c>
      <c r="J3604">
        <v>134</v>
      </c>
      <c r="K3604">
        <v>0</v>
      </c>
      <c r="L3604">
        <v>164.82</v>
      </c>
    </row>
    <row r="3605" spans="1:12" x14ac:dyDescent="0.25">
      <c r="A3605" t="str">
        <f t="shared" si="685"/>
        <v>89301000</v>
      </c>
      <c r="B3605" t="str">
        <f t="shared" si="686"/>
        <v>72100000</v>
      </c>
      <c r="C3605" t="str">
        <f t="shared" si="687"/>
        <v>72100659</v>
      </c>
      <c r="D3605" t="str">
        <f t="shared" si="688"/>
        <v>801</v>
      </c>
      <c r="E3605" t="str">
        <f t="shared" si="684"/>
        <v>89301091</v>
      </c>
      <c r="F3605" t="str">
        <f>"2260110655"</f>
        <v>2260110655</v>
      </c>
      <c r="G3605" s="1">
        <v>44847</v>
      </c>
      <c r="H3605" t="str">
        <f>"93121"</f>
        <v>93121</v>
      </c>
      <c r="I3605">
        <v>1</v>
      </c>
      <c r="J3605">
        <v>125</v>
      </c>
      <c r="K3605">
        <v>0</v>
      </c>
      <c r="L3605">
        <v>153.75</v>
      </c>
    </row>
    <row r="3606" spans="1:12" x14ac:dyDescent="0.25">
      <c r="A3606" t="str">
        <f t="shared" si="685"/>
        <v>89301000</v>
      </c>
      <c r="B3606" t="str">
        <f t="shared" si="686"/>
        <v>72100000</v>
      </c>
      <c r="C3606" t="str">
        <f t="shared" si="687"/>
        <v>72100659</v>
      </c>
      <c r="D3606" t="str">
        <f t="shared" si="688"/>
        <v>801</v>
      </c>
      <c r="E3606" t="str">
        <f t="shared" si="684"/>
        <v>89301091</v>
      </c>
      <c r="F3606" t="str">
        <f>"2260110655"</f>
        <v>2260110655</v>
      </c>
      <c r="G3606" s="1">
        <v>44847</v>
      </c>
      <c r="H3606" t="str">
        <f>"93124"</f>
        <v>93124</v>
      </c>
      <c r="I3606">
        <v>1</v>
      </c>
      <c r="J3606">
        <v>173</v>
      </c>
      <c r="K3606">
        <v>0</v>
      </c>
      <c r="L3606">
        <v>212.79</v>
      </c>
    </row>
    <row r="3607" spans="1:12" x14ac:dyDescent="0.25">
      <c r="A3607" t="str">
        <f t="shared" si="685"/>
        <v>89301000</v>
      </c>
      <c r="B3607" t="str">
        <f t="shared" si="686"/>
        <v>72100000</v>
      </c>
      <c r="C3607" t="str">
        <f t="shared" si="687"/>
        <v>72100659</v>
      </c>
      <c r="D3607" t="str">
        <f t="shared" si="688"/>
        <v>801</v>
      </c>
      <c r="E3607" t="str">
        <f t="shared" si="684"/>
        <v>89301091</v>
      </c>
      <c r="F3607" t="str">
        <f>"2260110655"</f>
        <v>2260110655</v>
      </c>
      <c r="G3607" s="1">
        <v>44847</v>
      </c>
      <c r="H3607" t="str">
        <f>"93281"</f>
        <v>93281</v>
      </c>
      <c r="I3607">
        <v>1</v>
      </c>
      <c r="J3607">
        <v>134</v>
      </c>
      <c r="K3607">
        <v>0</v>
      </c>
      <c r="L3607">
        <v>164.82</v>
      </c>
    </row>
    <row r="3608" spans="1:12" x14ac:dyDescent="0.25">
      <c r="A3608" t="str">
        <f t="shared" si="685"/>
        <v>89301000</v>
      </c>
      <c r="B3608" t="str">
        <f t="shared" si="686"/>
        <v>72100000</v>
      </c>
      <c r="C3608" t="str">
        <f t="shared" si="687"/>
        <v>72100659</v>
      </c>
      <c r="D3608" t="str">
        <f t="shared" si="688"/>
        <v>801</v>
      </c>
      <c r="E3608" t="str">
        <f t="shared" si="684"/>
        <v>89301091</v>
      </c>
      <c r="F3608" t="str">
        <f>"2210120726"</f>
        <v>2210120726</v>
      </c>
      <c r="G3608" s="1">
        <v>44848</v>
      </c>
      <c r="H3608" t="str">
        <f>"93121"</f>
        <v>93121</v>
      </c>
      <c r="I3608">
        <v>1</v>
      </c>
      <c r="J3608">
        <v>125</v>
      </c>
      <c r="K3608">
        <v>0</v>
      </c>
      <c r="L3608">
        <v>153.75</v>
      </c>
    </row>
    <row r="3609" spans="1:12" x14ac:dyDescent="0.25">
      <c r="A3609" t="str">
        <f t="shared" si="685"/>
        <v>89301000</v>
      </c>
      <c r="B3609" t="str">
        <f t="shared" si="686"/>
        <v>72100000</v>
      </c>
      <c r="C3609" t="str">
        <f t="shared" si="687"/>
        <v>72100659</v>
      </c>
      <c r="D3609" t="str">
        <f t="shared" si="688"/>
        <v>801</v>
      </c>
      <c r="E3609" t="str">
        <f t="shared" si="684"/>
        <v>89301091</v>
      </c>
      <c r="F3609" t="str">
        <f>"2210120726"</f>
        <v>2210120726</v>
      </c>
      <c r="G3609" s="1">
        <v>44848</v>
      </c>
      <c r="H3609" t="str">
        <f>"93124"</f>
        <v>93124</v>
      </c>
      <c r="I3609">
        <v>1</v>
      </c>
      <c r="J3609">
        <v>173</v>
      </c>
      <c r="K3609">
        <v>0</v>
      </c>
      <c r="L3609">
        <v>212.79</v>
      </c>
    </row>
    <row r="3610" spans="1:12" x14ac:dyDescent="0.25">
      <c r="A3610" t="str">
        <f t="shared" si="685"/>
        <v>89301000</v>
      </c>
      <c r="B3610" t="str">
        <f t="shared" si="686"/>
        <v>72100000</v>
      </c>
      <c r="C3610" t="str">
        <f t="shared" si="687"/>
        <v>72100659</v>
      </c>
      <c r="D3610" t="str">
        <f t="shared" si="688"/>
        <v>801</v>
      </c>
      <c r="E3610" t="str">
        <f t="shared" si="684"/>
        <v>89301091</v>
      </c>
      <c r="F3610" t="str">
        <f>"2210120726"</f>
        <v>2210120726</v>
      </c>
      <c r="G3610" s="1">
        <v>44848</v>
      </c>
      <c r="H3610" t="str">
        <f>"93281"</f>
        <v>93281</v>
      </c>
      <c r="I3610">
        <v>1</v>
      </c>
      <c r="J3610">
        <v>134</v>
      </c>
      <c r="K3610">
        <v>0</v>
      </c>
      <c r="L3610">
        <v>164.82</v>
      </c>
    </row>
    <row r="3611" spans="1:12" x14ac:dyDescent="0.25">
      <c r="A3611" t="str">
        <f t="shared" si="685"/>
        <v>89301000</v>
      </c>
      <c r="B3611" t="str">
        <f t="shared" si="686"/>
        <v>72100000</v>
      </c>
      <c r="C3611" t="str">
        <f t="shared" si="687"/>
        <v>72100659</v>
      </c>
      <c r="D3611" t="str">
        <f t="shared" si="688"/>
        <v>801</v>
      </c>
      <c r="E3611" t="str">
        <f t="shared" si="684"/>
        <v>89301091</v>
      </c>
      <c r="F3611" t="str">
        <f>"2210130076"</f>
        <v>2210130076</v>
      </c>
      <c r="G3611" s="1">
        <v>44849</v>
      </c>
      <c r="H3611" t="str">
        <f>"93121"</f>
        <v>93121</v>
      </c>
      <c r="I3611">
        <v>1</v>
      </c>
      <c r="J3611">
        <v>125</v>
      </c>
      <c r="K3611">
        <v>0</v>
      </c>
      <c r="L3611">
        <v>153.75</v>
      </c>
    </row>
    <row r="3612" spans="1:12" x14ac:dyDescent="0.25">
      <c r="A3612" t="str">
        <f t="shared" si="685"/>
        <v>89301000</v>
      </c>
      <c r="B3612" t="str">
        <f t="shared" si="686"/>
        <v>72100000</v>
      </c>
      <c r="C3612" t="str">
        <f t="shared" si="687"/>
        <v>72100659</v>
      </c>
      <c r="D3612" t="str">
        <f t="shared" si="688"/>
        <v>801</v>
      </c>
      <c r="E3612" t="str">
        <f t="shared" si="684"/>
        <v>89301091</v>
      </c>
      <c r="F3612" t="str">
        <f>"2210130076"</f>
        <v>2210130076</v>
      </c>
      <c r="G3612" s="1">
        <v>44849</v>
      </c>
      <c r="H3612" t="str">
        <f>"93124"</f>
        <v>93124</v>
      </c>
      <c r="I3612">
        <v>1</v>
      </c>
      <c r="J3612">
        <v>173</v>
      </c>
      <c r="K3612">
        <v>0</v>
      </c>
      <c r="L3612">
        <v>212.79</v>
      </c>
    </row>
    <row r="3613" spans="1:12" x14ac:dyDescent="0.25">
      <c r="A3613" t="str">
        <f t="shared" si="685"/>
        <v>89301000</v>
      </c>
      <c r="B3613" t="str">
        <f t="shared" si="686"/>
        <v>72100000</v>
      </c>
      <c r="C3613" t="str">
        <f t="shared" si="687"/>
        <v>72100659</v>
      </c>
      <c r="D3613" t="str">
        <f t="shared" si="688"/>
        <v>801</v>
      </c>
      <c r="E3613" t="str">
        <f t="shared" si="684"/>
        <v>89301091</v>
      </c>
      <c r="F3613" t="str">
        <f>"2210130076"</f>
        <v>2210130076</v>
      </c>
      <c r="G3613" s="1">
        <v>44849</v>
      </c>
      <c r="H3613" t="str">
        <f>"93281"</f>
        <v>93281</v>
      </c>
      <c r="I3613">
        <v>1</v>
      </c>
      <c r="J3613">
        <v>134</v>
      </c>
      <c r="K3613">
        <v>0</v>
      </c>
      <c r="L3613">
        <v>164.82</v>
      </c>
    </row>
    <row r="3614" spans="1:12" x14ac:dyDescent="0.25">
      <c r="A3614" t="str">
        <f t="shared" si="685"/>
        <v>89301000</v>
      </c>
      <c r="B3614" t="str">
        <f t="shared" si="686"/>
        <v>72100000</v>
      </c>
      <c r="C3614" t="str">
        <f t="shared" si="687"/>
        <v>72100659</v>
      </c>
      <c r="D3614" t="str">
        <f t="shared" si="688"/>
        <v>801</v>
      </c>
      <c r="E3614" t="str">
        <f t="shared" si="684"/>
        <v>89301091</v>
      </c>
      <c r="F3614" t="str">
        <f>"2210130637"</f>
        <v>2210130637</v>
      </c>
      <c r="G3614" s="1">
        <v>44849</v>
      </c>
      <c r="H3614" t="str">
        <f>"93121"</f>
        <v>93121</v>
      </c>
      <c r="I3614">
        <v>1</v>
      </c>
      <c r="J3614">
        <v>125</v>
      </c>
      <c r="K3614">
        <v>0</v>
      </c>
      <c r="L3614">
        <v>153.75</v>
      </c>
    </row>
    <row r="3615" spans="1:12" x14ac:dyDescent="0.25">
      <c r="A3615" t="str">
        <f t="shared" si="685"/>
        <v>89301000</v>
      </c>
      <c r="B3615" t="str">
        <f t="shared" si="686"/>
        <v>72100000</v>
      </c>
      <c r="C3615" t="str">
        <f t="shared" si="687"/>
        <v>72100659</v>
      </c>
      <c r="D3615" t="str">
        <f t="shared" si="688"/>
        <v>801</v>
      </c>
      <c r="E3615" t="str">
        <f t="shared" ref="E3615:E3646" si="689">"89301091"</f>
        <v>89301091</v>
      </c>
      <c r="F3615" t="str">
        <f>"2210130637"</f>
        <v>2210130637</v>
      </c>
      <c r="G3615" s="1">
        <v>44849</v>
      </c>
      <c r="H3615" t="str">
        <f>"93124"</f>
        <v>93124</v>
      </c>
      <c r="I3615">
        <v>1</v>
      </c>
      <c r="J3615">
        <v>173</v>
      </c>
      <c r="K3615">
        <v>0</v>
      </c>
      <c r="L3615">
        <v>212.79</v>
      </c>
    </row>
    <row r="3616" spans="1:12" x14ac:dyDescent="0.25">
      <c r="A3616" t="str">
        <f t="shared" si="685"/>
        <v>89301000</v>
      </c>
      <c r="B3616" t="str">
        <f t="shared" si="686"/>
        <v>72100000</v>
      </c>
      <c r="C3616" t="str">
        <f t="shared" si="687"/>
        <v>72100659</v>
      </c>
      <c r="D3616" t="str">
        <f t="shared" si="688"/>
        <v>801</v>
      </c>
      <c r="E3616" t="str">
        <f t="shared" si="689"/>
        <v>89301091</v>
      </c>
      <c r="F3616" t="str">
        <f>"2210130637"</f>
        <v>2210130637</v>
      </c>
      <c r="G3616" s="1">
        <v>44849</v>
      </c>
      <c r="H3616" t="str">
        <f>"93281"</f>
        <v>93281</v>
      </c>
      <c r="I3616">
        <v>1</v>
      </c>
      <c r="J3616">
        <v>134</v>
      </c>
      <c r="K3616">
        <v>0</v>
      </c>
      <c r="L3616">
        <v>164.82</v>
      </c>
    </row>
    <row r="3617" spans="1:12" x14ac:dyDescent="0.25">
      <c r="A3617" t="str">
        <f t="shared" si="685"/>
        <v>89301000</v>
      </c>
      <c r="B3617" t="str">
        <f t="shared" si="686"/>
        <v>72100000</v>
      </c>
      <c r="C3617" t="str">
        <f t="shared" si="687"/>
        <v>72100659</v>
      </c>
      <c r="D3617" t="str">
        <f t="shared" si="688"/>
        <v>801</v>
      </c>
      <c r="E3617" t="str">
        <f t="shared" si="689"/>
        <v>89301091</v>
      </c>
      <c r="F3617" t="str">
        <f>"2260120544"</f>
        <v>2260120544</v>
      </c>
      <c r="G3617" s="1">
        <v>44848</v>
      </c>
      <c r="H3617" t="str">
        <f>"93121"</f>
        <v>93121</v>
      </c>
      <c r="I3617">
        <v>1</v>
      </c>
      <c r="J3617">
        <v>125</v>
      </c>
      <c r="K3617">
        <v>0</v>
      </c>
      <c r="L3617">
        <v>153.75</v>
      </c>
    </row>
    <row r="3618" spans="1:12" x14ac:dyDescent="0.25">
      <c r="A3618" t="str">
        <f t="shared" si="685"/>
        <v>89301000</v>
      </c>
      <c r="B3618" t="str">
        <f t="shared" si="686"/>
        <v>72100000</v>
      </c>
      <c r="C3618" t="str">
        <f t="shared" si="687"/>
        <v>72100659</v>
      </c>
      <c r="D3618" t="str">
        <f t="shared" si="688"/>
        <v>801</v>
      </c>
      <c r="E3618" t="str">
        <f t="shared" si="689"/>
        <v>89301091</v>
      </c>
      <c r="F3618" t="str">
        <f>"2260120544"</f>
        <v>2260120544</v>
      </c>
      <c r="G3618" s="1">
        <v>44848</v>
      </c>
      <c r="H3618" t="str">
        <f>"93124"</f>
        <v>93124</v>
      </c>
      <c r="I3618">
        <v>1</v>
      </c>
      <c r="J3618">
        <v>173</v>
      </c>
      <c r="K3618">
        <v>0</v>
      </c>
      <c r="L3618">
        <v>212.79</v>
      </c>
    </row>
    <row r="3619" spans="1:12" x14ac:dyDescent="0.25">
      <c r="A3619" t="str">
        <f t="shared" si="685"/>
        <v>89301000</v>
      </c>
      <c r="B3619" t="str">
        <f t="shared" si="686"/>
        <v>72100000</v>
      </c>
      <c r="C3619" t="str">
        <f t="shared" si="687"/>
        <v>72100659</v>
      </c>
      <c r="D3619" t="str">
        <f t="shared" si="688"/>
        <v>801</v>
      </c>
      <c r="E3619" t="str">
        <f t="shared" si="689"/>
        <v>89301091</v>
      </c>
      <c r="F3619" t="str">
        <f>"2260120544"</f>
        <v>2260120544</v>
      </c>
      <c r="G3619" s="1">
        <v>44848</v>
      </c>
      <c r="H3619" t="str">
        <f>"93281"</f>
        <v>93281</v>
      </c>
      <c r="I3619">
        <v>1</v>
      </c>
      <c r="J3619">
        <v>134</v>
      </c>
      <c r="K3619">
        <v>0</v>
      </c>
      <c r="L3619">
        <v>164.82</v>
      </c>
    </row>
    <row r="3620" spans="1:12" x14ac:dyDescent="0.25">
      <c r="A3620" t="str">
        <f t="shared" si="685"/>
        <v>89301000</v>
      </c>
      <c r="B3620" t="str">
        <f t="shared" ref="B3620:B3651" si="690">"72100000"</f>
        <v>72100000</v>
      </c>
      <c r="C3620" t="str">
        <f t="shared" ref="C3620:C3651" si="691">"72100659"</f>
        <v>72100659</v>
      </c>
      <c r="D3620" t="str">
        <f t="shared" ref="D3620:D3651" si="692">"801"</f>
        <v>801</v>
      </c>
      <c r="E3620" t="str">
        <f t="shared" si="689"/>
        <v>89301091</v>
      </c>
      <c r="F3620" t="str">
        <f>"2260130675"</f>
        <v>2260130675</v>
      </c>
      <c r="G3620" s="1">
        <v>44849</v>
      </c>
      <c r="H3620" t="str">
        <f>"93121"</f>
        <v>93121</v>
      </c>
      <c r="I3620">
        <v>1</v>
      </c>
      <c r="J3620">
        <v>125</v>
      </c>
      <c r="K3620">
        <v>0</v>
      </c>
      <c r="L3620">
        <v>153.75</v>
      </c>
    </row>
    <row r="3621" spans="1:12" x14ac:dyDescent="0.25">
      <c r="A3621" t="str">
        <f t="shared" si="685"/>
        <v>89301000</v>
      </c>
      <c r="B3621" t="str">
        <f t="shared" si="690"/>
        <v>72100000</v>
      </c>
      <c r="C3621" t="str">
        <f t="shared" si="691"/>
        <v>72100659</v>
      </c>
      <c r="D3621" t="str">
        <f t="shared" si="692"/>
        <v>801</v>
      </c>
      <c r="E3621" t="str">
        <f t="shared" si="689"/>
        <v>89301091</v>
      </c>
      <c r="F3621" t="str">
        <f>"2260130675"</f>
        <v>2260130675</v>
      </c>
      <c r="G3621" s="1">
        <v>44849</v>
      </c>
      <c r="H3621" t="str">
        <f>"93124"</f>
        <v>93124</v>
      </c>
      <c r="I3621">
        <v>1</v>
      </c>
      <c r="J3621">
        <v>173</v>
      </c>
      <c r="K3621">
        <v>0</v>
      </c>
      <c r="L3621">
        <v>212.79</v>
      </c>
    </row>
    <row r="3622" spans="1:12" x14ac:dyDescent="0.25">
      <c r="A3622" t="str">
        <f t="shared" si="685"/>
        <v>89301000</v>
      </c>
      <c r="B3622" t="str">
        <f t="shared" si="690"/>
        <v>72100000</v>
      </c>
      <c r="C3622" t="str">
        <f t="shared" si="691"/>
        <v>72100659</v>
      </c>
      <c r="D3622" t="str">
        <f t="shared" si="692"/>
        <v>801</v>
      </c>
      <c r="E3622" t="str">
        <f t="shared" si="689"/>
        <v>89301091</v>
      </c>
      <c r="F3622" t="str">
        <f>"2260130675"</f>
        <v>2260130675</v>
      </c>
      <c r="G3622" s="1">
        <v>44849</v>
      </c>
      <c r="H3622" t="str">
        <f>"93281"</f>
        <v>93281</v>
      </c>
      <c r="I3622">
        <v>1</v>
      </c>
      <c r="J3622">
        <v>134</v>
      </c>
      <c r="K3622">
        <v>0</v>
      </c>
      <c r="L3622">
        <v>164.82</v>
      </c>
    </row>
    <row r="3623" spans="1:12" x14ac:dyDescent="0.25">
      <c r="A3623" t="str">
        <f t="shared" si="685"/>
        <v>89301000</v>
      </c>
      <c r="B3623" t="str">
        <f t="shared" si="690"/>
        <v>72100000</v>
      </c>
      <c r="C3623" t="str">
        <f t="shared" si="691"/>
        <v>72100659</v>
      </c>
      <c r="D3623" t="str">
        <f t="shared" si="692"/>
        <v>801</v>
      </c>
      <c r="E3623" t="str">
        <f t="shared" si="689"/>
        <v>89301091</v>
      </c>
      <c r="F3623" t="str">
        <f>"8958205652"</f>
        <v>8958205652</v>
      </c>
      <c r="G3623" s="1">
        <v>44850</v>
      </c>
      <c r="H3623" t="str">
        <f>"93121"</f>
        <v>93121</v>
      </c>
      <c r="I3623">
        <v>1</v>
      </c>
      <c r="J3623">
        <v>125</v>
      </c>
      <c r="K3623">
        <v>0</v>
      </c>
      <c r="L3623">
        <v>153.75</v>
      </c>
    </row>
    <row r="3624" spans="1:12" x14ac:dyDescent="0.25">
      <c r="A3624" t="str">
        <f t="shared" si="685"/>
        <v>89301000</v>
      </c>
      <c r="B3624" t="str">
        <f t="shared" si="690"/>
        <v>72100000</v>
      </c>
      <c r="C3624" t="str">
        <f t="shared" si="691"/>
        <v>72100659</v>
      </c>
      <c r="D3624" t="str">
        <f t="shared" si="692"/>
        <v>801</v>
      </c>
      <c r="E3624" t="str">
        <f t="shared" si="689"/>
        <v>89301091</v>
      </c>
      <c r="F3624" t="str">
        <f>"8958205652"</f>
        <v>8958205652</v>
      </c>
      <c r="G3624" s="1">
        <v>44850</v>
      </c>
      <c r="H3624" t="str">
        <f>"93124"</f>
        <v>93124</v>
      </c>
      <c r="I3624">
        <v>1</v>
      </c>
      <c r="J3624">
        <v>173</v>
      </c>
      <c r="K3624">
        <v>0</v>
      </c>
      <c r="L3624">
        <v>212.79</v>
      </c>
    </row>
    <row r="3625" spans="1:12" x14ac:dyDescent="0.25">
      <c r="A3625" t="str">
        <f t="shared" si="685"/>
        <v>89301000</v>
      </c>
      <c r="B3625" t="str">
        <f t="shared" si="690"/>
        <v>72100000</v>
      </c>
      <c r="C3625" t="str">
        <f t="shared" si="691"/>
        <v>72100659</v>
      </c>
      <c r="D3625" t="str">
        <f t="shared" si="692"/>
        <v>801</v>
      </c>
      <c r="E3625" t="str">
        <f t="shared" si="689"/>
        <v>89301091</v>
      </c>
      <c r="F3625" t="str">
        <f>"8958205652"</f>
        <v>8958205652</v>
      </c>
      <c r="G3625" s="1">
        <v>44850</v>
      </c>
      <c r="H3625" t="str">
        <f>"93281"</f>
        <v>93281</v>
      </c>
      <c r="I3625">
        <v>1</v>
      </c>
      <c r="J3625">
        <v>134</v>
      </c>
      <c r="K3625">
        <v>0</v>
      </c>
      <c r="L3625">
        <v>164.82</v>
      </c>
    </row>
    <row r="3626" spans="1:12" x14ac:dyDescent="0.25">
      <c r="A3626" t="str">
        <f t="shared" si="685"/>
        <v>89301000</v>
      </c>
      <c r="B3626" t="str">
        <f t="shared" si="690"/>
        <v>72100000</v>
      </c>
      <c r="C3626" t="str">
        <f t="shared" si="691"/>
        <v>72100659</v>
      </c>
      <c r="D3626" t="str">
        <f t="shared" si="692"/>
        <v>801</v>
      </c>
      <c r="E3626" t="str">
        <f t="shared" si="689"/>
        <v>89301091</v>
      </c>
      <c r="F3626" t="str">
        <f>"9058195949"</f>
        <v>9058195949</v>
      </c>
      <c r="G3626" s="1">
        <v>44850</v>
      </c>
      <c r="H3626" t="str">
        <f>"93121"</f>
        <v>93121</v>
      </c>
      <c r="I3626">
        <v>1</v>
      </c>
      <c r="J3626">
        <v>125</v>
      </c>
      <c r="K3626">
        <v>0</v>
      </c>
      <c r="L3626">
        <v>153.75</v>
      </c>
    </row>
    <row r="3627" spans="1:12" x14ac:dyDescent="0.25">
      <c r="A3627" t="str">
        <f t="shared" si="685"/>
        <v>89301000</v>
      </c>
      <c r="B3627" t="str">
        <f t="shared" si="690"/>
        <v>72100000</v>
      </c>
      <c r="C3627" t="str">
        <f t="shared" si="691"/>
        <v>72100659</v>
      </c>
      <c r="D3627" t="str">
        <f t="shared" si="692"/>
        <v>801</v>
      </c>
      <c r="E3627" t="str">
        <f t="shared" si="689"/>
        <v>89301091</v>
      </c>
      <c r="F3627" t="str">
        <f>"9058195949"</f>
        <v>9058195949</v>
      </c>
      <c r="G3627" s="1">
        <v>44850</v>
      </c>
      <c r="H3627" t="str">
        <f>"93124"</f>
        <v>93124</v>
      </c>
      <c r="I3627">
        <v>1</v>
      </c>
      <c r="J3627">
        <v>173</v>
      </c>
      <c r="K3627">
        <v>0</v>
      </c>
      <c r="L3627">
        <v>212.79</v>
      </c>
    </row>
    <row r="3628" spans="1:12" x14ac:dyDescent="0.25">
      <c r="A3628" t="str">
        <f t="shared" si="685"/>
        <v>89301000</v>
      </c>
      <c r="B3628" t="str">
        <f t="shared" si="690"/>
        <v>72100000</v>
      </c>
      <c r="C3628" t="str">
        <f t="shared" si="691"/>
        <v>72100659</v>
      </c>
      <c r="D3628" t="str">
        <f t="shared" si="692"/>
        <v>801</v>
      </c>
      <c r="E3628" t="str">
        <f t="shared" si="689"/>
        <v>89301091</v>
      </c>
      <c r="F3628" t="str">
        <f>"9058195949"</f>
        <v>9058195949</v>
      </c>
      <c r="G3628" s="1">
        <v>44850</v>
      </c>
      <c r="H3628" t="str">
        <f>"93281"</f>
        <v>93281</v>
      </c>
      <c r="I3628">
        <v>1</v>
      </c>
      <c r="J3628">
        <v>134</v>
      </c>
      <c r="K3628">
        <v>0</v>
      </c>
      <c r="L3628">
        <v>164.82</v>
      </c>
    </row>
    <row r="3629" spans="1:12" x14ac:dyDescent="0.25">
      <c r="A3629" t="str">
        <f t="shared" si="685"/>
        <v>89301000</v>
      </c>
      <c r="B3629" t="str">
        <f t="shared" si="690"/>
        <v>72100000</v>
      </c>
      <c r="C3629" t="str">
        <f t="shared" si="691"/>
        <v>72100659</v>
      </c>
      <c r="D3629" t="str">
        <f t="shared" si="692"/>
        <v>801</v>
      </c>
      <c r="E3629" t="str">
        <f t="shared" si="689"/>
        <v>89301091</v>
      </c>
      <c r="F3629" t="str">
        <f>"9653115703"</f>
        <v>9653115703</v>
      </c>
      <c r="G3629" s="1">
        <v>44850</v>
      </c>
      <c r="H3629" t="str">
        <f>"93121"</f>
        <v>93121</v>
      </c>
      <c r="I3629">
        <v>1</v>
      </c>
      <c r="J3629">
        <v>125</v>
      </c>
      <c r="K3629">
        <v>0</v>
      </c>
      <c r="L3629">
        <v>153.75</v>
      </c>
    </row>
    <row r="3630" spans="1:12" x14ac:dyDescent="0.25">
      <c r="A3630" t="str">
        <f t="shared" si="685"/>
        <v>89301000</v>
      </c>
      <c r="B3630" t="str">
        <f t="shared" si="690"/>
        <v>72100000</v>
      </c>
      <c r="C3630" t="str">
        <f t="shared" si="691"/>
        <v>72100659</v>
      </c>
      <c r="D3630" t="str">
        <f t="shared" si="692"/>
        <v>801</v>
      </c>
      <c r="E3630" t="str">
        <f t="shared" si="689"/>
        <v>89301091</v>
      </c>
      <c r="F3630" t="str">
        <f>"9653115703"</f>
        <v>9653115703</v>
      </c>
      <c r="G3630" s="1">
        <v>44850</v>
      </c>
      <c r="H3630" t="str">
        <f>"93124"</f>
        <v>93124</v>
      </c>
      <c r="I3630">
        <v>1</v>
      </c>
      <c r="J3630">
        <v>173</v>
      </c>
      <c r="K3630">
        <v>0</v>
      </c>
      <c r="L3630">
        <v>212.79</v>
      </c>
    </row>
    <row r="3631" spans="1:12" x14ac:dyDescent="0.25">
      <c r="A3631" t="str">
        <f t="shared" si="685"/>
        <v>89301000</v>
      </c>
      <c r="B3631" t="str">
        <f t="shared" si="690"/>
        <v>72100000</v>
      </c>
      <c r="C3631" t="str">
        <f t="shared" si="691"/>
        <v>72100659</v>
      </c>
      <c r="D3631" t="str">
        <f t="shared" si="692"/>
        <v>801</v>
      </c>
      <c r="E3631" t="str">
        <f t="shared" si="689"/>
        <v>89301091</v>
      </c>
      <c r="F3631" t="str">
        <f>"9653115703"</f>
        <v>9653115703</v>
      </c>
      <c r="G3631" s="1">
        <v>44850</v>
      </c>
      <c r="H3631" t="str">
        <f>"93281"</f>
        <v>93281</v>
      </c>
      <c r="I3631">
        <v>1</v>
      </c>
      <c r="J3631">
        <v>134</v>
      </c>
      <c r="K3631">
        <v>0</v>
      </c>
      <c r="L3631">
        <v>164.82</v>
      </c>
    </row>
    <row r="3632" spans="1:12" x14ac:dyDescent="0.25">
      <c r="A3632" t="str">
        <f t="shared" si="685"/>
        <v>89301000</v>
      </c>
      <c r="B3632" t="str">
        <f t="shared" si="690"/>
        <v>72100000</v>
      </c>
      <c r="C3632" t="str">
        <f t="shared" si="691"/>
        <v>72100659</v>
      </c>
      <c r="D3632" t="str">
        <f t="shared" si="692"/>
        <v>801</v>
      </c>
      <c r="E3632" t="str">
        <f t="shared" si="689"/>
        <v>89301091</v>
      </c>
      <c r="F3632" t="str">
        <f>"2260120060"</f>
        <v>2260120060</v>
      </c>
      <c r="G3632" s="1">
        <v>44848</v>
      </c>
      <c r="H3632" t="str">
        <f>"93121"</f>
        <v>93121</v>
      </c>
      <c r="I3632">
        <v>1</v>
      </c>
      <c r="J3632">
        <v>125</v>
      </c>
      <c r="K3632">
        <v>0</v>
      </c>
      <c r="L3632">
        <v>153.75</v>
      </c>
    </row>
    <row r="3633" spans="1:12" x14ac:dyDescent="0.25">
      <c r="A3633" t="str">
        <f t="shared" si="685"/>
        <v>89301000</v>
      </c>
      <c r="B3633" t="str">
        <f t="shared" si="690"/>
        <v>72100000</v>
      </c>
      <c r="C3633" t="str">
        <f t="shared" si="691"/>
        <v>72100659</v>
      </c>
      <c r="D3633" t="str">
        <f t="shared" si="692"/>
        <v>801</v>
      </c>
      <c r="E3633" t="str">
        <f t="shared" si="689"/>
        <v>89301091</v>
      </c>
      <c r="F3633" t="str">
        <f>"2260120060"</f>
        <v>2260120060</v>
      </c>
      <c r="G3633" s="1">
        <v>44848</v>
      </c>
      <c r="H3633" t="str">
        <f>"93124"</f>
        <v>93124</v>
      </c>
      <c r="I3633">
        <v>1</v>
      </c>
      <c r="J3633">
        <v>173</v>
      </c>
      <c r="K3633">
        <v>0</v>
      </c>
      <c r="L3633">
        <v>212.79</v>
      </c>
    </row>
    <row r="3634" spans="1:12" x14ac:dyDescent="0.25">
      <c r="A3634" t="str">
        <f t="shared" si="685"/>
        <v>89301000</v>
      </c>
      <c r="B3634" t="str">
        <f t="shared" si="690"/>
        <v>72100000</v>
      </c>
      <c r="C3634" t="str">
        <f t="shared" si="691"/>
        <v>72100659</v>
      </c>
      <c r="D3634" t="str">
        <f t="shared" si="692"/>
        <v>801</v>
      </c>
      <c r="E3634" t="str">
        <f t="shared" si="689"/>
        <v>89301091</v>
      </c>
      <c r="F3634" t="str">
        <f>"2260120060"</f>
        <v>2260120060</v>
      </c>
      <c r="G3634" s="1">
        <v>44848</v>
      </c>
      <c r="H3634" t="str">
        <f>"93281"</f>
        <v>93281</v>
      </c>
      <c r="I3634">
        <v>1</v>
      </c>
      <c r="J3634">
        <v>134</v>
      </c>
      <c r="K3634">
        <v>0</v>
      </c>
      <c r="L3634">
        <v>164.82</v>
      </c>
    </row>
    <row r="3635" spans="1:12" x14ac:dyDescent="0.25">
      <c r="A3635" t="str">
        <f t="shared" si="685"/>
        <v>89301000</v>
      </c>
      <c r="B3635" t="str">
        <f t="shared" si="690"/>
        <v>72100000</v>
      </c>
      <c r="C3635" t="str">
        <f t="shared" si="691"/>
        <v>72100659</v>
      </c>
      <c r="D3635" t="str">
        <f t="shared" si="692"/>
        <v>801</v>
      </c>
      <c r="E3635" t="str">
        <f t="shared" si="689"/>
        <v>89301091</v>
      </c>
      <c r="F3635" t="str">
        <f>"9153265737"</f>
        <v>9153265737</v>
      </c>
      <c r="G3635" s="1">
        <v>44851</v>
      </c>
      <c r="H3635" t="str">
        <f>"93121"</f>
        <v>93121</v>
      </c>
      <c r="I3635">
        <v>1</v>
      </c>
      <c r="J3635">
        <v>125</v>
      </c>
      <c r="K3635">
        <v>0</v>
      </c>
      <c r="L3635">
        <v>153.75</v>
      </c>
    </row>
    <row r="3636" spans="1:12" x14ac:dyDescent="0.25">
      <c r="A3636" t="str">
        <f t="shared" si="685"/>
        <v>89301000</v>
      </c>
      <c r="B3636" t="str">
        <f t="shared" si="690"/>
        <v>72100000</v>
      </c>
      <c r="C3636" t="str">
        <f t="shared" si="691"/>
        <v>72100659</v>
      </c>
      <c r="D3636" t="str">
        <f t="shared" si="692"/>
        <v>801</v>
      </c>
      <c r="E3636" t="str">
        <f t="shared" si="689"/>
        <v>89301091</v>
      </c>
      <c r="F3636" t="str">
        <f>"9153265737"</f>
        <v>9153265737</v>
      </c>
      <c r="G3636" s="1">
        <v>44851</v>
      </c>
      <c r="H3636" t="str">
        <f>"93124"</f>
        <v>93124</v>
      </c>
      <c r="I3636">
        <v>1</v>
      </c>
      <c r="J3636">
        <v>173</v>
      </c>
      <c r="K3636">
        <v>0</v>
      </c>
      <c r="L3636">
        <v>212.79</v>
      </c>
    </row>
    <row r="3637" spans="1:12" x14ac:dyDescent="0.25">
      <c r="A3637" t="str">
        <f t="shared" si="685"/>
        <v>89301000</v>
      </c>
      <c r="B3637" t="str">
        <f t="shared" si="690"/>
        <v>72100000</v>
      </c>
      <c r="C3637" t="str">
        <f t="shared" si="691"/>
        <v>72100659</v>
      </c>
      <c r="D3637" t="str">
        <f t="shared" si="692"/>
        <v>801</v>
      </c>
      <c r="E3637" t="str">
        <f t="shared" si="689"/>
        <v>89301091</v>
      </c>
      <c r="F3637" t="str">
        <f>"9153265737"</f>
        <v>9153265737</v>
      </c>
      <c r="G3637" s="1">
        <v>44851</v>
      </c>
      <c r="H3637" t="str">
        <f>"93281"</f>
        <v>93281</v>
      </c>
      <c r="I3637">
        <v>1</v>
      </c>
      <c r="J3637">
        <v>134</v>
      </c>
      <c r="K3637">
        <v>0</v>
      </c>
      <c r="L3637">
        <v>164.82</v>
      </c>
    </row>
    <row r="3638" spans="1:12" x14ac:dyDescent="0.25">
      <c r="A3638" t="str">
        <f t="shared" si="685"/>
        <v>89301000</v>
      </c>
      <c r="B3638" t="str">
        <f t="shared" si="690"/>
        <v>72100000</v>
      </c>
      <c r="C3638" t="str">
        <f t="shared" si="691"/>
        <v>72100659</v>
      </c>
      <c r="D3638" t="str">
        <f t="shared" si="692"/>
        <v>801</v>
      </c>
      <c r="E3638" t="str">
        <f t="shared" si="689"/>
        <v>89301091</v>
      </c>
      <c r="F3638" t="str">
        <f>"2260160298"</f>
        <v>2260160298</v>
      </c>
      <c r="G3638" s="1">
        <v>44852</v>
      </c>
      <c r="H3638" t="str">
        <f>"93121"</f>
        <v>93121</v>
      </c>
      <c r="I3638">
        <v>1</v>
      </c>
      <c r="J3638">
        <v>125</v>
      </c>
      <c r="K3638">
        <v>0</v>
      </c>
      <c r="L3638">
        <v>153.75</v>
      </c>
    </row>
    <row r="3639" spans="1:12" x14ac:dyDescent="0.25">
      <c r="A3639" t="str">
        <f t="shared" si="685"/>
        <v>89301000</v>
      </c>
      <c r="B3639" t="str">
        <f t="shared" si="690"/>
        <v>72100000</v>
      </c>
      <c r="C3639" t="str">
        <f t="shared" si="691"/>
        <v>72100659</v>
      </c>
      <c r="D3639" t="str">
        <f t="shared" si="692"/>
        <v>801</v>
      </c>
      <c r="E3639" t="str">
        <f t="shared" si="689"/>
        <v>89301091</v>
      </c>
      <c r="F3639" t="str">
        <f>"2260160298"</f>
        <v>2260160298</v>
      </c>
      <c r="G3639" s="1">
        <v>44852</v>
      </c>
      <c r="H3639" t="str">
        <f>"93124"</f>
        <v>93124</v>
      </c>
      <c r="I3639">
        <v>1</v>
      </c>
      <c r="J3639">
        <v>173</v>
      </c>
      <c r="K3639">
        <v>0</v>
      </c>
      <c r="L3639">
        <v>212.79</v>
      </c>
    </row>
    <row r="3640" spans="1:12" x14ac:dyDescent="0.25">
      <c r="A3640" t="str">
        <f t="shared" si="685"/>
        <v>89301000</v>
      </c>
      <c r="B3640" t="str">
        <f t="shared" si="690"/>
        <v>72100000</v>
      </c>
      <c r="C3640" t="str">
        <f t="shared" si="691"/>
        <v>72100659</v>
      </c>
      <c r="D3640" t="str">
        <f t="shared" si="692"/>
        <v>801</v>
      </c>
      <c r="E3640" t="str">
        <f t="shared" si="689"/>
        <v>89301091</v>
      </c>
      <c r="F3640" t="str">
        <f>"2260160298"</f>
        <v>2260160298</v>
      </c>
      <c r="G3640" s="1">
        <v>44852</v>
      </c>
      <c r="H3640" t="str">
        <f>"93281"</f>
        <v>93281</v>
      </c>
      <c r="I3640">
        <v>1</v>
      </c>
      <c r="J3640">
        <v>134</v>
      </c>
      <c r="K3640">
        <v>0</v>
      </c>
      <c r="L3640">
        <v>164.82</v>
      </c>
    </row>
    <row r="3641" spans="1:12" x14ac:dyDescent="0.25">
      <c r="A3641" t="str">
        <f t="shared" si="685"/>
        <v>89301000</v>
      </c>
      <c r="B3641" t="str">
        <f t="shared" si="690"/>
        <v>72100000</v>
      </c>
      <c r="C3641" t="str">
        <f t="shared" si="691"/>
        <v>72100659</v>
      </c>
      <c r="D3641" t="str">
        <f t="shared" si="692"/>
        <v>801</v>
      </c>
      <c r="E3641" t="str">
        <f t="shared" si="689"/>
        <v>89301091</v>
      </c>
      <c r="F3641" t="str">
        <f>"2260160320"</f>
        <v>2260160320</v>
      </c>
      <c r="G3641" s="1">
        <v>44852</v>
      </c>
      <c r="H3641" t="str">
        <f>"93121"</f>
        <v>93121</v>
      </c>
      <c r="I3641">
        <v>1</v>
      </c>
      <c r="J3641">
        <v>125</v>
      </c>
      <c r="K3641">
        <v>0</v>
      </c>
      <c r="L3641">
        <v>153.75</v>
      </c>
    </row>
    <row r="3642" spans="1:12" x14ac:dyDescent="0.25">
      <c r="A3642" t="str">
        <f t="shared" si="685"/>
        <v>89301000</v>
      </c>
      <c r="B3642" t="str">
        <f t="shared" si="690"/>
        <v>72100000</v>
      </c>
      <c r="C3642" t="str">
        <f t="shared" si="691"/>
        <v>72100659</v>
      </c>
      <c r="D3642" t="str">
        <f t="shared" si="692"/>
        <v>801</v>
      </c>
      <c r="E3642" t="str">
        <f t="shared" si="689"/>
        <v>89301091</v>
      </c>
      <c r="F3642" t="str">
        <f>"2260160320"</f>
        <v>2260160320</v>
      </c>
      <c r="G3642" s="1">
        <v>44852</v>
      </c>
      <c r="H3642" t="str">
        <f>"93124"</f>
        <v>93124</v>
      </c>
      <c r="I3642">
        <v>1</v>
      </c>
      <c r="J3642">
        <v>173</v>
      </c>
      <c r="K3642">
        <v>0</v>
      </c>
      <c r="L3642">
        <v>212.79</v>
      </c>
    </row>
    <row r="3643" spans="1:12" x14ac:dyDescent="0.25">
      <c r="A3643" t="str">
        <f t="shared" si="685"/>
        <v>89301000</v>
      </c>
      <c r="B3643" t="str">
        <f t="shared" si="690"/>
        <v>72100000</v>
      </c>
      <c r="C3643" t="str">
        <f t="shared" si="691"/>
        <v>72100659</v>
      </c>
      <c r="D3643" t="str">
        <f t="shared" si="692"/>
        <v>801</v>
      </c>
      <c r="E3643" t="str">
        <f t="shared" si="689"/>
        <v>89301091</v>
      </c>
      <c r="F3643" t="str">
        <f>"2260160320"</f>
        <v>2260160320</v>
      </c>
      <c r="G3643" s="1">
        <v>44852</v>
      </c>
      <c r="H3643" t="str">
        <f>"93281"</f>
        <v>93281</v>
      </c>
      <c r="I3643">
        <v>1</v>
      </c>
      <c r="J3643">
        <v>134</v>
      </c>
      <c r="K3643">
        <v>0</v>
      </c>
      <c r="L3643">
        <v>164.82</v>
      </c>
    </row>
    <row r="3644" spans="1:12" x14ac:dyDescent="0.25">
      <c r="A3644" t="str">
        <f t="shared" si="685"/>
        <v>89301000</v>
      </c>
      <c r="B3644" t="str">
        <f t="shared" si="690"/>
        <v>72100000</v>
      </c>
      <c r="C3644" t="str">
        <f t="shared" si="691"/>
        <v>72100659</v>
      </c>
      <c r="D3644" t="str">
        <f t="shared" si="692"/>
        <v>801</v>
      </c>
      <c r="E3644" t="str">
        <f t="shared" si="689"/>
        <v>89301091</v>
      </c>
      <c r="F3644" t="str">
        <f>"2210170545"</f>
        <v>2210170545</v>
      </c>
      <c r="G3644" s="1">
        <v>44853</v>
      </c>
      <c r="H3644" t="str">
        <f>"93121"</f>
        <v>93121</v>
      </c>
      <c r="I3644">
        <v>1</v>
      </c>
      <c r="J3644">
        <v>125</v>
      </c>
      <c r="K3644">
        <v>0</v>
      </c>
      <c r="L3644">
        <v>153.75</v>
      </c>
    </row>
    <row r="3645" spans="1:12" x14ac:dyDescent="0.25">
      <c r="A3645" t="str">
        <f t="shared" si="685"/>
        <v>89301000</v>
      </c>
      <c r="B3645" t="str">
        <f t="shared" si="690"/>
        <v>72100000</v>
      </c>
      <c r="C3645" t="str">
        <f t="shared" si="691"/>
        <v>72100659</v>
      </c>
      <c r="D3645" t="str">
        <f t="shared" si="692"/>
        <v>801</v>
      </c>
      <c r="E3645" t="str">
        <f t="shared" si="689"/>
        <v>89301091</v>
      </c>
      <c r="F3645" t="str">
        <f>"2210170545"</f>
        <v>2210170545</v>
      </c>
      <c r="G3645" s="1">
        <v>44853</v>
      </c>
      <c r="H3645" t="str">
        <f>"93124"</f>
        <v>93124</v>
      </c>
      <c r="I3645">
        <v>1</v>
      </c>
      <c r="J3645">
        <v>173</v>
      </c>
      <c r="K3645">
        <v>0</v>
      </c>
      <c r="L3645">
        <v>212.79</v>
      </c>
    </row>
    <row r="3646" spans="1:12" x14ac:dyDescent="0.25">
      <c r="A3646" t="str">
        <f t="shared" si="685"/>
        <v>89301000</v>
      </c>
      <c r="B3646" t="str">
        <f t="shared" si="690"/>
        <v>72100000</v>
      </c>
      <c r="C3646" t="str">
        <f t="shared" si="691"/>
        <v>72100659</v>
      </c>
      <c r="D3646" t="str">
        <f t="shared" si="692"/>
        <v>801</v>
      </c>
      <c r="E3646" t="str">
        <f t="shared" si="689"/>
        <v>89301091</v>
      </c>
      <c r="F3646" t="str">
        <f>"2210170545"</f>
        <v>2210170545</v>
      </c>
      <c r="G3646" s="1">
        <v>44853</v>
      </c>
      <c r="H3646" t="str">
        <f>"93281"</f>
        <v>93281</v>
      </c>
      <c r="I3646">
        <v>1</v>
      </c>
      <c r="J3646">
        <v>134</v>
      </c>
      <c r="K3646">
        <v>0</v>
      </c>
      <c r="L3646">
        <v>164.82</v>
      </c>
    </row>
    <row r="3647" spans="1:12" x14ac:dyDescent="0.25">
      <c r="A3647" t="str">
        <f t="shared" si="685"/>
        <v>89301000</v>
      </c>
      <c r="B3647" t="str">
        <f t="shared" si="690"/>
        <v>72100000</v>
      </c>
      <c r="C3647" t="str">
        <f t="shared" si="691"/>
        <v>72100659</v>
      </c>
      <c r="D3647" t="str">
        <f t="shared" si="692"/>
        <v>801</v>
      </c>
      <c r="E3647" t="str">
        <f t="shared" ref="E3647:E3670" si="693">"89301091"</f>
        <v>89301091</v>
      </c>
      <c r="F3647" t="str">
        <f>"2210180511"</f>
        <v>2210180511</v>
      </c>
      <c r="G3647" s="1">
        <v>44854</v>
      </c>
      <c r="H3647" t="str">
        <f>"93121"</f>
        <v>93121</v>
      </c>
      <c r="I3647">
        <v>1</v>
      </c>
      <c r="J3647">
        <v>125</v>
      </c>
      <c r="K3647">
        <v>0</v>
      </c>
      <c r="L3647">
        <v>153.75</v>
      </c>
    </row>
    <row r="3648" spans="1:12" x14ac:dyDescent="0.25">
      <c r="A3648" t="str">
        <f t="shared" si="685"/>
        <v>89301000</v>
      </c>
      <c r="B3648" t="str">
        <f t="shared" si="690"/>
        <v>72100000</v>
      </c>
      <c r="C3648" t="str">
        <f t="shared" si="691"/>
        <v>72100659</v>
      </c>
      <c r="D3648" t="str">
        <f t="shared" si="692"/>
        <v>801</v>
      </c>
      <c r="E3648" t="str">
        <f t="shared" si="693"/>
        <v>89301091</v>
      </c>
      <c r="F3648" t="str">
        <f>"2210180511"</f>
        <v>2210180511</v>
      </c>
      <c r="G3648" s="1">
        <v>44854</v>
      </c>
      <c r="H3648" t="str">
        <f>"93124"</f>
        <v>93124</v>
      </c>
      <c r="I3648">
        <v>1</v>
      </c>
      <c r="J3648">
        <v>173</v>
      </c>
      <c r="K3648">
        <v>0</v>
      </c>
      <c r="L3648">
        <v>212.79</v>
      </c>
    </row>
    <row r="3649" spans="1:12" x14ac:dyDescent="0.25">
      <c r="A3649" t="str">
        <f t="shared" si="685"/>
        <v>89301000</v>
      </c>
      <c r="B3649" t="str">
        <f t="shared" si="690"/>
        <v>72100000</v>
      </c>
      <c r="C3649" t="str">
        <f t="shared" si="691"/>
        <v>72100659</v>
      </c>
      <c r="D3649" t="str">
        <f t="shared" si="692"/>
        <v>801</v>
      </c>
      <c r="E3649" t="str">
        <f t="shared" si="693"/>
        <v>89301091</v>
      </c>
      <c r="F3649" t="str">
        <f>"2210180511"</f>
        <v>2210180511</v>
      </c>
      <c r="G3649" s="1">
        <v>44854</v>
      </c>
      <c r="H3649" t="str">
        <f>"93281"</f>
        <v>93281</v>
      </c>
      <c r="I3649">
        <v>1</v>
      </c>
      <c r="J3649">
        <v>134</v>
      </c>
      <c r="K3649">
        <v>0</v>
      </c>
      <c r="L3649">
        <v>164.82</v>
      </c>
    </row>
    <row r="3650" spans="1:12" x14ac:dyDescent="0.25">
      <c r="A3650" t="str">
        <f t="shared" ref="A3650:A3713" si="694">"89301000"</f>
        <v>89301000</v>
      </c>
      <c r="B3650" t="str">
        <f t="shared" si="690"/>
        <v>72100000</v>
      </c>
      <c r="C3650" t="str">
        <f t="shared" si="691"/>
        <v>72100659</v>
      </c>
      <c r="D3650" t="str">
        <f t="shared" si="692"/>
        <v>801</v>
      </c>
      <c r="E3650" t="str">
        <f t="shared" si="693"/>
        <v>89301091</v>
      </c>
      <c r="F3650" t="str">
        <f>"2210180478"</f>
        <v>2210180478</v>
      </c>
      <c r="G3650" s="1">
        <v>44854</v>
      </c>
      <c r="H3650" t="str">
        <f>"93121"</f>
        <v>93121</v>
      </c>
      <c r="I3650">
        <v>1</v>
      </c>
      <c r="J3650">
        <v>125</v>
      </c>
      <c r="K3650">
        <v>0</v>
      </c>
      <c r="L3650">
        <v>153.75</v>
      </c>
    </row>
    <row r="3651" spans="1:12" x14ac:dyDescent="0.25">
      <c r="A3651" t="str">
        <f t="shared" si="694"/>
        <v>89301000</v>
      </c>
      <c r="B3651" t="str">
        <f t="shared" si="690"/>
        <v>72100000</v>
      </c>
      <c r="C3651" t="str">
        <f t="shared" si="691"/>
        <v>72100659</v>
      </c>
      <c r="D3651" t="str">
        <f t="shared" si="692"/>
        <v>801</v>
      </c>
      <c r="E3651" t="str">
        <f t="shared" si="693"/>
        <v>89301091</v>
      </c>
      <c r="F3651" t="str">
        <f>"2210180478"</f>
        <v>2210180478</v>
      </c>
      <c r="G3651" s="1">
        <v>44854</v>
      </c>
      <c r="H3651" t="str">
        <f>"93124"</f>
        <v>93124</v>
      </c>
      <c r="I3651">
        <v>1</v>
      </c>
      <c r="J3651">
        <v>173</v>
      </c>
      <c r="K3651">
        <v>0</v>
      </c>
      <c r="L3651">
        <v>212.79</v>
      </c>
    </row>
    <row r="3652" spans="1:12" x14ac:dyDescent="0.25">
      <c r="A3652" t="str">
        <f t="shared" si="694"/>
        <v>89301000</v>
      </c>
      <c r="B3652" t="str">
        <f t="shared" ref="B3652:B3670" si="695">"72100000"</f>
        <v>72100000</v>
      </c>
      <c r="C3652" t="str">
        <f t="shared" ref="C3652:C3670" si="696">"72100659"</f>
        <v>72100659</v>
      </c>
      <c r="D3652" t="str">
        <f t="shared" ref="D3652:D3672" si="697">"801"</f>
        <v>801</v>
      </c>
      <c r="E3652" t="str">
        <f t="shared" si="693"/>
        <v>89301091</v>
      </c>
      <c r="F3652" t="str">
        <f>"2210180478"</f>
        <v>2210180478</v>
      </c>
      <c r="G3652" s="1">
        <v>44854</v>
      </c>
      <c r="H3652" t="str">
        <f>"93281"</f>
        <v>93281</v>
      </c>
      <c r="I3652">
        <v>1</v>
      </c>
      <c r="J3652">
        <v>134</v>
      </c>
      <c r="K3652">
        <v>0</v>
      </c>
      <c r="L3652">
        <v>164.82</v>
      </c>
    </row>
    <row r="3653" spans="1:12" x14ac:dyDescent="0.25">
      <c r="A3653" t="str">
        <f t="shared" si="694"/>
        <v>89301000</v>
      </c>
      <c r="B3653" t="str">
        <f t="shared" si="695"/>
        <v>72100000</v>
      </c>
      <c r="C3653" t="str">
        <f t="shared" si="696"/>
        <v>72100659</v>
      </c>
      <c r="D3653" t="str">
        <f t="shared" si="697"/>
        <v>801</v>
      </c>
      <c r="E3653" t="str">
        <f t="shared" si="693"/>
        <v>89301091</v>
      </c>
      <c r="F3653" t="str">
        <f>"2210200531"</f>
        <v>2210200531</v>
      </c>
      <c r="G3653" s="1">
        <v>44856</v>
      </c>
      <c r="H3653" t="str">
        <f>"93121"</f>
        <v>93121</v>
      </c>
      <c r="I3653">
        <v>1</v>
      </c>
      <c r="J3653">
        <v>125</v>
      </c>
      <c r="K3653">
        <v>0</v>
      </c>
      <c r="L3653">
        <v>153.75</v>
      </c>
    </row>
    <row r="3654" spans="1:12" x14ac:dyDescent="0.25">
      <c r="A3654" t="str">
        <f t="shared" si="694"/>
        <v>89301000</v>
      </c>
      <c r="B3654" t="str">
        <f t="shared" si="695"/>
        <v>72100000</v>
      </c>
      <c r="C3654" t="str">
        <f t="shared" si="696"/>
        <v>72100659</v>
      </c>
      <c r="D3654" t="str">
        <f t="shared" si="697"/>
        <v>801</v>
      </c>
      <c r="E3654" t="str">
        <f t="shared" si="693"/>
        <v>89301091</v>
      </c>
      <c r="F3654" t="str">
        <f>"2210200531"</f>
        <v>2210200531</v>
      </c>
      <c r="G3654" s="1">
        <v>44856</v>
      </c>
      <c r="H3654" t="str">
        <f>"93124"</f>
        <v>93124</v>
      </c>
      <c r="I3654">
        <v>1</v>
      </c>
      <c r="J3654">
        <v>173</v>
      </c>
      <c r="K3654">
        <v>0</v>
      </c>
      <c r="L3654">
        <v>212.79</v>
      </c>
    </row>
    <row r="3655" spans="1:12" x14ac:dyDescent="0.25">
      <c r="A3655" t="str">
        <f t="shared" si="694"/>
        <v>89301000</v>
      </c>
      <c r="B3655" t="str">
        <f t="shared" si="695"/>
        <v>72100000</v>
      </c>
      <c r="C3655" t="str">
        <f t="shared" si="696"/>
        <v>72100659</v>
      </c>
      <c r="D3655" t="str">
        <f t="shared" si="697"/>
        <v>801</v>
      </c>
      <c r="E3655" t="str">
        <f t="shared" si="693"/>
        <v>89301091</v>
      </c>
      <c r="F3655" t="str">
        <f>"2210200531"</f>
        <v>2210200531</v>
      </c>
      <c r="G3655" s="1">
        <v>44856</v>
      </c>
      <c r="H3655" t="str">
        <f>"93281"</f>
        <v>93281</v>
      </c>
      <c r="I3655">
        <v>1</v>
      </c>
      <c r="J3655">
        <v>134</v>
      </c>
      <c r="K3655">
        <v>0</v>
      </c>
      <c r="L3655">
        <v>164.82</v>
      </c>
    </row>
    <row r="3656" spans="1:12" x14ac:dyDescent="0.25">
      <c r="A3656" t="str">
        <f t="shared" si="694"/>
        <v>89301000</v>
      </c>
      <c r="B3656" t="str">
        <f t="shared" si="695"/>
        <v>72100000</v>
      </c>
      <c r="C3656" t="str">
        <f t="shared" si="696"/>
        <v>72100659</v>
      </c>
      <c r="D3656" t="str">
        <f t="shared" si="697"/>
        <v>801</v>
      </c>
      <c r="E3656" t="str">
        <f t="shared" si="693"/>
        <v>89301091</v>
      </c>
      <c r="F3656" t="str">
        <f>"2210200564"</f>
        <v>2210200564</v>
      </c>
      <c r="G3656" s="1">
        <v>44856</v>
      </c>
      <c r="H3656" t="str">
        <f>"93121"</f>
        <v>93121</v>
      </c>
      <c r="I3656">
        <v>1</v>
      </c>
      <c r="J3656">
        <v>125</v>
      </c>
      <c r="K3656">
        <v>0</v>
      </c>
      <c r="L3656">
        <v>153.75</v>
      </c>
    </row>
    <row r="3657" spans="1:12" x14ac:dyDescent="0.25">
      <c r="A3657" t="str">
        <f t="shared" si="694"/>
        <v>89301000</v>
      </c>
      <c r="B3657" t="str">
        <f t="shared" si="695"/>
        <v>72100000</v>
      </c>
      <c r="C3657" t="str">
        <f t="shared" si="696"/>
        <v>72100659</v>
      </c>
      <c r="D3657" t="str">
        <f t="shared" si="697"/>
        <v>801</v>
      </c>
      <c r="E3657" t="str">
        <f t="shared" si="693"/>
        <v>89301091</v>
      </c>
      <c r="F3657" t="str">
        <f>"2210200564"</f>
        <v>2210200564</v>
      </c>
      <c r="G3657" s="1">
        <v>44856</v>
      </c>
      <c r="H3657" t="str">
        <f>"93124"</f>
        <v>93124</v>
      </c>
      <c r="I3657">
        <v>1</v>
      </c>
      <c r="J3657">
        <v>173</v>
      </c>
      <c r="K3657">
        <v>0</v>
      </c>
      <c r="L3657">
        <v>212.79</v>
      </c>
    </row>
    <row r="3658" spans="1:12" x14ac:dyDescent="0.25">
      <c r="A3658" t="str">
        <f t="shared" si="694"/>
        <v>89301000</v>
      </c>
      <c r="B3658" t="str">
        <f t="shared" si="695"/>
        <v>72100000</v>
      </c>
      <c r="C3658" t="str">
        <f t="shared" si="696"/>
        <v>72100659</v>
      </c>
      <c r="D3658" t="str">
        <f t="shared" si="697"/>
        <v>801</v>
      </c>
      <c r="E3658" t="str">
        <f t="shared" si="693"/>
        <v>89301091</v>
      </c>
      <c r="F3658" t="str">
        <f>"2210200564"</f>
        <v>2210200564</v>
      </c>
      <c r="G3658" s="1">
        <v>44856</v>
      </c>
      <c r="H3658" t="str">
        <f>"93281"</f>
        <v>93281</v>
      </c>
      <c r="I3658">
        <v>1</v>
      </c>
      <c r="J3658">
        <v>134</v>
      </c>
      <c r="K3658">
        <v>0</v>
      </c>
      <c r="L3658">
        <v>164.82</v>
      </c>
    </row>
    <row r="3659" spans="1:12" x14ac:dyDescent="0.25">
      <c r="A3659" t="str">
        <f t="shared" si="694"/>
        <v>89301000</v>
      </c>
      <c r="B3659" t="str">
        <f t="shared" si="695"/>
        <v>72100000</v>
      </c>
      <c r="C3659" t="str">
        <f t="shared" si="696"/>
        <v>72100659</v>
      </c>
      <c r="D3659" t="str">
        <f t="shared" si="697"/>
        <v>801</v>
      </c>
      <c r="E3659" t="str">
        <f t="shared" si="693"/>
        <v>89301091</v>
      </c>
      <c r="F3659" t="str">
        <f>"2210200575"</f>
        <v>2210200575</v>
      </c>
      <c r="G3659" s="1">
        <v>44856</v>
      </c>
      <c r="H3659" t="str">
        <f>"93121"</f>
        <v>93121</v>
      </c>
      <c r="I3659">
        <v>1</v>
      </c>
      <c r="J3659">
        <v>125</v>
      </c>
      <c r="K3659">
        <v>0</v>
      </c>
      <c r="L3659">
        <v>153.75</v>
      </c>
    </row>
    <row r="3660" spans="1:12" x14ac:dyDescent="0.25">
      <c r="A3660" t="str">
        <f t="shared" si="694"/>
        <v>89301000</v>
      </c>
      <c r="B3660" t="str">
        <f t="shared" si="695"/>
        <v>72100000</v>
      </c>
      <c r="C3660" t="str">
        <f t="shared" si="696"/>
        <v>72100659</v>
      </c>
      <c r="D3660" t="str">
        <f t="shared" si="697"/>
        <v>801</v>
      </c>
      <c r="E3660" t="str">
        <f t="shared" si="693"/>
        <v>89301091</v>
      </c>
      <c r="F3660" t="str">
        <f>"2210200575"</f>
        <v>2210200575</v>
      </c>
      <c r="G3660" s="1">
        <v>44856</v>
      </c>
      <c r="H3660" t="str">
        <f>"93124"</f>
        <v>93124</v>
      </c>
      <c r="I3660">
        <v>1</v>
      </c>
      <c r="J3660">
        <v>173</v>
      </c>
      <c r="K3660">
        <v>0</v>
      </c>
      <c r="L3660">
        <v>212.79</v>
      </c>
    </row>
    <row r="3661" spans="1:12" x14ac:dyDescent="0.25">
      <c r="A3661" t="str">
        <f t="shared" si="694"/>
        <v>89301000</v>
      </c>
      <c r="B3661" t="str">
        <f t="shared" si="695"/>
        <v>72100000</v>
      </c>
      <c r="C3661" t="str">
        <f t="shared" si="696"/>
        <v>72100659</v>
      </c>
      <c r="D3661" t="str">
        <f t="shared" si="697"/>
        <v>801</v>
      </c>
      <c r="E3661" t="str">
        <f t="shared" si="693"/>
        <v>89301091</v>
      </c>
      <c r="F3661" t="str">
        <f>"2210200575"</f>
        <v>2210200575</v>
      </c>
      <c r="G3661" s="1">
        <v>44856</v>
      </c>
      <c r="H3661" t="str">
        <f>"93281"</f>
        <v>93281</v>
      </c>
      <c r="I3661">
        <v>1</v>
      </c>
      <c r="J3661">
        <v>134</v>
      </c>
      <c r="K3661">
        <v>0</v>
      </c>
      <c r="L3661">
        <v>164.82</v>
      </c>
    </row>
    <row r="3662" spans="1:12" x14ac:dyDescent="0.25">
      <c r="A3662" t="str">
        <f t="shared" si="694"/>
        <v>89301000</v>
      </c>
      <c r="B3662" t="str">
        <f t="shared" si="695"/>
        <v>72100000</v>
      </c>
      <c r="C3662" t="str">
        <f t="shared" si="696"/>
        <v>72100659</v>
      </c>
      <c r="D3662" t="str">
        <f t="shared" si="697"/>
        <v>801</v>
      </c>
      <c r="E3662" t="str">
        <f t="shared" si="693"/>
        <v>89301091</v>
      </c>
      <c r="F3662" t="str">
        <f>"2260200052"</f>
        <v>2260200052</v>
      </c>
      <c r="G3662" s="1">
        <v>44856</v>
      </c>
      <c r="H3662" t="str">
        <f>"93121"</f>
        <v>93121</v>
      </c>
      <c r="I3662">
        <v>1</v>
      </c>
      <c r="J3662">
        <v>125</v>
      </c>
      <c r="K3662">
        <v>0</v>
      </c>
      <c r="L3662">
        <v>153.75</v>
      </c>
    </row>
    <row r="3663" spans="1:12" x14ac:dyDescent="0.25">
      <c r="A3663" t="str">
        <f t="shared" si="694"/>
        <v>89301000</v>
      </c>
      <c r="B3663" t="str">
        <f t="shared" si="695"/>
        <v>72100000</v>
      </c>
      <c r="C3663" t="str">
        <f t="shared" si="696"/>
        <v>72100659</v>
      </c>
      <c r="D3663" t="str">
        <f t="shared" si="697"/>
        <v>801</v>
      </c>
      <c r="E3663" t="str">
        <f t="shared" si="693"/>
        <v>89301091</v>
      </c>
      <c r="F3663" t="str">
        <f>"2260200052"</f>
        <v>2260200052</v>
      </c>
      <c r="G3663" s="1">
        <v>44856</v>
      </c>
      <c r="H3663" t="str">
        <f>"93124"</f>
        <v>93124</v>
      </c>
      <c r="I3663">
        <v>1</v>
      </c>
      <c r="J3663">
        <v>173</v>
      </c>
      <c r="K3663">
        <v>0</v>
      </c>
      <c r="L3663">
        <v>212.79</v>
      </c>
    </row>
    <row r="3664" spans="1:12" x14ac:dyDescent="0.25">
      <c r="A3664" t="str">
        <f t="shared" si="694"/>
        <v>89301000</v>
      </c>
      <c r="B3664" t="str">
        <f t="shared" si="695"/>
        <v>72100000</v>
      </c>
      <c r="C3664" t="str">
        <f t="shared" si="696"/>
        <v>72100659</v>
      </c>
      <c r="D3664" t="str">
        <f t="shared" si="697"/>
        <v>801</v>
      </c>
      <c r="E3664" t="str">
        <f t="shared" si="693"/>
        <v>89301091</v>
      </c>
      <c r="F3664" t="str">
        <f>"2260200052"</f>
        <v>2260200052</v>
      </c>
      <c r="G3664" s="1">
        <v>44856</v>
      </c>
      <c r="H3664" t="str">
        <f>"93281"</f>
        <v>93281</v>
      </c>
      <c r="I3664">
        <v>1</v>
      </c>
      <c r="J3664">
        <v>134</v>
      </c>
      <c r="K3664">
        <v>0</v>
      </c>
      <c r="L3664">
        <v>164.82</v>
      </c>
    </row>
    <row r="3665" spans="1:12" x14ac:dyDescent="0.25">
      <c r="A3665" t="str">
        <f t="shared" si="694"/>
        <v>89301000</v>
      </c>
      <c r="B3665" t="str">
        <f t="shared" si="695"/>
        <v>72100000</v>
      </c>
      <c r="C3665" t="str">
        <f t="shared" si="696"/>
        <v>72100659</v>
      </c>
      <c r="D3665" t="str">
        <f t="shared" si="697"/>
        <v>801</v>
      </c>
      <c r="E3665" t="str">
        <f t="shared" si="693"/>
        <v>89301091</v>
      </c>
      <c r="F3665" t="str">
        <f>"8660208898"</f>
        <v>8660208898</v>
      </c>
      <c r="G3665" s="1">
        <v>44858</v>
      </c>
      <c r="H3665" t="str">
        <f>"93121"</f>
        <v>93121</v>
      </c>
      <c r="I3665">
        <v>1</v>
      </c>
      <c r="J3665">
        <v>125</v>
      </c>
      <c r="K3665">
        <v>0</v>
      </c>
      <c r="L3665">
        <v>153.75</v>
      </c>
    </row>
    <row r="3666" spans="1:12" x14ac:dyDescent="0.25">
      <c r="A3666" t="str">
        <f t="shared" si="694"/>
        <v>89301000</v>
      </c>
      <c r="B3666" t="str">
        <f t="shared" si="695"/>
        <v>72100000</v>
      </c>
      <c r="C3666" t="str">
        <f t="shared" si="696"/>
        <v>72100659</v>
      </c>
      <c r="D3666" t="str">
        <f t="shared" si="697"/>
        <v>801</v>
      </c>
      <c r="E3666" t="str">
        <f t="shared" si="693"/>
        <v>89301091</v>
      </c>
      <c r="F3666" t="str">
        <f>"8660208898"</f>
        <v>8660208898</v>
      </c>
      <c r="G3666" s="1">
        <v>44858</v>
      </c>
      <c r="H3666" t="str">
        <f>"93124"</f>
        <v>93124</v>
      </c>
      <c r="I3666">
        <v>1</v>
      </c>
      <c r="J3666">
        <v>173</v>
      </c>
      <c r="K3666">
        <v>0</v>
      </c>
      <c r="L3666">
        <v>212.79</v>
      </c>
    </row>
    <row r="3667" spans="1:12" x14ac:dyDescent="0.25">
      <c r="A3667" t="str">
        <f t="shared" si="694"/>
        <v>89301000</v>
      </c>
      <c r="B3667" t="str">
        <f t="shared" si="695"/>
        <v>72100000</v>
      </c>
      <c r="C3667" t="str">
        <f t="shared" si="696"/>
        <v>72100659</v>
      </c>
      <c r="D3667" t="str">
        <f t="shared" si="697"/>
        <v>801</v>
      </c>
      <c r="E3667" t="str">
        <f t="shared" si="693"/>
        <v>89301091</v>
      </c>
      <c r="F3667" t="str">
        <f>"8660208898"</f>
        <v>8660208898</v>
      </c>
      <c r="G3667" s="1">
        <v>44858</v>
      </c>
      <c r="H3667" t="str">
        <f>"93281"</f>
        <v>93281</v>
      </c>
      <c r="I3667">
        <v>1</v>
      </c>
      <c r="J3667">
        <v>134</v>
      </c>
      <c r="K3667">
        <v>0</v>
      </c>
      <c r="L3667">
        <v>164.82</v>
      </c>
    </row>
    <row r="3668" spans="1:12" x14ac:dyDescent="0.25">
      <c r="A3668" t="str">
        <f t="shared" si="694"/>
        <v>89301000</v>
      </c>
      <c r="B3668" t="str">
        <f t="shared" si="695"/>
        <v>72100000</v>
      </c>
      <c r="C3668" t="str">
        <f t="shared" si="696"/>
        <v>72100659</v>
      </c>
      <c r="D3668" t="str">
        <f t="shared" si="697"/>
        <v>801</v>
      </c>
      <c r="E3668" t="str">
        <f t="shared" si="693"/>
        <v>89301091</v>
      </c>
      <c r="F3668" t="str">
        <f>"9352055724"</f>
        <v>9352055724</v>
      </c>
      <c r="G3668" s="1">
        <v>44864</v>
      </c>
      <c r="H3668" t="str">
        <f>"93121"</f>
        <v>93121</v>
      </c>
      <c r="I3668">
        <v>1</v>
      </c>
      <c r="J3668">
        <v>125</v>
      </c>
      <c r="K3668">
        <v>0</v>
      </c>
      <c r="L3668">
        <v>153.75</v>
      </c>
    </row>
    <row r="3669" spans="1:12" x14ac:dyDescent="0.25">
      <c r="A3669" t="str">
        <f t="shared" si="694"/>
        <v>89301000</v>
      </c>
      <c r="B3669" t="str">
        <f t="shared" si="695"/>
        <v>72100000</v>
      </c>
      <c r="C3669" t="str">
        <f t="shared" si="696"/>
        <v>72100659</v>
      </c>
      <c r="D3669" t="str">
        <f t="shared" si="697"/>
        <v>801</v>
      </c>
      <c r="E3669" t="str">
        <f t="shared" si="693"/>
        <v>89301091</v>
      </c>
      <c r="F3669" t="str">
        <f>"9352055724"</f>
        <v>9352055724</v>
      </c>
      <c r="G3669" s="1">
        <v>44864</v>
      </c>
      <c r="H3669" t="str">
        <f>"93124"</f>
        <v>93124</v>
      </c>
      <c r="I3669">
        <v>1</v>
      </c>
      <c r="J3669">
        <v>173</v>
      </c>
      <c r="K3669">
        <v>0</v>
      </c>
      <c r="L3669">
        <v>212.79</v>
      </c>
    </row>
    <row r="3670" spans="1:12" x14ac:dyDescent="0.25">
      <c r="A3670" t="str">
        <f t="shared" si="694"/>
        <v>89301000</v>
      </c>
      <c r="B3670" t="str">
        <f t="shared" si="695"/>
        <v>72100000</v>
      </c>
      <c r="C3670" t="str">
        <f t="shared" si="696"/>
        <v>72100659</v>
      </c>
      <c r="D3670" t="str">
        <f t="shared" si="697"/>
        <v>801</v>
      </c>
      <c r="E3670" t="str">
        <f t="shared" si="693"/>
        <v>89301091</v>
      </c>
      <c r="F3670" t="str">
        <f>"9352055724"</f>
        <v>9352055724</v>
      </c>
      <c r="G3670" s="1">
        <v>44864</v>
      </c>
      <c r="H3670" t="str">
        <f>"93281"</f>
        <v>93281</v>
      </c>
      <c r="I3670">
        <v>1</v>
      </c>
      <c r="J3670">
        <v>134</v>
      </c>
      <c r="K3670">
        <v>0</v>
      </c>
      <c r="L3670">
        <v>164.82</v>
      </c>
    </row>
    <row r="3671" spans="1:12" x14ac:dyDescent="0.25">
      <c r="A3671" t="str">
        <f t="shared" si="694"/>
        <v>89301000</v>
      </c>
      <c r="B3671" t="str">
        <f t="shared" ref="B3671:B3702" si="698">"06539000"</f>
        <v>06539000</v>
      </c>
      <c r="C3671" t="str">
        <f>"06539001"</f>
        <v>06539001</v>
      </c>
      <c r="D3671" t="str">
        <f t="shared" si="697"/>
        <v>801</v>
      </c>
      <c r="E3671" t="str">
        <f t="shared" ref="E3671:E3704" si="699">"89301031"</f>
        <v>89301031</v>
      </c>
      <c r="F3671" t="str">
        <f t="shared" ref="F3671:F3704" si="700">"8458065847"</f>
        <v>8458065847</v>
      </c>
      <c r="G3671" s="1">
        <v>44848</v>
      </c>
      <c r="H3671" t="str">
        <f>"81329"</f>
        <v>81329</v>
      </c>
      <c r="I3671">
        <v>1</v>
      </c>
      <c r="J3671">
        <v>16</v>
      </c>
      <c r="K3671">
        <v>0</v>
      </c>
      <c r="L3671">
        <v>12.48</v>
      </c>
    </row>
    <row r="3672" spans="1:12" x14ac:dyDescent="0.25">
      <c r="A3672" t="str">
        <f t="shared" si="694"/>
        <v>89301000</v>
      </c>
      <c r="B3672" t="str">
        <f t="shared" si="698"/>
        <v>06539000</v>
      </c>
      <c r="C3672" t="str">
        <f>"06539001"</f>
        <v>06539001</v>
      </c>
      <c r="D3672" t="str">
        <f t="shared" si="697"/>
        <v>801</v>
      </c>
      <c r="E3672" t="str">
        <f t="shared" si="699"/>
        <v>89301031</v>
      </c>
      <c r="F3672" t="str">
        <f t="shared" si="700"/>
        <v>8458065847</v>
      </c>
      <c r="G3672" s="1">
        <v>44848</v>
      </c>
      <c r="H3672" t="str">
        <f>"81331"</f>
        <v>81331</v>
      </c>
      <c r="I3672">
        <v>1</v>
      </c>
      <c r="J3672">
        <v>193</v>
      </c>
      <c r="K3672">
        <v>0</v>
      </c>
      <c r="L3672">
        <v>150.54</v>
      </c>
    </row>
    <row r="3673" spans="1:12" x14ac:dyDescent="0.25">
      <c r="A3673" t="str">
        <f t="shared" si="694"/>
        <v>89301000</v>
      </c>
      <c r="B3673" t="str">
        <f t="shared" si="698"/>
        <v>06539000</v>
      </c>
      <c r="C3673" t="str">
        <f t="shared" ref="C3673:C3680" si="701">"06539002"</f>
        <v>06539002</v>
      </c>
      <c r="D3673" t="str">
        <f t="shared" ref="D3673:D3680" si="702">"802"</f>
        <v>802</v>
      </c>
      <c r="E3673" t="str">
        <f t="shared" si="699"/>
        <v>89301031</v>
      </c>
      <c r="F3673" t="str">
        <f t="shared" si="700"/>
        <v>8458065847</v>
      </c>
      <c r="G3673" s="1">
        <v>44848</v>
      </c>
      <c r="H3673" t="str">
        <f t="shared" ref="H3673:H3680" si="703">"82097"</f>
        <v>82097</v>
      </c>
      <c r="I3673">
        <v>1</v>
      </c>
      <c r="J3673">
        <v>380</v>
      </c>
      <c r="K3673">
        <v>0</v>
      </c>
      <c r="L3673">
        <v>345.8</v>
      </c>
    </row>
    <row r="3674" spans="1:12" x14ac:dyDescent="0.25">
      <c r="A3674" t="str">
        <f t="shared" si="694"/>
        <v>89301000</v>
      </c>
      <c r="B3674" t="str">
        <f t="shared" si="698"/>
        <v>06539000</v>
      </c>
      <c r="C3674" t="str">
        <f t="shared" si="701"/>
        <v>06539002</v>
      </c>
      <c r="D3674" t="str">
        <f t="shared" si="702"/>
        <v>802</v>
      </c>
      <c r="E3674" t="str">
        <f t="shared" si="699"/>
        <v>89301031</v>
      </c>
      <c r="F3674" t="str">
        <f t="shared" si="700"/>
        <v>8458065847</v>
      </c>
      <c r="G3674" s="1">
        <v>44848</v>
      </c>
      <c r="H3674" t="str">
        <f t="shared" si="703"/>
        <v>82097</v>
      </c>
      <c r="I3674">
        <v>1</v>
      </c>
      <c r="J3674">
        <v>380</v>
      </c>
      <c r="K3674">
        <v>0</v>
      </c>
      <c r="L3674">
        <v>345.8</v>
      </c>
    </row>
    <row r="3675" spans="1:12" x14ac:dyDescent="0.25">
      <c r="A3675" t="str">
        <f t="shared" si="694"/>
        <v>89301000</v>
      </c>
      <c r="B3675" t="str">
        <f t="shared" si="698"/>
        <v>06539000</v>
      </c>
      <c r="C3675" t="str">
        <f t="shared" si="701"/>
        <v>06539002</v>
      </c>
      <c r="D3675" t="str">
        <f t="shared" si="702"/>
        <v>802</v>
      </c>
      <c r="E3675" t="str">
        <f t="shared" si="699"/>
        <v>89301031</v>
      </c>
      <c r="F3675" t="str">
        <f t="shared" si="700"/>
        <v>8458065847</v>
      </c>
      <c r="G3675" s="1">
        <v>44848</v>
      </c>
      <c r="H3675" t="str">
        <f t="shared" si="703"/>
        <v>82097</v>
      </c>
      <c r="I3675">
        <v>1</v>
      </c>
      <c r="J3675">
        <v>380</v>
      </c>
      <c r="K3675">
        <v>0</v>
      </c>
      <c r="L3675">
        <v>345.8</v>
      </c>
    </row>
    <row r="3676" spans="1:12" x14ac:dyDescent="0.25">
      <c r="A3676" t="str">
        <f t="shared" si="694"/>
        <v>89301000</v>
      </c>
      <c r="B3676" t="str">
        <f t="shared" si="698"/>
        <v>06539000</v>
      </c>
      <c r="C3676" t="str">
        <f t="shared" si="701"/>
        <v>06539002</v>
      </c>
      <c r="D3676" t="str">
        <f t="shared" si="702"/>
        <v>802</v>
      </c>
      <c r="E3676" t="str">
        <f t="shared" si="699"/>
        <v>89301031</v>
      </c>
      <c r="F3676" t="str">
        <f t="shared" si="700"/>
        <v>8458065847</v>
      </c>
      <c r="G3676" s="1">
        <v>44848</v>
      </c>
      <c r="H3676" t="str">
        <f t="shared" si="703"/>
        <v>82097</v>
      </c>
      <c r="I3676">
        <v>1</v>
      </c>
      <c r="J3676">
        <v>380</v>
      </c>
      <c r="K3676">
        <v>0</v>
      </c>
      <c r="L3676">
        <v>345.8</v>
      </c>
    </row>
    <row r="3677" spans="1:12" x14ac:dyDescent="0.25">
      <c r="A3677" t="str">
        <f t="shared" si="694"/>
        <v>89301000</v>
      </c>
      <c r="B3677" t="str">
        <f t="shared" si="698"/>
        <v>06539000</v>
      </c>
      <c r="C3677" t="str">
        <f t="shared" si="701"/>
        <v>06539002</v>
      </c>
      <c r="D3677" t="str">
        <f t="shared" si="702"/>
        <v>802</v>
      </c>
      <c r="E3677" t="str">
        <f t="shared" si="699"/>
        <v>89301031</v>
      </c>
      <c r="F3677" t="str">
        <f t="shared" si="700"/>
        <v>8458065847</v>
      </c>
      <c r="G3677" s="1">
        <v>44848</v>
      </c>
      <c r="H3677" t="str">
        <f t="shared" si="703"/>
        <v>82097</v>
      </c>
      <c r="I3677">
        <v>1</v>
      </c>
      <c r="J3677">
        <v>380</v>
      </c>
      <c r="K3677">
        <v>0</v>
      </c>
      <c r="L3677">
        <v>345.8</v>
      </c>
    </row>
    <row r="3678" spans="1:12" x14ac:dyDescent="0.25">
      <c r="A3678" t="str">
        <f t="shared" si="694"/>
        <v>89301000</v>
      </c>
      <c r="B3678" t="str">
        <f t="shared" si="698"/>
        <v>06539000</v>
      </c>
      <c r="C3678" t="str">
        <f t="shared" si="701"/>
        <v>06539002</v>
      </c>
      <c r="D3678" t="str">
        <f t="shared" si="702"/>
        <v>802</v>
      </c>
      <c r="E3678" t="str">
        <f t="shared" si="699"/>
        <v>89301031</v>
      </c>
      <c r="F3678" t="str">
        <f t="shared" si="700"/>
        <v>8458065847</v>
      </c>
      <c r="G3678" s="1">
        <v>44848</v>
      </c>
      <c r="H3678" t="str">
        <f t="shared" si="703"/>
        <v>82097</v>
      </c>
      <c r="I3678">
        <v>1</v>
      </c>
      <c r="J3678">
        <v>380</v>
      </c>
      <c r="K3678">
        <v>0</v>
      </c>
      <c r="L3678">
        <v>345.8</v>
      </c>
    </row>
    <row r="3679" spans="1:12" x14ac:dyDescent="0.25">
      <c r="A3679" t="str">
        <f t="shared" si="694"/>
        <v>89301000</v>
      </c>
      <c r="B3679" t="str">
        <f t="shared" si="698"/>
        <v>06539000</v>
      </c>
      <c r="C3679" t="str">
        <f t="shared" si="701"/>
        <v>06539002</v>
      </c>
      <c r="D3679" t="str">
        <f t="shared" si="702"/>
        <v>802</v>
      </c>
      <c r="E3679" t="str">
        <f t="shared" si="699"/>
        <v>89301031</v>
      </c>
      <c r="F3679" t="str">
        <f t="shared" si="700"/>
        <v>8458065847</v>
      </c>
      <c r="G3679" s="1">
        <v>44848</v>
      </c>
      <c r="H3679" t="str">
        <f t="shared" si="703"/>
        <v>82097</v>
      </c>
      <c r="I3679">
        <v>1</v>
      </c>
      <c r="J3679">
        <v>380</v>
      </c>
      <c r="K3679">
        <v>0</v>
      </c>
      <c r="L3679">
        <v>345.8</v>
      </c>
    </row>
    <row r="3680" spans="1:12" x14ac:dyDescent="0.25">
      <c r="A3680" t="str">
        <f t="shared" si="694"/>
        <v>89301000</v>
      </c>
      <c r="B3680" t="str">
        <f t="shared" si="698"/>
        <v>06539000</v>
      </c>
      <c r="C3680" t="str">
        <f t="shared" si="701"/>
        <v>06539002</v>
      </c>
      <c r="D3680" t="str">
        <f t="shared" si="702"/>
        <v>802</v>
      </c>
      <c r="E3680" t="str">
        <f t="shared" si="699"/>
        <v>89301031</v>
      </c>
      <c r="F3680" t="str">
        <f t="shared" si="700"/>
        <v>8458065847</v>
      </c>
      <c r="G3680" s="1">
        <v>44848</v>
      </c>
      <c r="H3680" t="str">
        <f t="shared" si="703"/>
        <v>82097</v>
      </c>
      <c r="I3680">
        <v>1</v>
      </c>
      <c r="J3680">
        <v>380</v>
      </c>
      <c r="K3680">
        <v>0</v>
      </c>
      <c r="L3680">
        <v>345.8</v>
      </c>
    </row>
    <row r="3681" spans="1:12" x14ac:dyDescent="0.25">
      <c r="A3681" t="str">
        <f t="shared" si="694"/>
        <v>89301000</v>
      </c>
      <c r="B3681" t="str">
        <f t="shared" si="698"/>
        <v>06539000</v>
      </c>
      <c r="C3681" t="str">
        <f t="shared" ref="C3681:C3704" si="704">"06539003"</f>
        <v>06539003</v>
      </c>
      <c r="D3681" t="str">
        <f t="shared" ref="D3681:D3704" si="705">"813"</f>
        <v>813</v>
      </c>
      <c r="E3681" t="str">
        <f t="shared" si="699"/>
        <v>89301031</v>
      </c>
      <c r="F3681" t="str">
        <f t="shared" si="700"/>
        <v>8458065847</v>
      </c>
      <c r="G3681" s="1">
        <v>44853</v>
      </c>
      <c r="H3681" t="str">
        <f>"91413"</f>
        <v>91413</v>
      </c>
      <c r="I3681">
        <v>1</v>
      </c>
      <c r="J3681">
        <v>853</v>
      </c>
      <c r="K3681">
        <v>0</v>
      </c>
      <c r="L3681">
        <v>665.34</v>
      </c>
    </row>
    <row r="3682" spans="1:12" x14ac:dyDescent="0.25">
      <c r="A3682" t="str">
        <f t="shared" si="694"/>
        <v>89301000</v>
      </c>
      <c r="B3682" t="str">
        <f t="shared" si="698"/>
        <v>06539000</v>
      </c>
      <c r="C3682" t="str">
        <f t="shared" si="704"/>
        <v>06539003</v>
      </c>
      <c r="D3682" t="str">
        <f t="shared" si="705"/>
        <v>813</v>
      </c>
      <c r="E3682" t="str">
        <f t="shared" si="699"/>
        <v>89301031</v>
      </c>
      <c r="F3682" t="str">
        <f t="shared" si="700"/>
        <v>8458065847</v>
      </c>
      <c r="G3682" s="1">
        <v>44853</v>
      </c>
      <c r="H3682" t="str">
        <f>"91413"</f>
        <v>91413</v>
      </c>
      <c r="I3682">
        <v>1</v>
      </c>
      <c r="J3682">
        <v>853</v>
      </c>
      <c r="K3682">
        <v>0</v>
      </c>
      <c r="L3682">
        <v>665.34</v>
      </c>
    </row>
    <row r="3683" spans="1:12" x14ac:dyDescent="0.25">
      <c r="A3683" t="str">
        <f t="shared" si="694"/>
        <v>89301000</v>
      </c>
      <c r="B3683" t="str">
        <f t="shared" si="698"/>
        <v>06539000</v>
      </c>
      <c r="C3683" t="str">
        <f t="shared" si="704"/>
        <v>06539003</v>
      </c>
      <c r="D3683" t="str">
        <f t="shared" si="705"/>
        <v>813</v>
      </c>
      <c r="E3683" t="str">
        <f t="shared" si="699"/>
        <v>89301031</v>
      </c>
      <c r="F3683" t="str">
        <f t="shared" si="700"/>
        <v>8458065847</v>
      </c>
      <c r="G3683" s="1">
        <v>44848</v>
      </c>
      <c r="H3683" t="str">
        <f t="shared" ref="H3683:H3689" si="706">"91197"</f>
        <v>91197</v>
      </c>
      <c r="I3683">
        <v>1</v>
      </c>
      <c r="J3683">
        <v>1046</v>
      </c>
      <c r="K3683">
        <v>0</v>
      </c>
      <c r="L3683">
        <v>815.88</v>
      </c>
    </row>
    <row r="3684" spans="1:12" x14ac:dyDescent="0.25">
      <c r="A3684" t="str">
        <f t="shared" si="694"/>
        <v>89301000</v>
      </c>
      <c r="B3684" t="str">
        <f t="shared" si="698"/>
        <v>06539000</v>
      </c>
      <c r="C3684" t="str">
        <f t="shared" si="704"/>
        <v>06539003</v>
      </c>
      <c r="D3684" t="str">
        <f t="shared" si="705"/>
        <v>813</v>
      </c>
      <c r="E3684" t="str">
        <f t="shared" si="699"/>
        <v>89301031</v>
      </c>
      <c r="F3684" t="str">
        <f t="shared" si="700"/>
        <v>8458065847</v>
      </c>
      <c r="G3684" s="1">
        <v>44851</v>
      </c>
      <c r="H3684" t="str">
        <f t="shared" si="706"/>
        <v>91197</v>
      </c>
      <c r="I3684">
        <v>1</v>
      </c>
      <c r="J3684">
        <v>1046</v>
      </c>
      <c r="K3684">
        <v>0</v>
      </c>
      <c r="L3684">
        <v>815.88</v>
      </c>
    </row>
    <row r="3685" spans="1:12" x14ac:dyDescent="0.25">
      <c r="A3685" t="str">
        <f t="shared" si="694"/>
        <v>89301000</v>
      </c>
      <c r="B3685" t="str">
        <f t="shared" si="698"/>
        <v>06539000</v>
      </c>
      <c r="C3685" t="str">
        <f t="shared" si="704"/>
        <v>06539003</v>
      </c>
      <c r="D3685" t="str">
        <f t="shared" si="705"/>
        <v>813</v>
      </c>
      <c r="E3685" t="str">
        <f t="shared" si="699"/>
        <v>89301031</v>
      </c>
      <c r="F3685" t="str">
        <f t="shared" si="700"/>
        <v>8458065847</v>
      </c>
      <c r="G3685" s="1">
        <v>44851</v>
      </c>
      <c r="H3685" t="str">
        <f t="shared" si="706"/>
        <v>91197</v>
      </c>
      <c r="I3685">
        <v>1</v>
      </c>
      <c r="J3685">
        <v>1046</v>
      </c>
      <c r="K3685">
        <v>0</v>
      </c>
      <c r="L3685">
        <v>815.88</v>
      </c>
    </row>
    <row r="3686" spans="1:12" x14ac:dyDescent="0.25">
      <c r="A3686" t="str">
        <f t="shared" si="694"/>
        <v>89301000</v>
      </c>
      <c r="B3686" t="str">
        <f t="shared" si="698"/>
        <v>06539000</v>
      </c>
      <c r="C3686" t="str">
        <f t="shared" si="704"/>
        <v>06539003</v>
      </c>
      <c r="D3686" t="str">
        <f t="shared" si="705"/>
        <v>813</v>
      </c>
      <c r="E3686" t="str">
        <f t="shared" si="699"/>
        <v>89301031</v>
      </c>
      <c r="F3686" t="str">
        <f t="shared" si="700"/>
        <v>8458065847</v>
      </c>
      <c r="G3686" s="1">
        <v>44850</v>
      </c>
      <c r="H3686" t="str">
        <f t="shared" si="706"/>
        <v>91197</v>
      </c>
      <c r="I3686">
        <v>1</v>
      </c>
      <c r="J3686">
        <v>1046</v>
      </c>
      <c r="K3686">
        <v>0</v>
      </c>
      <c r="L3686">
        <v>815.88</v>
      </c>
    </row>
    <row r="3687" spans="1:12" x14ac:dyDescent="0.25">
      <c r="A3687" t="str">
        <f t="shared" si="694"/>
        <v>89301000</v>
      </c>
      <c r="B3687" t="str">
        <f t="shared" si="698"/>
        <v>06539000</v>
      </c>
      <c r="C3687" t="str">
        <f t="shared" si="704"/>
        <v>06539003</v>
      </c>
      <c r="D3687" t="str">
        <f t="shared" si="705"/>
        <v>813</v>
      </c>
      <c r="E3687" t="str">
        <f t="shared" si="699"/>
        <v>89301031</v>
      </c>
      <c r="F3687" t="str">
        <f t="shared" si="700"/>
        <v>8458065847</v>
      </c>
      <c r="G3687" s="1">
        <v>44850</v>
      </c>
      <c r="H3687" t="str">
        <f t="shared" si="706"/>
        <v>91197</v>
      </c>
      <c r="I3687">
        <v>1</v>
      </c>
      <c r="J3687">
        <v>1046</v>
      </c>
      <c r="K3687">
        <v>0</v>
      </c>
      <c r="L3687">
        <v>815.88</v>
      </c>
    </row>
    <row r="3688" spans="1:12" x14ac:dyDescent="0.25">
      <c r="A3688" t="str">
        <f t="shared" si="694"/>
        <v>89301000</v>
      </c>
      <c r="B3688" t="str">
        <f t="shared" si="698"/>
        <v>06539000</v>
      </c>
      <c r="C3688" t="str">
        <f t="shared" si="704"/>
        <v>06539003</v>
      </c>
      <c r="D3688" t="str">
        <f t="shared" si="705"/>
        <v>813</v>
      </c>
      <c r="E3688" t="str">
        <f t="shared" si="699"/>
        <v>89301031</v>
      </c>
      <c r="F3688" t="str">
        <f t="shared" si="700"/>
        <v>8458065847</v>
      </c>
      <c r="G3688" s="1">
        <v>44849</v>
      </c>
      <c r="H3688" t="str">
        <f t="shared" si="706"/>
        <v>91197</v>
      </c>
      <c r="I3688">
        <v>1</v>
      </c>
      <c r="J3688">
        <v>1046</v>
      </c>
      <c r="K3688">
        <v>0</v>
      </c>
      <c r="L3688">
        <v>815.88</v>
      </c>
    </row>
    <row r="3689" spans="1:12" x14ac:dyDescent="0.25">
      <c r="A3689" t="str">
        <f t="shared" si="694"/>
        <v>89301000</v>
      </c>
      <c r="B3689" t="str">
        <f t="shared" si="698"/>
        <v>06539000</v>
      </c>
      <c r="C3689" t="str">
        <f t="shared" si="704"/>
        <v>06539003</v>
      </c>
      <c r="D3689" t="str">
        <f t="shared" si="705"/>
        <v>813</v>
      </c>
      <c r="E3689" t="str">
        <f t="shared" si="699"/>
        <v>89301031</v>
      </c>
      <c r="F3689" t="str">
        <f t="shared" si="700"/>
        <v>8458065847</v>
      </c>
      <c r="G3689" s="1">
        <v>44849</v>
      </c>
      <c r="H3689" t="str">
        <f t="shared" si="706"/>
        <v>91197</v>
      </c>
      <c r="I3689">
        <v>1</v>
      </c>
      <c r="J3689">
        <v>1046</v>
      </c>
      <c r="K3689">
        <v>0</v>
      </c>
      <c r="L3689">
        <v>815.88</v>
      </c>
    </row>
    <row r="3690" spans="1:12" x14ac:dyDescent="0.25">
      <c r="A3690" t="str">
        <f t="shared" si="694"/>
        <v>89301000</v>
      </c>
      <c r="B3690" t="str">
        <f t="shared" si="698"/>
        <v>06539000</v>
      </c>
      <c r="C3690" t="str">
        <f t="shared" si="704"/>
        <v>06539003</v>
      </c>
      <c r="D3690" t="str">
        <f t="shared" si="705"/>
        <v>813</v>
      </c>
      <c r="E3690" t="str">
        <f t="shared" si="699"/>
        <v>89301031</v>
      </c>
      <c r="F3690" t="str">
        <f t="shared" si="700"/>
        <v>8458065847</v>
      </c>
      <c r="G3690" s="1">
        <v>44851</v>
      </c>
      <c r="H3690" t="str">
        <f>"91329"</f>
        <v>91329</v>
      </c>
      <c r="I3690">
        <v>2</v>
      </c>
      <c r="J3690">
        <v>428</v>
      </c>
      <c r="K3690">
        <v>0</v>
      </c>
      <c r="L3690">
        <v>333.84</v>
      </c>
    </row>
    <row r="3691" spans="1:12" x14ac:dyDescent="0.25">
      <c r="A3691" t="str">
        <f t="shared" si="694"/>
        <v>89301000</v>
      </c>
      <c r="B3691" t="str">
        <f t="shared" si="698"/>
        <v>06539000</v>
      </c>
      <c r="C3691" t="str">
        <f t="shared" si="704"/>
        <v>06539003</v>
      </c>
      <c r="D3691" t="str">
        <f t="shared" si="705"/>
        <v>813</v>
      </c>
      <c r="E3691" t="str">
        <f t="shared" si="699"/>
        <v>89301031</v>
      </c>
      <c r="F3691" t="str">
        <f t="shared" si="700"/>
        <v>8458065847</v>
      </c>
      <c r="G3691" s="1">
        <v>44851</v>
      </c>
      <c r="H3691" t="str">
        <f>"91329"</f>
        <v>91329</v>
      </c>
      <c r="I3691">
        <v>2</v>
      </c>
      <c r="J3691">
        <v>428</v>
      </c>
      <c r="K3691">
        <v>0</v>
      </c>
      <c r="L3691">
        <v>333.84</v>
      </c>
    </row>
    <row r="3692" spans="1:12" x14ac:dyDescent="0.25">
      <c r="A3692" t="str">
        <f t="shared" si="694"/>
        <v>89301000</v>
      </c>
      <c r="B3692" t="str">
        <f t="shared" si="698"/>
        <v>06539000</v>
      </c>
      <c r="C3692" t="str">
        <f t="shared" si="704"/>
        <v>06539003</v>
      </c>
      <c r="D3692" t="str">
        <f t="shared" si="705"/>
        <v>813</v>
      </c>
      <c r="E3692" t="str">
        <f t="shared" si="699"/>
        <v>89301031</v>
      </c>
      <c r="F3692" t="str">
        <f t="shared" si="700"/>
        <v>8458065847</v>
      </c>
      <c r="G3692" s="1">
        <v>44851</v>
      </c>
      <c r="H3692" t="str">
        <f>"91329"</f>
        <v>91329</v>
      </c>
      <c r="I3692">
        <v>2</v>
      </c>
      <c r="J3692">
        <v>428</v>
      </c>
      <c r="K3692">
        <v>0</v>
      </c>
      <c r="L3692">
        <v>333.84</v>
      </c>
    </row>
    <row r="3693" spans="1:12" x14ac:dyDescent="0.25">
      <c r="A3693" t="str">
        <f t="shared" si="694"/>
        <v>89301000</v>
      </c>
      <c r="B3693" t="str">
        <f t="shared" si="698"/>
        <v>06539000</v>
      </c>
      <c r="C3693" t="str">
        <f t="shared" si="704"/>
        <v>06539003</v>
      </c>
      <c r="D3693" t="str">
        <f t="shared" si="705"/>
        <v>813</v>
      </c>
      <c r="E3693" t="str">
        <f t="shared" si="699"/>
        <v>89301031</v>
      </c>
      <c r="F3693" t="str">
        <f t="shared" si="700"/>
        <v>8458065847</v>
      </c>
      <c r="G3693" s="1">
        <v>44851</v>
      </c>
      <c r="H3693" t="str">
        <f>"91329"</f>
        <v>91329</v>
      </c>
      <c r="I3693">
        <v>2</v>
      </c>
      <c r="J3693">
        <v>428</v>
      </c>
      <c r="K3693">
        <v>0</v>
      </c>
      <c r="L3693">
        <v>333.84</v>
      </c>
    </row>
    <row r="3694" spans="1:12" x14ac:dyDescent="0.25">
      <c r="A3694" t="str">
        <f t="shared" si="694"/>
        <v>89301000</v>
      </c>
      <c r="B3694" t="str">
        <f t="shared" si="698"/>
        <v>06539000</v>
      </c>
      <c r="C3694" t="str">
        <f t="shared" si="704"/>
        <v>06539003</v>
      </c>
      <c r="D3694" t="str">
        <f t="shared" si="705"/>
        <v>813</v>
      </c>
      <c r="E3694" t="str">
        <f t="shared" si="699"/>
        <v>89301031</v>
      </c>
      <c r="F3694" t="str">
        <f t="shared" si="700"/>
        <v>8458065847</v>
      </c>
      <c r="G3694" s="1">
        <v>44851</v>
      </c>
      <c r="H3694" t="str">
        <f>"91129"</f>
        <v>91129</v>
      </c>
      <c r="I3694">
        <v>1</v>
      </c>
      <c r="J3694">
        <v>174</v>
      </c>
      <c r="K3694">
        <v>0</v>
      </c>
      <c r="L3694">
        <v>135.72</v>
      </c>
    </row>
    <row r="3695" spans="1:12" x14ac:dyDescent="0.25">
      <c r="A3695" t="str">
        <f t="shared" si="694"/>
        <v>89301000</v>
      </c>
      <c r="B3695" t="str">
        <f t="shared" si="698"/>
        <v>06539000</v>
      </c>
      <c r="C3695" t="str">
        <f t="shared" si="704"/>
        <v>06539003</v>
      </c>
      <c r="D3695" t="str">
        <f t="shared" si="705"/>
        <v>813</v>
      </c>
      <c r="E3695" t="str">
        <f t="shared" si="699"/>
        <v>89301031</v>
      </c>
      <c r="F3695" t="str">
        <f t="shared" si="700"/>
        <v>8458065847</v>
      </c>
      <c r="G3695" s="1">
        <v>44851</v>
      </c>
      <c r="H3695" t="str">
        <f>"91131"</f>
        <v>91131</v>
      </c>
      <c r="I3695">
        <v>1</v>
      </c>
      <c r="J3695">
        <v>171</v>
      </c>
      <c r="K3695">
        <v>0</v>
      </c>
      <c r="L3695">
        <v>133.38</v>
      </c>
    </row>
    <row r="3696" spans="1:12" x14ac:dyDescent="0.25">
      <c r="A3696" t="str">
        <f t="shared" si="694"/>
        <v>89301000</v>
      </c>
      <c r="B3696" t="str">
        <f t="shared" si="698"/>
        <v>06539000</v>
      </c>
      <c r="C3696" t="str">
        <f t="shared" si="704"/>
        <v>06539003</v>
      </c>
      <c r="D3696" t="str">
        <f t="shared" si="705"/>
        <v>813</v>
      </c>
      <c r="E3696" t="str">
        <f t="shared" si="699"/>
        <v>89301031</v>
      </c>
      <c r="F3696" t="str">
        <f t="shared" si="700"/>
        <v>8458065847</v>
      </c>
      <c r="G3696" s="1">
        <v>44851</v>
      </c>
      <c r="H3696" t="str">
        <f>"91133"</f>
        <v>91133</v>
      </c>
      <c r="I3696">
        <v>1</v>
      </c>
      <c r="J3696">
        <v>176</v>
      </c>
      <c r="K3696">
        <v>0</v>
      </c>
      <c r="L3696">
        <v>137.28</v>
      </c>
    </row>
    <row r="3697" spans="1:12" x14ac:dyDescent="0.25">
      <c r="A3697" t="str">
        <f t="shared" si="694"/>
        <v>89301000</v>
      </c>
      <c r="B3697" t="str">
        <f t="shared" si="698"/>
        <v>06539000</v>
      </c>
      <c r="C3697" t="str">
        <f t="shared" si="704"/>
        <v>06539003</v>
      </c>
      <c r="D3697" t="str">
        <f t="shared" si="705"/>
        <v>813</v>
      </c>
      <c r="E3697" t="str">
        <f t="shared" si="699"/>
        <v>89301031</v>
      </c>
      <c r="F3697" t="str">
        <f t="shared" si="700"/>
        <v>8458065847</v>
      </c>
      <c r="G3697" s="1">
        <v>44851</v>
      </c>
      <c r="H3697" t="str">
        <f>"91171"</f>
        <v>91171</v>
      </c>
      <c r="I3697">
        <v>1</v>
      </c>
      <c r="J3697">
        <v>360</v>
      </c>
      <c r="K3697">
        <v>0</v>
      </c>
      <c r="L3697">
        <v>280.8</v>
      </c>
    </row>
    <row r="3698" spans="1:12" x14ac:dyDescent="0.25">
      <c r="A3698" t="str">
        <f t="shared" si="694"/>
        <v>89301000</v>
      </c>
      <c r="B3698" t="str">
        <f t="shared" si="698"/>
        <v>06539000</v>
      </c>
      <c r="C3698" t="str">
        <f t="shared" si="704"/>
        <v>06539003</v>
      </c>
      <c r="D3698" t="str">
        <f t="shared" si="705"/>
        <v>813</v>
      </c>
      <c r="E3698" t="str">
        <f t="shared" si="699"/>
        <v>89301031</v>
      </c>
      <c r="F3698" t="str">
        <f t="shared" si="700"/>
        <v>8458065847</v>
      </c>
      <c r="G3698" s="1">
        <v>44848</v>
      </c>
      <c r="H3698" t="str">
        <f>"91173"</f>
        <v>91173</v>
      </c>
      <c r="I3698">
        <v>1</v>
      </c>
      <c r="J3698">
        <v>335</v>
      </c>
      <c r="K3698">
        <v>0</v>
      </c>
      <c r="L3698">
        <v>261.3</v>
      </c>
    </row>
    <row r="3699" spans="1:12" x14ac:dyDescent="0.25">
      <c r="A3699" t="str">
        <f t="shared" si="694"/>
        <v>89301000</v>
      </c>
      <c r="B3699" t="str">
        <f t="shared" si="698"/>
        <v>06539000</v>
      </c>
      <c r="C3699" t="str">
        <f t="shared" si="704"/>
        <v>06539003</v>
      </c>
      <c r="D3699" t="str">
        <f t="shared" si="705"/>
        <v>813</v>
      </c>
      <c r="E3699" t="str">
        <f t="shared" si="699"/>
        <v>89301031</v>
      </c>
      <c r="F3699" t="str">
        <f t="shared" si="700"/>
        <v>8458065847</v>
      </c>
      <c r="G3699" s="1">
        <v>44851</v>
      </c>
      <c r="H3699" t="str">
        <f>"91175"</f>
        <v>91175</v>
      </c>
      <c r="I3699">
        <v>1</v>
      </c>
      <c r="J3699">
        <v>360</v>
      </c>
      <c r="K3699">
        <v>0</v>
      </c>
      <c r="L3699">
        <v>280.8</v>
      </c>
    </row>
    <row r="3700" spans="1:12" x14ac:dyDescent="0.25">
      <c r="A3700" t="str">
        <f t="shared" si="694"/>
        <v>89301000</v>
      </c>
      <c r="B3700" t="str">
        <f t="shared" si="698"/>
        <v>06539000</v>
      </c>
      <c r="C3700" t="str">
        <f t="shared" si="704"/>
        <v>06539003</v>
      </c>
      <c r="D3700" t="str">
        <f t="shared" si="705"/>
        <v>813</v>
      </c>
      <c r="E3700" t="str">
        <f t="shared" si="699"/>
        <v>89301031</v>
      </c>
      <c r="F3700" t="str">
        <f t="shared" si="700"/>
        <v>8458065847</v>
      </c>
      <c r="G3700" s="1">
        <v>44849</v>
      </c>
      <c r="H3700" t="str">
        <f>"91167"</f>
        <v>91167</v>
      </c>
      <c r="I3700">
        <v>1</v>
      </c>
      <c r="J3700">
        <v>425</v>
      </c>
      <c r="K3700">
        <v>0</v>
      </c>
      <c r="L3700">
        <v>331.5</v>
      </c>
    </row>
    <row r="3701" spans="1:12" x14ac:dyDescent="0.25">
      <c r="A3701" t="str">
        <f t="shared" si="694"/>
        <v>89301000</v>
      </c>
      <c r="B3701" t="str">
        <f t="shared" si="698"/>
        <v>06539000</v>
      </c>
      <c r="C3701" t="str">
        <f t="shared" si="704"/>
        <v>06539003</v>
      </c>
      <c r="D3701" t="str">
        <f t="shared" si="705"/>
        <v>813</v>
      </c>
      <c r="E3701" t="str">
        <f t="shared" si="699"/>
        <v>89301031</v>
      </c>
      <c r="F3701" t="str">
        <f t="shared" si="700"/>
        <v>8458065847</v>
      </c>
      <c r="G3701" s="1">
        <v>44849</v>
      </c>
      <c r="H3701" t="str">
        <f>"91169"</f>
        <v>91169</v>
      </c>
      <c r="I3701">
        <v>1</v>
      </c>
      <c r="J3701">
        <v>425</v>
      </c>
      <c r="K3701">
        <v>0</v>
      </c>
      <c r="L3701">
        <v>331.5</v>
      </c>
    </row>
    <row r="3702" spans="1:12" x14ac:dyDescent="0.25">
      <c r="A3702" t="str">
        <f t="shared" si="694"/>
        <v>89301000</v>
      </c>
      <c r="B3702" t="str">
        <f t="shared" si="698"/>
        <v>06539000</v>
      </c>
      <c r="C3702" t="str">
        <f t="shared" si="704"/>
        <v>06539003</v>
      </c>
      <c r="D3702" t="str">
        <f t="shared" si="705"/>
        <v>813</v>
      </c>
      <c r="E3702" t="str">
        <f t="shared" si="699"/>
        <v>89301031</v>
      </c>
      <c r="F3702" t="str">
        <f t="shared" si="700"/>
        <v>8458065847</v>
      </c>
      <c r="G3702" s="1">
        <v>44848</v>
      </c>
      <c r="H3702" t="str">
        <f>"91167"</f>
        <v>91167</v>
      </c>
      <c r="I3702">
        <v>1</v>
      </c>
      <c r="J3702">
        <v>425</v>
      </c>
      <c r="K3702">
        <v>0</v>
      </c>
      <c r="L3702">
        <v>331.5</v>
      </c>
    </row>
    <row r="3703" spans="1:12" x14ac:dyDescent="0.25">
      <c r="A3703" t="str">
        <f t="shared" si="694"/>
        <v>89301000</v>
      </c>
      <c r="B3703" t="str">
        <f t="shared" ref="B3703:B3734" si="707">"06539000"</f>
        <v>06539000</v>
      </c>
      <c r="C3703" t="str">
        <f t="shared" si="704"/>
        <v>06539003</v>
      </c>
      <c r="D3703" t="str">
        <f t="shared" si="705"/>
        <v>813</v>
      </c>
      <c r="E3703" t="str">
        <f t="shared" si="699"/>
        <v>89301031</v>
      </c>
      <c r="F3703" t="str">
        <f t="shared" si="700"/>
        <v>8458065847</v>
      </c>
      <c r="G3703" s="1">
        <v>44848</v>
      </c>
      <c r="H3703" t="str">
        <f>"91169"</f>
        <v>91169</v>
      </c>
      <c r="I3703">
        <v>1</v>
      </c>
      <c r="J3703">
        <v>425</v>
      </c>
      <c r="K3703">
        <v>0</v>
      </c>
      <c r="L3703">
        <v>331.5</v>
      </c>
    </row>
    <row r="3704" spans="1:12" x14ac:dyDescent="0.25">
      <c r="A3704" t="str">
        <f t="shared" si="694"/>
        <v>89301000</v>
      </c>
      <c r="B3704" t="str">
        <f t="shared" si="707"/>
        <v>06539000</v>
      </c>
      <c r="C3704" t="str">
        <f t="shared" si="704"/>
        <v>06539003</v>
      </c>
      <c r="D3704" t="str">
        <f t="shared" si="705"/>
        <v>813</v>
      </c>
      <c r="E3704" t="str">
        <f t="shared" si="699"/>
        <v>89301031</v>
      </c>
      <c r="F3704" t="str">
        <f t="shared" si="700"/>
        <v>8458065847</v>
      </c>
      <c r="G3704" s="1">
        <v>44853</v>
      </c>
      <c r="H3704" t="str">
        <f>"91475"</f>
        <v>91475</v>
      </c>
      <c r="I3704">
        <v>1</v>
      </c>
      <c r="J3704">
        <v>206</v>
      </c>
      <c r="K3704">
        <v>0</v>
      </c>
      <c r="L3704">
        <v>160.68</v>
      </c>
    </row>
    <row r="3705" spans="1:12" x14ac:dyDescent="0.25">
      <c r="A3705" t="str">
        <f t="shared" si="694"/>
        <v>89301000</v>
      </c>
      <c r="B3705" t="str">
        <f t="shared" si="707"/>
        <v>06539000</v>
      </c>
      <c r="C3705" t="str">
        <f>"06539001"</f>
        <v>06539001</v>
      </c>
      <c r="D3705" t="str">
        <f>"801"</f>
        <v>801</v>
      </c>
      <c r="E3705" t="str">
        <f t="shared" ref="E3705:E3736" si="708">"89301171"</f>
        <v>89301171</v>
      </c>
      <c r="F3705" t="str">
        <f t="shared" ref="F3705:F3725" si="709">"475202456"</f>
        <v>475202456</v>
      </c>
      <c r="G3705" s="1">
        <v>44855</v>
      </c>
      <c r="H3705" t="str">
        <f>"81329"</f>
        <v>81329</v>
      </c>
      <c r="I3705">
        <v>1</v>
      </c>
      <c r="J3705">
        <v>16</v>
      </c>
      <c r="K3705">
        <v>0</v>
      </c>
      <c r="L3705">
        <v>12.48</v>
      </c>
    </row>
    <row r="3706" spans="1:12" x14ac:dyDescent="0.25">
      <c r="A3706" t="str">
        <f t="shared" si="694"/>
        <v>89301000</v>
      </c>
      <c r="B3706" t="str">
        <f t="shared" si="707"/>
        <v>06539000</v>
      </c>
      <c r="C3706" t="str">
        <f>"06539001"</f>
        <v>06539001</v>
      </c>
      <c r="D3706" t="str">
        <f>"801"</f>
        <v>801</v>
      </c>
      <c r="E3706" t="str">
        <f t="shared" si="708"/>
        <v>89301171</v>
      </c>
      <c r="F3706" t="str">
        <f t="shared" si="709"/>
        <v>475202456</v>
      </c>
      <c r="G3706" s="1">
        <v>44855</v>
      </c>
      <c r="H3706" t="str">
        <f>"81331"</f>
        <v>81331</v>
      </c>
      <c r="I3706">
        <v>1</v>
      </c>
      <c r="J3706">
        <v>193</v>
      </c>
      <c r="K3706">
        <v>0</v>
      </c>
      <c r="L3706">
        <v>150.54</v>
      </c>
    </row>
    <row r="3707" spans="1:12" x14ac:dyDescent="0.25">
      <c r="A3707" t="str">
        <f t="shared" si="694"/>
        <v>89301000</v>
      </c>
      <c r="B3707" t="str">
        <f t="shared" si="707"/>
        <v>06539000</v>
      </c>
      <c r="C3707" t="str">
        <f t="shared" ref="C3707:C3725" si="710">"06539003"</f>
        <v>06539003</v>
      </c>
      <c r="D3707" t="str">
        <f t="shared" ref="D3707:D3725" si="711">"813"</f>
        <v>813</v>
      </c>
      <c r="E3707" t="str">
        <f t="shared" si="708"/>
        <v>89301171</v>
      </c>
      <c r="F3707" t="str">
        <f t="shared" si="709"/>
        <v>475202456</v>
      </c>
      <c r="G3707" s="1">
        <v>44860</v>
      </c>
      <c r="H3707" t="str">
        <f>"91413"</f>
        <v>91413</v>
      </c>
      <c r="I3707">
        <v>1</v>
      </c>
      <c r="J3707">
        <v>853</v>
      </c>
      <c r="K3707">
        <v>0</v>
      </c>
      <c r="L3707">
        <v>665.34</v>
      </c>
    </row>
    <row r="3708" spans="1:12" x14ac:dyDescent="0.25">
      <c r="A3708" t="str">
        <f t="shared" si="694"/>
        <v>89301000</v>
      </c>
      <c r="B3708" t="str">
        <f t="shared" si="707"/>
        <v>06539000</v>
      </c>
      <c r="C3708" t="str">
        <f t="shared" si="710"/>
        <v>06539003</v>
      </c>
      <c r="D3708" t="str">
        <f t="shared" si="711"/>
        <v>813</v>
      </c>
      <c r="E3708" t="str">
        <f t="shared" si="708"/>
        <v>89301171</v>
      </c>
      <c r="F3708" t="str">
        <f t="shared" si="709"/>
        <v>475202456</v>
      </c>
      <c r="G3708" s="1">
        <v>44860</v>
      </c>
      <c r="H3708" t="str">
        <f>"91413"</f>
        <v>91413</v>
      </c>
      <c r="I3708">
        <v>1</v>
      </c>
      <c r="J3708">
        <v>853</v>
      </c>
      <c r="K3708">
        <v>0</v>
      </c>
      <c r="L3708">
        <v>665.34</v>
      </c>
    </row>
    <row r="3709" spans="1:12" x14ac:dyDescent="0.25">
      <c r="A3709" t="str">
        <f t="shared" si="694"/>
        <v>89301000</v>
      </c>
      <c r="B3709" t="str">
        <f t="shared" si="707"/>
        <v>06539000</v>
      </c>
      <c r="C3709" t="str">
        <f t="shared" si="710"/>
        <v>06539003</v>
      </c>
      <c r="D3709" t="str">
        <f t="shared" si="711"/>
        <v>813</v>
      </c>
      <c r="E3709" t="str">
        <f t="shared" si="708"/>
        <v>89301171</v>
      </c>
      <c r="F3709" t="str">
        <f t="shared" si="709"/>
        <v>475202456</v>
      </c>
      <c r="G3709" s="1">
        <v>44855</v>
      </c>
      <c r="H3709" t="str">
        <f t="shared" ref="H3709:H3714" si="712">"91197"</f>
        <v>91197</v>
      </c>
      <c r="I3709">
        <v>1</v>
      </c>
      <c r="J3709">
        <v>1046</v>
      </c>
      <c r="K3709">
        <v>0</v>
      </c>
      <c r="L3709">
        <v>815.88</v>
      </c>
    </row>
    <row r="3710" spans="1:12" x14ac:dyDescent="0.25">
      <c r="A3710" t="str">
        <f t="shared" si="694"/>
        <v>89301000</v>
      </c>
      <c r="B3710" t="str">
        <f t="shared" si="707"/>
        <v>06539000</v>
      </c>
      <c r="C3710" t="str">
        <f t="shared" si="710"/>
        <v>06539003</v>
      </c>
      <c r="D3710" t="str">
        <f t="shared" si="711"/>
        <v>813</v>
      </c>
      <c r="E3710" t="str">
        <f t="shared" si="708"/>
        <v>89301171</v>
      </c>
      <c r="F3710" t="str">
        <f t="shared" si="709"/>
        <v>475202456</v>
      </c>
      <c r="G3710" s="1">
        <v>44857</v>
      </c>
      <c r="H3710" t="str">
        <f t="shared" si="712"/>
        <v>91197</v>
      </c>
      <c r="I3710">
        <v>1</v>
      </c>
      <c r="J3710">
        <v>1046</v>
      </c>
      <c r="K3710">
        <v>0</v>
      </c>
      <c r="L3710">
        <v>815.88</v>
      </c>
    </row>
    <row r="3711" spans="1:12" x14ac:dyDescent="0.25">
      <c r="A3711" t="str">
        <f t="shared" si="694"/>
        <v>89301000</v>
      </c>
      <c r="B3711" t="str">
        <f t="shared" si="707"/>
        <v>06539000</v>
      </c>
      <c r="C3711" t="str">
        <f t="shared" si="710"/>
        <v>06539003</v>
      </c>
      <c r="D3711" t="str">
        <f t="shared" si="711"/>
        <v>813</v>
      </c>
      <c r="E3711" t="str">
        <f t="shared" si="708"/>
        <v>89301171</v>
      </c>
      <c r="F3711" t="str">
        <f t="shared" si="709"/>
        <v>475202456</v>
      </c>
      <c r="G3711" s="1">
        <v>44857</v>
      </c>
      <c r="H3711" t="str">
        <f t="shared" si="712"/>
        <v>91197</v>
      </c>
      <c r="I3711">
        <v>1</v>
      </c>
      <c r="J3711">
        <v>1046</v>
      </c>
      <c r="K3711">
        <v>0</v>
      </c>
      <c r="L3711">
        <v>815.88</v>
      </c>
    </row>
    <row r="3712" spans="1:12" x14ac:dyDescent="0.25">
      <c r="A3712" t="str">
        <f t="shared" si="694"/>
        <v>89301000</v>
      </c>
      <c r="B3712" t="str">
        <f t="shared" si="707"/>
        <v>06539000</v>
      </c>
      <c r="C3712" t="str">
        <f t="shared" si="710"/>
        <v>06539003</v>
      </c>
      <c r="D3712" t="str">
        <f t="shared" si="711"/>
        <v>813</v>
      </c>
      <c r="E3712" t="str">
        <f t="shared" si="708"/>
        <v>89301171</v>
      </c>
      <c r="F3712" t="str">
        <f t="shared" si="709"/>
        <v>475202456</v>
      </c>
      <c r="G3712" s="1">
        <v>44856</v>
      </c>
      <c r="H3712" t="str">
        <f t="shared" si="712"/>
        <v>91197</v>
      </c>
      <c r="I3712">
        <v>1</v>
      </c>
      <c r="J3712">
        <v>1046</v>
      </c>
      <c r="K3712">
        <v>0</v>
      </c>
      <c r="L3712">
        <v>815.88</v>
      </c>
    </row>
    <row r="3713" spans="1:12" x14ac:dyDescent="0.25">
      <c r="A3713" t="str">
        <f t="shared" si="694"/>
        <v>89301000</v>
      </c>
      <c r="B3713" t="str">
        <f t="shared" si="707"/>
        <v>06539000</v>
      </c>
      <c r="C3713" t="str">
        <f t="shared" si="710"/>
        <v>06539003</v>
      </c>
      <c r="D3713" t="str">
        <f t="shared" si="711"/>
        <v>813</v>
      </c>
      <c r="E3713" t="str">
        <f t="shared" si="708"/>
        <v>89301171</v>
      </c>
      <c r="F3713" t="str">
        <f t="shared" si="709"/>
        <v>475202456</v>
      </c>
      <c r="G3713" s="1">
        <v>44856</v>
      </c>
      <c r="H3713" t="str">
        <f t="shared" si="712"/>
        <v>91197</v>
      </c>
      <c r="I3713">
        <v>1</v>
      </c>
      <c r="J3713">
        <v>1046</v>
      </c>
      <c r="K3713">
        <v>0</v>
      </c>
      <c r="L3713">
        <v>815.88</v>
      </c>
    </row>
    <row r="3714" spans="1:12" x14ac:dyDescent="0.25">
      <c r="A3714" t="str">
        <f t="shared" ref="A3714:A3777" si="713">"89301000"</f>
        <v>89301000</v>
      </c>
      <c r="B3714" t="str">
        <f t="shared" si="707"/>
        <v>06539000</v>
      </c>
      <c r="C3714" t="str">
        <f t="shared" si="710"/>
        <v>06539003</v>
      </c>
      <c r="D3714" t="str">
        <f t="shared" si="711"/>
        <v>813</v>
      </c>
      <c r="E3714" t="str">
        <f t="shared" si="708"/>
        <v>89301171</v>
      </c>
      <c r="F3714" t="str">
        <f t="shared" si="709"/>
        <v>475202456</v>
      </c>
      <c r="G3714" s="1">
        <v>44855</v>
      </c>
      <c r="H3714" t="str">
        <f t="shared" si="712"/>
        <v>91197</v>
      </c>
      <c r="I3714">
        <v>1</v>
      </c>
      <c r="J3714">
        <v>1046</v>
      </c>
      <c r="K3714">
        <v>0</v>
      </c>
      <c r="L3714">
        <v>815.88</v>
      </c>
    </row>
    <row r="3715" spans="1:12" x14ac:dyDescent="0.25">
      <c r="A3715" t="str">
        <f t="shared" si="713"/>
        <v>89301000</v>
      </c>
      <c r="B3715" t="str">
        <f t="shared" si="707"/>
        <v>06539000</v>
      </c>
      <c r="C3715" t="str">
        <f t="shared" si="710"/>
        <v>06539003</v>
      </c>
      <c r="D3715" t="str">
        <f t="shared" si="711"/>
        <v>813</v>
      </c>
      <c r="E3715" t="str">
        <f t="shared" si="708"/>
        <v>89301171</v>
      </c>
      <c r="F3715" t="str">
        <f t="shared" si="709"/>
        <v>475202456</v>
      </c>
      <c r="G3715" s="1">
        <v>44855</v>
      </c>
      <c r="H3715" t="str">
        <f>"91129"</f>
        <v>91129</v>
      </c>
      <c r="I3715">
        <v>1</v>
      </c>
      <c r="J3715">
        <v>174</v>
      </c>
      <c r="K3715">
        <v>0</v>
      </c>
      <c r="L3715">
        <v>135.72</v>
      </c>
    </row>
    <row r="3716" spans="1:12" x14ac:dyDescent="0.25">
      <c r="A3716" t="str">
        <f t="shared" si="713"/>
        <v>89301000</v>
      </c>
      <c r="B3716" t="str">
        <f t="shared" si="707"/>
        <v>06539000</v>
      </c>
      <c r="C3716" t="str">
        <f t="shared" si="710"/>
        <v>06539003</v>
      </c>
      <c r="D3716" t="str">
        <f t="shared" si="711"/>
        <v>813</v>
      </c>
      <c r="E3716" t="str">
        <f t="shared" si="708"/>
        <v>89301171</v>
      </c>
      <c r="F3716" t="str">
        <f t="shared" si="709"/>
        <v>475202456</v>
      </c>
      <c r="G3716" s="1">
        <v>44855</v>
      </c>
      <c r="H3716" t="str">
        <f>"91131"</f>
        <v>91131</v>
      </c>
      <c r="I3716">
        <v>1</v>
      </c>
      <c r="J3716">
        <v>171</v>
      </c>
      <c r="K3716">
        <v>0</v>
      </c>
      <c r="L3716">
        <v>133.38</v>
      </c>
    </row>
    <row r="3717" spans="1:12" x14ac:dyDescent="0.25">
      <c r="A3717" t="str">
        <f t="shared" si="713"/>
        <v>89301000</v>
      </c>
      <c r="B3717" t="str">
        <f t="shared" si="707"/>
        <v>06539000</v>
      </c>
      <c r="C3717" t="str">
        <f t="shared" si="710"/>
        <v>06539003</v>
      </c>
      <c r="D3717" t="str">
        <f t="shared" si="711"/>
        <v>813</v>
      </c>
      <c r="E3717" t="str">
        <f t="shared" si="708"/>
        <v>89301171</v>
      </c>
      <c r="F3717" t="str">
        <f t="shared" si="709"/>
        <v>475202456</v>
      </c>
      <c r="G3717" s="1">
        <v>44855</v>
      </c>
      <c r="H3717" t="str">
        <f>"91133"</f>
        <v>91133</v>
      </c>
      <c r="I3717">
        <v>1</v>
      </c>
      <c r="J3717">
        <v>176</v>
      </c>
      <c r="K3717">
        <v>0</v>
      </c>
      <c r="L3717">
        <v>137.28</v>
      </c>
    </row>
    <row r="3718" spans="1:12" x14ac:dyDescent="0.25">
      <c r="A3718" t="str">
        <f t="shared" si="713"/>
        <v>89301000</v>
      </c>
      <c r="B3718" t="str">
        <f t="shared" si="707"/>
        <v>06539000</v>
      </c>
      <c r="C3718" t="str">
        <f t="shared" si="710"/>
        <v>06539003</v>
      </c>
      <c r="D3718" t="str">
        <f t="shared" si="711"/>
        <v>813</v>
      </c>
      <c r="E3718" t="str">
        <f t="shared" si="708"/>
        <v>89301171</v>
      </c>
      <c r="F3718" t="str">
        <f t="shared" si="709"/>
        <v>475202456</v>
      </c>
      <c r="G3718" s="1">
        <v>44855</v>
      </c>
      <c r="H3718" t="str">
        <f>"91171"</f>
        <v>91171</v>
      </c>
      <c r="I3718">
        <v>1</v>
      </c>
      <c r="J3718">
        <v>360</v>
      </c>
      <c r="K3718">
        <v>0</v>
      </c>
      <c r="L3718">
        <v>280.8</v>
      </c>
    </row>
    <row r="3719" spans="1:12" x14ac:dyDescent="0.25">
      <c r="A3719" t="str">
        <f t="shared" si="713"/>
        <v>89301000</v>
      </c>
      <c r="B3719" t="str">
        <f t="shared" si="707"/>
        <v>06539000</v>
      </c>
      <c r="C3719" t="str">
        <f t="shared" si="710"/>
        <v>06539003</v>
      </c>
      <c r="D3719" t="str">
        <f t="shared" si="711"/>
        <v>813</v>
      </c>
      <c r="E3719" t="str">
        <f t="shared" si="708"/>
        <v>89301171</v>
      </c>
      <c r="F3719" t="str">
        <f t="shared" si="709"/>
        <v>475202456</v>
      </c>
      <c r="G3719" s="1">
        <v>44855</v>
      </c>
      <c r="H3719" t="str">
        <f>"91173"</f>
        <v>91173</v>
      </c>
      <c r="I3719">
        <v>1</v>
      </c>
      <c r="J3719">
        <v>335</v>
      </c>
      <c r="K3719">
        <v>0</v>
      </c>
      <c r="L3719">
        <v>261.3</v>
      </c>
    </row>
    <row r="3720" spans="1:12" x14ac:dyDescent="0.25">
      <c r="A3720" t="str">
        <f t="shared" si="713"/>
        <v>89301000</v>
      </c>
      <c r="B3720" t="str">
        <f t="shared" si="707"/>
        <v>06539000</v>
      </c>
      <c r="C3720" t="str">
        <f t="shared" si="710"/>
        <v>06539003</v>
      </c>
      <c r="D3720" t="str">
        <f t="shared" si="711"/>
        <v>813</v>
      </c>
      <c r="E3720" t="str">
        <f t="shared" si="708"/>
        <v>89301171</v>
      </c>
      <c r="F3720" t="str">
        <f t="shared" si="709"/>
        <v>475202456</v>
      </c>
      <c r="G3720" s="1">
        <v>44855</v>
      </c>
      <c r="H3720" t="str">
        <f>"91175"</f>
        <v>91175</v>
      </c>
      <c r="I3720">
        <v>1</v>
      </c>
      <c r="J3720">
        <v>360</v>
      </c>
      <c r="K3720">
        <v>0</v>
      </c>
      <c r="L3720">
        <v>280.8</v>
      </c>
    </row>
    <row r="3721" spans="1:12" x14ac:dyDescent="0.25">
      <c r="A3721" t="str">
        <f t="shared" si="713"/>
        <v>89301000</v>
      </c>
      <c r="B3721" t="str">
        <f t="shared" si="707"/>
        <v>06539000</v>
      </c>
      <c r="C3721" t="str">
        <f t="shared" si="710"/>
        <v>06539003</v>
      </c>
      <c r="D3721" t="str">
        <f t="shared" si="711"/>
        <v>813</v>
      </c>
      <c r="E3721" t="str">
        <f t="shared" si="708"/>
        <v>89301171</v>
      </c>
      <c r="F3721" t="str">
        <f t="shared" si="709"/>
        <v>475202456</v>
      </c>
      <c r="G3721" s="1">
        <v>44856</v>
      </c>
      <c r="H3721" t="str">
        <f>"91167"</f>
        <v>91167</v>
      </c>
      <c r="I3721">
        <v>1</v>
      </c>
      <c r="J3721">
        <v>425</v>
      </c>
      <c r="K3721">
        <v>0</v>
      </c>
      <c r="L3721">
        <v>331.5</v>
      </c>
    </row>
    <row r="3722" spans="1:12" x14ac:dyDescent="0.25">
      <c r="A3722" t="str">
        <f t="shared" si="713"/>
        <v>89301000</v>
      </c>
      <c r="B3722" t="str">
        <f t="shared" si="707"/>
        <v>06539000</v>
      </c>
      <c r="C3722" t="str">
        <f t="shared" si="710"/>
        <v>06539003</v>
      </c>
      <c r="D3722" t="str">
        <f t="shared" si="711"/>
        <v>813</v>
      </c>
      <c r="E3722" t="str">
        <f t="shared" si="708"/>
        <v>89301171</v>
      </c>
      <c r="F3722" t="str">
        <f t="shared" si="709"/>
        <v>475202456</v>
      </c>
      <c r="G3722" s="1">
        <v>44856</v>
      </c>
      <c r="H3722" t="str">
        <f>"91169"</f>
        <v>91169</v>
      </c>
      <c r="I3722">
        <v>1</v>
      </c>
      <c r="J3722">
        <v>425</v>
      </c>
      <c r="K3722">
        <v>0</v>
      </c>
      <c r="L3722">
        <v>331.5</v>
      </c>
    </row>
    <row r="3723" spans="1:12" x14ac:dyDescent="0.25">
      <c r="A3723" t="str">
        <f t="shared" si="713"/>
        <v>89301000</v>
      </c>
      <c r="B3723" t="str">
        <f t="shared" si="707"/>
        <v>06539000</v>
      </c>
      <c r="C3723" t="str">
        <f t="shared" si="710"/>
        <v>06539003</v>
      </c>
      <c r="D3723" t="str">
        <f t="shared" si="711"/>
        <v>813</v>
      </c>
      <c r="E3723" t="str">
        <f t="shared" si="708"/>
        <v>89301171</v>
      </c>
      <c r="F3723" t="str">
        <f t="shared" si="709"/>
        <v>475202456</v>
      </c>
      <c r="G3723" s="1">
        <v>44855</v>
      </c>
      <c r="H3723" t="str">
        <f>"91167"</f>
        <v>91167</v>
      </c>
      <c r="I3723">
        <v>1</v>
      </c>
      <c r="J3723">
        <v>425</v>
      </c>
      <c r="K3723">
        <v>0</v>
      </c>
      <c r="L3723">
        <v>331.5</v>
      </c>
    </row>
    <row r="3724" spans="1:12" x14ac:dyDescent="0.25">
      <c r="A3724" t="str">
        <f t="shared" si="713"/>
        <v>89301000</v>
      </c>
      <c r="B3724" t="str">
        <f t="shared" si="707"/>
        <v>06539000</v>
      </c>
      <c r="C3724" t="str">
        <f t="shared" si="710"/>
        <v>06539003</v>
      </c>
      <c r="D3724" t="str">
        <f t="shared" si="711"/>
        <v>813</v>
      </c>
      <c r="E3724" t="str">
        <f t="shared" si="708"/>
        <v>89301171</v>
      </c>
      <c r="F3724" t="str">
        <f t="shared" si="709"/>
        <v>475202456</v>
      </c>
      <c r="G3724" s="1">
        <v>44855</v>
      </c>
      <c r="H3724" t="str">
        <f>"91169"</f>
        <v>91169</v>
      </c>
      <c r="I3724">
        <v>1</v>
      </c>
      <c r="J3724">
        <v>425</v>
      </c>
      <c r="K3724">
        <v>0</v>
      </c>
      <c r="L3724">
        <v>331.5</v>
      </c>
    </row>
    <row r="3725" spans="1:12" x14ac:dyDescent="0.25">
      <c r="A3725" t="str">
        <f t="shared" si="713"/>
        <v>89301000</v>
      </c>
      <c r="B3725" t="str">
        <f t="shared" si="707"/>
        <v>06539000</v>
      </c>
      <c r="C3725" t="str">
        <f t="shared" si="710"/>
        <v>06539003</v>
      </c>
      <c r="D3725" t="str">
        <f t="shared" si="711"/>
        <v>813</v>
      </c>
      <c r="E3725" t="str">
        <f t="shared" si="708"/>
        <v>89301171</v>
      </c>
      <c r="F3725" t="str">
        <f t="shared" si="709"/>
        <v>475202456</v>
      </c>
      <c r="G3725" s="1">
        <v>44860</v>
      </c>
      <c r="H3725" t="str">
        <f>"91475"</f>
        <v>91475</v>
      </c>
      <c r="I3725">
        <v>1</v>
      </c>
      <c r="J3725">
        <v>206</v>
      </c>
      <c r="K3725">
        <v>0</v>
      </c>
      <c r="L3725">
        <v>160.68</v>
      </c>
    </row>
    <row r="3726" spans="1:12" x14ac:dyDescent="0.25">
      <c r="A3726" t="str">
        <f t="shared" si="713"/>
        <v>89301000</v>
      </c>
      <c r="B3726" t="str">
        <f t="shared" si="707"/>
        <v>06539000</v>
      </c>
      <c r="C3726" t="str">
        <f>"06539001"</f>
        <v>06539001</v>
      </c>
      <c r="D3726" t="str">
        <f>"801"</f>
        <v>801</v>
      </c>
      <c r="E3726" t="str">
        <f t="shared" si="708"/>
        <v>89301171</v>
      </c>
      <c r="F3726" t="str">
        <f t="shared" ref="F3726:F3743" si="714">"490808125"</f>
        <v>490808125</v>
      </c>
      <c r="G3726" s="1">
        <v>44855</v>
      </c>
      <c r="H3726" t="str">
        <f>"81329"</f>
        <v>81329</v>
      </c>
      <c r="I3726">
        <v>1</v>
      </c>
      <c r="J3726">
        <v>16</v>
      </c>
      <c r="K3726">
        <v>0</v>
      </c>
      <c r="L3726">
        <v>12.48</v>
      </c>
    </row>
    <row r="3727" spans="1:12" x14ac:dyDescent="0.25">
      <c r="A3727" t="str">
        <f t="shared" si="713"/>
        <v>89301000</v>
      </c>
      <c r="B3727" t="str">
        <f t="shared" si="707"/>
        <v>06539000</v>
      </c>
      <c r="C3727" t="str">
        <f>"06539001"</f>
        <v>06539001</v>
      </c>
      <c r="D3727" t="str">
        <f>"801"</f>
        <v>801</v>
      </c>
      <c r="E3727" t="str">
        <f t="shared" si="708"/>
        <v>89301171</v>
      </c>
      <c r="F3727" t="str">
        <f t="shared" si="714"/>
        <v>490808125</v>
      </c>
      <c r="G3727" s="1">
        <v>44855</v>
      </c>
      <c r="H3727" t="str">
        <f>"81331"</f>
        <v>81331</v>
      </c>
      <c r="I3727">
        <v>1</v>
      </c>
      <c r="J3727">
        <v>193</v>
      </c>
      <c r="K3727">
        <v>0</v>
      </c>
      <c r="L3727">
        <v>150.54</v>
      </c>
    </row>
    <row r="3728" spans="1:12" x14ac:dyDescent="0.25">
      <c r="A3728" t="str">
        <f t="shared" si="713"/>
        <v>89301000</v>
      </c>
      <c r="B3728" t="str">
        <f t="shared" si="707"/>
        <v>06539000</v>
      </c>
      <c r="C3728" t="str">
        <f t="shared" ref="C3728:C3743" si="715">"06539003"</f>
        <v>06539003</v>
      </c>
      <c r="D3728" t="str">
        <f t="shared" ref="D3728:D3743" si="716">"813"</f>
        <v>813</v>
      </c>
      <c r="E3728" t="str">
        <f t="shared" si="708"/>
        <v>89301171</v>
      </c>
      <c r="F3728" t="str">
        <f t="shared" si="714"/>
        <v>490808125</v>
      </c>
      <c r="G3728" s="1">
        <v>44855</v>
      </c>
      <c r="H3728" t="str">
        <f t="shared" ref="H3728:H3733" si="717">"91197"</f>
        <v>91197</v>
      </c>
      <c r="I3728">
        <v>1</v>
      </c>
      <c r="J3728">
        <v>1046</v>
      </c>
      <c r="K3728">
        <v>0</v>
      </c>
      <c r="L3728">
        <v>815.88</v>
      </c>
    </row>
    <row r="3729" spans="1:12" x14ac:dyDescent="0.25">
      <c r="A3729" t="str">
        <f t="shared" si="713"/>
        <v>89301000</v>
      </c>
      <c r="B3729" t="str">
        <f t="shared" si="707"/>
        <v>06539000</v>
      </c>
      <c r="C3729" t="str">
        <f t="shared" si="715"/>
        <v>06539003</v>
      </c>
      <c r="D3729" t="str">
        <f t="shared" si="716"/>
        <v>813</v>
      </c>
      <c r="E3729" t="str">
        <f t="shared" si="708"/>
        <v>89301171</v>
      </c>
      <c r="F3729" t="str">
        <f t="shared" si="714"/>
        <v>490808125</v>
      </c>
      <c r="G3729" s="1">
        <v>44857</v>
      </c>
      <c r="H3729" t="str">
        <f t="shared" si="717"/>
        <v>91197</v>
      </c>
      <c r="I3729">
        <v>1</v>
      </c>
      <c r="J3729">
        <v>1046</v>
      </c>
      <c r="K3729">
        <v>0</v>
      </c>
      <c r="L3729">
        <v>815.88</v>
      </c>
    </row>
    <row r="3730" spans="1:12" x14ac:dyDescent="0.25">
      <c r="A3730" t="str">
        <f t="shared" si="713"/>
        <v>89301000</v>
      </c>
      <c r="B3730" t="str">
        <f t="shared" si="707"/>
        <v>06539000</v>
      </c>
      <c r="C3730" t="str">
        <f t="shared" si="715"/>
        <v>06539003</v>
      </c>
      <c r="D3730" t="str">
        <f t="shared" si="716"/>
        <v>813</v>
      </c>
      <c r="E3730" t="str">
        <f t="shared" si="708"/>
        <v>89301171</v>
      </c>
      <c r="F3730" t="str">
        <f t="shared" si="714"/>
        <v>490808125</v>
      </c>
      <c r="G3730" s="1">
        <v>44857</v>
      </c>
      <c r="H3730" t="str">
        <f t="shared" si="717"/>
        <v>91197</v>
      </c>
      <c r="I3730">
        <v>1</v>
      </c>
      <c r="J3730">
        <v>1046</v>
      </c>
      <c r="K3730">
        <v>0</v>
      </c>
      <c r="L3730">
        <v>815.88</v>
      </c>
    </row>
    <row r="3731" spans="1:12" x14ac:dyDescent="0.25">
      <c r="A3731" t="str">
        <f t="shared" si="713"/>
        <v>89301000</v>
      </c>
      <c r="B3731" t="str">
        <f t="shared" si="707"/>
        <v>06539000</v>
      </c>
      <c r="C3731" t="str">
        <f t="shared" si="715"/>
        <v>06539003</v>
      </c>
      <c r="D3731" t="str">
        <f t="shared" si="716"/>
        <v>813</v>
      </c>
      <c r="E3731" t="str">
        <f t="shared" si="708"/>
        <v>89301171</v>
      </c>
      <c r="F3731" t="str">
        <f t="shared" si="714"/>
        <v>490808125</v>
      </c>
      <c r="G3731" s="1">
        <v>44856</v>
      </c>
      <c r="H3731" t="str">
        <f t="shared" si="717"/>
        <v>91197</v>
      </c>
      <c r="I3731">
        <v>1</v>
      </c>
      <c r="J3731">
        <v>1046</v>
      </c>
      <c r="K3731">
        <v>0</v>
      </c>
      <c r="L3731">
        <v>815.88</v>
      </c>
    </row>
    <row r="3732" spans="1:12" x14ac:dyDescent="0.25">
      <c r="A3732" t="str">
        <f t="shared" si="713"/>
        <v>89301000</v>
      </c>
      <c r="B3732" t="str">
        <f t="shared" si="707"/>
        <v>06539000</v>
      </c>
      <c r="C3732" t="str">
        <f t="shared" si="715"/>
        <v>06539003</v>
      </c>
      <c r="D3732" t="str">
        <f t="shared" si="716"/>
        <v>813</v>
      </c>
      <c r="E3732" t="str">
        <f t="shared" si="708"/>
        <v>89301171</v>
      </c>
      <c r="F3732" t="str">
        <f t="shared" si="714"/>
        <v>490808125</v>
      </c>
      <c r="G3732" s="1">
        <v>44856</v>
      </c>
      <c r="H3732" t="str">
        <f t="shared" si="717"/>
        <v>91197</v>
      </c>
      <c r="I3732">
        <v>1</v>
      </c>
      <c r="J3732">
        <v>1046</v>
      </c>
      <c r="K3732">
        <v>0</v>
      </c>
      <c r="L3732">
        <v>815.88</v>
      </c>
    </row>
    <row r="3733" spans="1:12" x14ac:dyDescent="0.25">
      <c r="A3733" t="str">
        <f t="shared" si="713"/>
        <v>89301000</v>
      </c>
      <c r="B3733" t="str">
        <f t="shared" si="707"/>
        <v>06539000</v>
      </c>
      <c r="C3733" t="str">
        <f t="shared" si="715"/>
        <v>06539003</v>
      </c>
      <c r="D3733" t="str">
        <f t="shared" si="716"/>
        <v>813</v>
      </c>
      <c r="E3733" t="str">
        <f t="shared" si="708"/>
        <v>89301171</v>
      </c>
      <c r="F3733" t="str">
        <f t="shared" si="714"/>
        <v>490808125</v>
      </c>
      <c r="G3733" s="1">
        <v>44855</v>
      </c>
      <c r="H3733" t="str">
        <f t="shared" si="717"/>
        <v>91197</v>
      </c>
      <c r="I3733">
        <v>1</v>
      </c>
      <c r="J3733">
        <v>1046</v>
      </c>
      <c r="K3733">
        <v>0</v>
      </c>
      <c r="L3733">
        <v>815.88</v>
      </c>
    </row>
    <row r="3734" spans="1:12" x14ac:dyDescent="0.25">
      <c r="A3734" t="str">
        <f t="shared" si="713"/>
        <v>89301000</v>
      </c>
      <c r="B3734" t="str">
        <f t="shared" si="707"/>
        <v>06539000</v>
      </c>
      <c r="C3734" t="str">
        <f t="shared" si="715"/>
        <v>06539003</v>
      </c>
      <c r="D3734" t="str">
        <f t="shared" si="716"/>
        <v>813</v>
      </c>
      <c r="E3734" t="str">
        <f t="shared" si="708"/>
        <v>89301171</v>
      </c>
      <c r="F3734" t="str">
        <f t="shared" si="714"/>
        <v>490808125</v>
      </c>
      <c r="G3734" s="1">
        <v>44855</v>
      </c>
      <c r="H3734" t="str">
        <f>"91129"</f>
        <v>91129</v>
      </c>
      <c r="I3734">
        <v>1</v>
      </c>
      <c r="J3734">
        <v>174</v>
      </c>
      <c r="K3734">
        <v>0</v>
      </c>
      <c r="L3734">
        <v>135.72</v>
      </c>
    </row>
    <row r="3735" spans="1:12" x14ac:dyDescent="0.25">
      <c r="A3735" t="str">
        <f t="shared" si="713"/>
        <v>89301000</v>
      </c>
      <c r="B3735" t="str">
        <f t="shared" ref="B3735:B3766" si="718">"06539000"</f>
        <v>06539000</v>
      </c>
      <c r="C3735" t="str">
        <f t="shared" si="715"/>
        <v>06539003</v>
      </c>
      <c r="D3735" t="str">
        <f t="shared" si="716"/>
        <v>813</v>
      </c>
      <c r="E3735" t="str">
        <f t="shared" si="708"/>
        <v>89301171</v>
      </c>
      <c r="F3735" t="str">
        <f t="shared" si="714"/>
        <v>490808125</v>
      </c>
      <c r="G3735" s="1">
        <v>44855</v>
      </c>
      <c r="H3735" t="str">
        <f>"91131"</f>
        <v>91131</v>
      </c>
      <c r="I3735">
        <v>1</v>
      </c>
      <c r="J3735">
        <v>171</v>
      </c>
      <c r="K3735">
        <v>0</v>
      </c>
      <c r="L3735">
        <v>133.38</v>
      </c>
    </row>
    <row r="3736" spans="1:12" x14ac:dyDescent="0.25">
      <c r="A3736" t="str">
        <f t="shared" si="713"/>
        <v>89301000</v>
      </c>
      <c r="B3736" t="str">
        <f t="shared" si="718"/>
        <v>06539000</v>
      </c>
      <c r="C3736" t="str">
        <f t="shared" si="715"/>
        <v>06539003</v>
      </c>
      <c r="D3736" t="str">
        <f t="shared" si="716"/>
        <v>813</v>
      </c>
      <c r="E3736" t="str">
        <f t="shared" si="708"/>
        <v>89301171</v>
      </c>
      <c r="F3736" t="str">
        <f t="shared" si="714"/>
        <v>490808125</v>
      </c>
      <c r="G3736" s="1">
        <v>44855</v>
      </c>
      <c r="H3736" t="str">
        <f>"91133"</f>
        <v>91133</v>
      </c>
      <c r="I3736">
        <v>1</v>
      </c>
      <c r="J3736">
        <v>176</v>
      </c>
      <c r="K3736">
        <v>0</v>
      </c>
      <c r="L3736">
        <v>137.28</v>
      </c>
    </row>
    <row r="3737" spans="1:12" x14ac:dyDescent="0.25">
      <c r="A3737" t="str">
        <f t="shared" si="713"/>
        <v>89301000</v>
      </c>
      <c r="B3737" t="str">
        <f t="shared" si="718"/>
        <v>06539000</v>
      </c>
      <c r="C3737" t="str">
        <f t="shared" si="715"/>
        <v>06539003</v>
      </c>
      <c r="D3737" t="str">
        <f t="shared" si="716"/>
        <v>813</v>
      </c>
      <c r="E3737" t="str">
        <f t="shared" ref="E3737:E3768" si="719">"89301171"</f>
        <v>89301171</v>
      </c>
      <c r="F3737" t="str">
        <f t="shared" si="714"/>
        <v>490808125</v>
      </c>
      <c r="G3737" s="1">
        <v>44855</v>
      </c>
      <c r="H3737" t="str">
        <f>"91171"</f>
        <v>91171</v>
      </c>
      <c r="I3737">
        <v>1</v>
      </c>
      <c r="J3737">
        <v>360</v>
      </c>
      <c r="K3737">
        <v>0</v>
      </c>
      <c r="L3737">
        <v>280.8</v>
      </c>
    </row>
    <row r="3738" spans="1:12" x14ac:dyDescent="0.25">
      <c r="A3738" t="str">
        <f t="shared" si="713"/>
        <v>89301000</v>
      </c>
      <c r="B3738" t="str">
        <f t="shared" si="718"/>
        <v>06539000</v>
      </c>
      <c r="C3738" t="str">
        <f t="shared" si="715"/>
        <v>06539003</v>
      </c>
      <c r="D3738" t="str">
        <f t="shared" si="716"/>
        <v>813</v>
      </c>
      <c r="E3738" t="str">
        <f t="shared" si="719"/>
        <v>89301171</v>
      </c>
      <c r="F3738" t="str">
        <f t="shared" si="714"/>
        <v>490808125</v>
      </c>
      <c r="G3738" s="1">
        <v>44855</v>
      </c>
      <c r="H3738" t="str">
        <f>"91173"</f>
        <v>91173</v>
      </c>
      <c r="I3738">
        <v>1</v>
      </c>
      <c r="J3738">
        <v>335</v>
      </c>
      <c r="K3738">
        <v>0</v>
      </c>
      <c r="L3738">
        <v>261.3</v>
      </c>
    </row>
    <row r="3739" spans="1:12" x14ac:dyDescent="0.25">
      <c r="A3739" t="str">
        <f t="shared" si="713"/>
        <v>89301000</v>
      </c>
      <c r="B3739" t="str">
        <f t="shared" si="718"/>
        <v>06539000</v>
      </c>
      <c r="C3739" t="str">
        <f t="shared" si="715"/>
        <v>06539003</v>
      </c>
      <c r="D3739" t="str">
        <f t="shared" si="716"/>
        <v>813</v>
      </c>
      <c r="E3739" t="str">
        <f t="shared" si="719"/>
        <v>89301171</v>
      </c>
      <c r="F3739" t="str">
        <f t="shared" si="714"/>
        <v>490808125</v>
      </c>
      <c r="G3739" s="1">
        <v>44855</v>
      </c>
      <c r="H3739" t="str">
        <f>"91175"</f>
        <v>91175</v>
      </c>
      <c r="I3739">
        <v>1</v>
      </c>
      <c r="J3739">
        <v>360</v>
      </c>
      <c r="K3739">
        <v>0</v>
      </c>
      <c r="L3739">
        <v>280.8</v>
      </c>
    </row>
    <row r="3740" spans="1:12" x14ac:dyDescent="0.25">
      <c r="A3740" t="str">
        <f t="shared" si="713"/>
        <v>89301000</v>
      </c>
      <c r="B3740" t="str">
        <f t="shared" si="718"/>
        <v>06539000</v>
      </c>
      <c r="C3740" t="str">
        <f t="shared" si="715"/>
        <v>06539003</v>
      </c>
      <c r="D3740" t="str">
        <f t="shared" si="716"/>
        <v>813</v>
      </c>
      <c r="E3740" t="str">
        <f t="shared" si="719"/>
        <v>89301171</v>
      </c>
      <c r="F3740" t="str">
        <f t="shared" si="714"/>
        <v>490808125</v>
      </c>
      <c r="G3740" s="1">
        <v>44856</v>
      </c>
      <c r="H3740" t="str">
        <f>"91167"</f>
        <v>91167</v>
      </c>
      <c r="I3740">
        <v>1</v>
      </c>
      <c r="J3740">
        <v>425</v>
      </c>
      <c r="K3740">
        <v>0</v>
      </c>
      <c r="L3740">
        <v>331.5</v>
      </c>
    </row>
    <row r="3741" spans="1:12" x14ac:dyDescent="0.25">
      <c r="A3741" t="str">
        <f t="shared" si="713"/>
        <v>89301000</v>
      </c>
      <c r="B3741" t="str">
        <f t="shared" si="718"/>
        <v>06539000</v>
      </c>
      <c r="C3741" t="str">
        <f t="shared" si="715"/>
        <v>06539003</v>
      </c>
      <c r="D3741" t="str">
        <f t="shared" si="716"/>
        <v>813</v>
      </c>
      <c r="E3741" t="str">
        <f t="shared" si="719"/>
        <v>89301171</v>
      </c>
      <c r="F3741" t="str">
        <f t="shared" si="714"/>
        <v>490808125</v>
      </c>
      <c r="G3741" s="1">
        <v>44856</v>
      </c>
      <c r="H3741" t="str">
        <f>"91169"</f>
        <v>91169</v>
      </c>
      <c r="I3741">
        <v>1</v>
      </c>
      <c r="J3741">
        <v>425</v>
      </c>
      <c r="K3741">
        <v>0</v>
      </c>
      <c r="L3741">
        <v>331.5</v>
      </c>
    </row>
    <row r="3742" spans="1:12" x14ac:dyDescent="0.25">
      <c r="A3742" t="str">
        <f t="shared" si="713"/>
        <v>89301000</v>
      </c>
      <c r="B3742" t="str">
        <f t="shared" si="718"/>
        <v>06539000</v>
      </c>
      <c r="C3742" t="str">
        <f t="shared" si="715"/>
        <v>06539003</v>
      </c>
      <c r="D3742" t="str">
        <f t="shared" si="716"/>
        <v>813</v>
      </c>
      <c r="E3742" t="str">
        <f t="shared" si="719"/>
        <v>89301171</v>
      </c>
      <c r="F3742" t="str">
        <f t="shared" si="714"/>
        <v>490808125</v>
      </c>
      <c r="G3742" s="1">
        <v>44855</v>
      </c>
      <c r="H3742" t="str">
        <f>"91167"</f>
        <v>91167</v>
      </c>
      <c r="I3742">
        <v>1</v>
      </c>
      <c r="J3742">
        <v>425</v>
      </c>
      <c r="K3742">
        <v>0</v>
      </c>
      <c r="L3742">
        <v>331.5</v>
      </c>
    </row>
    <row r="3743" spans="1:12" x14ac:dyDescent="0.25">
      <c r="A3743" t="str">
        <f t="shared" si="713"/>
        <v>89301000</v>
      </c>
      <c r="B3743" t="str">
        <f t="shared" si="718"/>
        <v>06539000</v>
      </c>
      <c r="C3743" t="str">
        <f t="shared" si="715"/>
        <v>06539003</v>
      </c>
      <c r="D3743" t="str">
        <f t="shared" si="716"/>
        <v>813</v>
      </c>
      <c r="E3743" t="str">
        <f t="shared" si="719"/>
        <v>89301171</v>
      </c>
      <c r="F3743" t="str">
        <f t="shared" si="714"/>
        <v>490808125</v>
      </c>
      <c r="G3743" s="1">
        <v>44855</v>
      </c>
      <c r="H3743" t="str">
        <f>"91169"</f>
        <v>91169</v>
      </c>
      <c r="I3743">
        <v>1</v>
      </c>
      <c r="J3743">
        <v>425</v>
      </c>
      <c r="K3743">
        <v>0</v>
      </c>
      <c r="L3743">
        <v>331.5</v>
      </c>
    </row>
    <row r="3744" spans="1:12" x14ac:dyDescent="0.25">
      <c r="A3744" t="str">
        <f t="shared" si="713"/>
        <v>89301000</v>
      </c>
      <c r="B3744" t="str">
        <f t="shared" si="718"/>
        <v>06539000</v>
      </c>
      <c r="C3744" t="str">
        <f>"06539001"</f>
        <v>06539001</v>
      </c>
      <c r="D3744" t="str">
        <f>"801"</f>
        <v>801</v>
      </c>
      <c r="E3744" t="str">
        <f t="shared" si="719"/>
        <v>89301171</v>
      </c>
      <c r="F3744" t="str">
        <f t="shared" ref="F3744:F3755" si="720">"525321223"</f>
        <v>525321223</v>
      </c>
      <c r="G3744" s="1">
        <v>44855</v>
      </c>
      <c r="H3744" t="str">
        <f>"81329"</f>
        <v>81329</v>
      </c>
      <c r="I3744">
        <v>1</v>
      </c>
      <c r="J3744">
        <v>16</v>
      </c>
      <c r="K3744">
        <v>0</v>
      </c>
      <c r="L3744">
        <v>12.48</v>
      </c>
    </row>
    <row r="3745" spans="1:12" x14ac:dyDescent="0.25">
      <c r="A3745" t="str">
        <f t="shared" si="713"/>
        <v>89301000</v>
      </c>
      <c r="B3745" t="str">
        <f t="shared" si="718"/>
        <v>06539000</v>
      </c>
      <c r="C3745" t="str">
        <f>"06539001"</f>
        <v>06539001</v>
      </c>
      <c r="D3745" t="str">
        <f>"801"</f>
        <v>801</v>
      </c>
      <c r="E3745" t="str">
        <f t="shared" si="719"/>
        <v>89301171</v>
      </c>
      <c r="F3745" t="str">
        <f t="shared" si="720"/>
        <v>525321223</v>
      </c>
      <c r="G3745" s="1">
        <v>44855</v>
      </c>
      <c r="H3745" t="str">
        <f>"81331"</f>
        <v>81331</v>
      </c>
      <c r="I3745">
        <v>1</v>
      </c>
      <c r="J3745">
        <v>193</v>
      </c>
      <c r="K3745">
        <v>0</v>
      </c>
      <c r="L3745">
        <v>150.54</v>
      </c>
    </row>
    <row r="3746" spans="1:12" x14ac:dyDescent="0.25">
      <c r="A3746" t="str">
        <f t="shared" si="713"/>
        <v>89301000</v>
      </c>
      <c r="B3746" t="str">
        <f t="shared" si="718"/>
        <v>06539000</v>
      </c>
      <c r="C3746" t="str">
        <f t="shared" ref="C3746:C3755" si="721">"06539003"</f>
        <v>06539003</v>
      </c>
      <c r="D3746" t="str">
        <f t="shared" ref="D3746:D3755" si="722">"813"</f>
        <v>813</v>
      </c>
      <c r="E3746" t="str">
        <f t="shared" si="719"/>
        <v>89301171</v>
      </c>
      <c r="F3746" t="str">
        <f t="shared" si="720"/>
        <v>525321223</v>
      </c>
      <c r="G3746" s="1">
        <v>44855</v>
      </c>
      <c r="H3746" t="str">
        <f>"91197"</f>
        <v>91197</v>
      </c>
      <c r="I3746">
        <v>1</v>
      </c>
      <c r="J3746">
        <v>1046</v>
      </c>
      <c r="K3746">
        <v>0</v>
      </c>
      <c r="L3746">
        <v>815.88</v>
      </c>
    </row>
    <row r="3747" spans="1:12" x14ac:dyDescent="0.25">
      <c r="A3747" t="str">
        <f t="shared" si="713"/>
        <v>89301000</v>
      </c>
      <c r="B3747" t="str">
        <f t="shared" si="718"/>
        <v>06539000</v>
      </c>
      <c r="C3747" t="str">
        <f t="shared" si="721"/>
        <v>06539003</v>
      </c>
      <c r="D3747" t="str">
        <f t="shared" si="722"/>
        <v>813</v>
      </c>
      <c r="E3747" t="str">
        <f t="shared" si="719"/>
        <v>89301171</v>
      </c>
      <c r="F3747" t="str">
        <f t="shared" si="720"/>
        <v>525321223</v>
      </c>
      <c r="G3747" s="1">
        <v>44855</v>
      </c>
      <c r="H3747" t="str">
        <f>"91197"</f>
        <v>91197</v>
      </c>
      <c r="I3747">
        <v>1</v>
      </c>
      <c r="J3747">
        <v>1046</v>
      </c>
      <c r="K3747">
        <v>0</v>
      </c>
      <c r="L3747">
        <v>815.88</v>
      </c>
    </row>
    <row r="3748" spans="1:12" x14ac:dyDescent="0.25">
      <c r="A3748" t="str">
        <f t="shared" si="713"/>
        <v>89301000</v>
      </c>
      <c r="B3748" t="str">
        <f t="shared" si="718"/>
        <v>06539000</v>
      </c>
      <c r="C3748" t="str">
        <f t="shared" si="721"/>
        <v>06539003</v>
      </c>
      <c r="D3748" t="str">
        <f t="shared" si="722"/>
        <v>813</v>
      </c>
      <c r="E3748" t="str">
        <f t="shared" si="719"/>
        <v>89301171</v>
      </c>
      <c r="F3748" t="str">
        <f t="shared" si="720"/>
        <v>525321223</v>
      </c>
      <c r="G3748" s="1">
        <v>44855</v>
      </c>
      <c r="H3748" t="str">
        <f>"91129"</f>
        <v>91129</v>
      </c>
      <c r="I3748">
        <v>1</v>
      </c>
      <c r="J3748">
        <v>174</v>
      </c>
      <c r="K3748">
        <v>0</v>
      </c>
      <c r="L3748">
        <v>135.72</v>
      </c>
    </row>
    <row r="3749" spans="1:12" x14ac:dyDescent="0.25">
      <c r="A3749" t="str">
        <f t="shared" si="713"/>
        <v>89301000</v>
      </c>
      <c r="B3749" t="str">
        <f t="shared" si="718"/>
        <v>06539000</v>
      </c>
      <c r="C3749" t="str">
        <f t="shared" si="721"/>
        <v>06539003</v>
      </c>
      <c r="D3749" t="str">
        <f t="shared" si="722"/>
        <v>813</v>
      </c>
      <c r="E3749" t="str">
        <f t="shared" si="719"/>
        <v>89301171</v>
      </c>
      <c r="F3749" t="str">
        <f t="shared" si="720"/>
        <v>525321223</v>
      </c>
      <c r="G3749" s="1">
        <v>44855</v>
      </c>
      <c r="H3749" t="str">
        <f>"91131"</f>
        <v>91131</v>
      </c>
      <c r="I3749">
        <v>1</v>
      </c>
      <c r="J3749">
        <v>171</v>
      </c>
      <c r="K3749">
        <v>0</v>
      </c>
      <c r="L3749">
        <v>133.38</v>
      </c>
    </row>
    <row r="3750" spans="1:12" x14ac:dyDescent="0.25">
      <c r="A3750" t="str">
        <f t="shared" si="713"/>
        <v>89301000</v>
      </c>
      <c r="B3750" t="str">
        <f t="shared" si="718"/>
        <v>06539000</v>
      </c>
      <c r="C3750" t="str">
        <f t="shared" si="721"/>
        <v>06539003</v>
      </c>
      <c r="D3750" t="str">
        <f t="shared" si="722"/>
        <v>813</v>
      </c>
      <c r="E3750" t="str">
        <f t="shared" si="719"/>
        <v>89301171</v>
      </c>
      <c r="F3750" t="str">
        <f t="shared" si="720"/>
        <v>525321223</v>
      </c>
      <c r="G3750" s="1">
        <v>44855</v>
      </c>
      <c r="H3750" t="str">
        <f>"91133"</f>
        <v>91133</v>
      </c>
      <c r="I3750">
        <v>1</v>
      </c>
      <c r="J3750">
        <v>176</v>
      </c>
      <c r="K3750">
        <v>0</v>
      </c>
      <c r="L3750">
        <v>137.28</v>
      </c>
    </row>
    <row r="3751" spans="1:12" x14ac:dyDescent="0.25">
      <c r="A3751" t="str">
        <f t="shared" si="713"/>
        <v>89301000</v>
      </c>
      <c r="B3751" t="str">
        <f t="shared" si="718"/>
        <v>06539000</v>
      </c>
      <c r="C3751" t="str">
        <f t="shared" si="721"/>
        <v>06539003</v>
      </c>
      <c r="D3751" t="str">
        <f t="shared" si="722"/>
        <v>813</v>
      </c>
      <c r="E3751" t="str">
        <f t="shared" si="719"/>
        <v>89301171</v>
      </c>
      <c r="F3751" t="str">
        <f t="shared" si="720"/>
        <v>525321223</v>
      </c>
      <c r="G3751" s="1">
        <v>44855</v>
      </c>
      <c r="H3751" t="str">
        <f>"91171"</f>
        <v>91171</v>
      </c>
      <c r="I3751">
        <v>1</v>
      </c>
      <c r="J3751">
        <v>360</v>
      </c>
      <c r="K3751">
        <v>0</v>
      </c>
      <c r="L3751">
        <v>280.8</v>
      </c>
    </row>
    <row r="3752" spans="1:12" x14ac:dyDescent="0.25">
      <c r="A3752" t="str">
        <f t="shared" si="713"/>
        <v>89301000</v>
      </c>
      <c r="B3752" t="str">
        <f t="shared" si="718"/>
        <v>06539000</v>
      </c>
      <c r="C3752" t="str">
        <f t="shared" si="721"/>
        <v>06539003</v>
      </c>
      <c r="D3752" t="str">
        <f t="shared" si="722"/>
        <v>813</v>
      </c>
      <c r="E3752" t="str">
        <f t="shared" si="719"/>
        <v>89301171</v>
      </c>
      <c r="F3752" t="str">
        <f t="shared" si="720"/>
        <v>525321223</v>
      </c>
      <c r="G3752" s="1">
        <v>44855</v>
      </c>
      <c r="H3752" t="str">
        <f>"91173"</f>
        <v>91173</v>
      </c>
      <c r="I3752">
        <v>1</v>
      </c>
      <c r="J3752">
        <v>335</v>
      </c>
      <c r="K3752">
        <v>0</v>
      </c>
      <c r="L3752">
        <v>261.3</v>
      </c>
    </row>
    <row r="3753" spans="1:12" x14ac:dyDescent="0.25">
      <c r="A3753" t="str">
        <f t="shared" si="713"/>
        <v>89301000</v>
      </c>
      <c r="B3753" t="str">
        <f t="shared" si="718"/>
        <v>06539000</v>
      </c>
      <c r="C3753" t="str">
        <f t="shared" si="721"/>
        <v>06539003</v>
      </c>
      <c r="D3753" t="str">
        <f t="shared" si="722"/>
        <v>813</v>
      </c>
      <c r="E3753" t="str">
        <f t="shared" si="719"/>
        <v>89301171</v>
      </c>
      <c r="F3753" t="str">
        <f t="shared" si="720"/>
        <v>525321223</v>
      </c>
      <c r="G3753" s="1">
        <v>44855</v>
      </c>
      <c r="H3753" t="str">
        <f>"91175"</f>
        <v>91175</v>
      </c>
      <c r="I3753">
        <v>1</v>
      </c>
      <c r="J3753">
        <v>360</v>
      </c>
      <c r="K3753">
        <v>0</v>
      </c>
      <c r="L3753">
        <v>280.8</v>
      </c>
    </row>
    <row r="3754" spans="1:12" x14ac:dyDescent="0.25">
      <c r="A3754" t="str">
        <f t="shared" si="713"/>
        <v>89301000</v>
      </c>
      <c r="B3754" t="str">
        <f t="shared" si="718"/>
        <v>06539000</v>
      </c>
      <c r="C3754" t="str">
        <f t="shared" si="721"/>
        <v>06539003</v>
      </c>
      <c r="D3754" t="str">
        <f t="shared" si="722"/>
        <v>813</v>
      </c>
      <c r="E3754" t="str">
        <f t="shared" si="719"/>
        <v>89301171</v>
      </c>
      <c r="F3754" t="str">
        <f t="shared" si="720"/>
        <v>525321223</v>
      </c>
      <c r="G3754" s="1">
        <v>44855</v>
      </c>
      <c r="H3754" t="str">
        <f>"91167"</f>
        <v>91167</v>
      </c>
      <c r="I3754">
        <v>1</v>
      </c>
      <c r="J3754">
        <v>425</v>
      </c>
      <c r="K3754">
        <v>0</v>
      </c>
      <c r="L3754">
        <v>331.5</v>
      </c>
    </row>
    <row r="3755" spans="1:12" x14ac:dyDescent="0.25">
      <c r="A3755" t="str">
        <f t="shared" si="713"/>
        <v>89301000</v>
      </c>
      <c r="B3755" t="str">
        <f t="shared" si="718"/>
        <v>06539000</v>
      </c>
      <c r="C3755" t="str">
        <f t="shared" si="721"/>
        <v>06539003</v>
      </c>
      <c r="D3755" t="str">
        <f t="shared" si="722"/>
        <v>813</v>
      </c>
      <c r="E3755" t="str">
        <f t="shared" si="719"/>
        <v>89301171</v>
      </c>
      <c r="F3755" t="str">
        <f t="shared" si="720"/>
        <v>525321223</v>
      </c>
      <c r="G3755" s="1">
        <v>44855</v>
      </c>
      <c r="H3755" t="str">
        <f>"91169"</f>
        <v>91169</v>
      </c>
      <c r="I3755">
        <v>1</v>
      </c>
      <c r="J3755">
        <v>425</v>
      </c>
      <c r="K3755">
        <v>0</v>
      </c>
      <c r="L3755">
        <v>331.5</v>
      </c>
    </row>
    <row r="3756" spans="1:12" x14ac:dyDescent="0.25">
      <c r="A3756" t="str">
        <f t="shared" si="713"/>
        <v>89301000</v>
      </c>
      <c r="B3756" t="str">
        <f t="shared" si="718"/>
        <v>06539000</v>
      </c>
      <c r="C3756" t="str">
        <f>"06539001"</f>
        <v>06539001</v>
      </c>
      <c r="D3756" t="str">
        <f>"801"</f>
        <v>801</v>
      </c>
      <c r="E3756" t="str">
        <f t="shared" si="719"/>
        <v>89301171</v>
      </c>
      <c r="F3756" t="str">
        <f t="shared" ref="F3756:F3774" si="723">"8455315341"</f>
        <v>8455315341</v>
      </c>
      <c r="G3756" s="1">
        <v>44855</v>
      </c>
      <c r="H3756" t="str">
        <f>"81329"</f>
        <v>81329</v>
      </c>
      <c r="I3756">
        <v>1</v>
      </c>
      <c r="J3756">
        <v>16</v>
      </c>
      <c r="K3756">
        <v>0</v>
      </c>
      <c r="L3756">
        <v>12.48</v>
      </c>
    </row>
    <row r="3757" spans="1:12" x14ac:dyDescent="0.25">
      <c r="A3757" t="str">
        <f t="shared" si="713"/>
        <v>89301000</v>
      </c>
      <c r="B3757" t="str">
        <f t="shared" si="718"/>
        <v>06539000</v>
      </c>
      <c r="C3757" t="str">
        <f>"06539001"</f>
        <v>06539001</v>
      </c>
      <c r="D3757" t="str">
        <f>"801"</f>
        <v>801</v>
      </c>
      <c r="E3757" t="str">
        <f t="shared" si="719"/>
        <v>89301171</v>
      </c>
      <c r="F3757" t="str">
        <f t="shared" si="723"/>
        <v>8455315341</v>
      </c>
      <c r="G3757" s="1">
        <v>44855</v>
      </c>
      <c r="H3757" t="str">
        <f>"81331"</f>
        <v>81331</v>
      </c>
      <c r="I3757">
        <v>1</v>
      </c>
      <c r="J3757">
        <v>193</v>
      </c>
      <c r="K3757">
        <v>0</v>
      </c>
      <c r="L3757">
        <v>150.54</v>
      </c>
    </row>
    <row r="3758" spans="1:12" x14ac:dyDescent="0.25">
      <c r="A3758" t="str">
        <f t="shared" si="713"/>
        <v>89301000</v>
      </c>
      <c r="B3758" t="str">
        <f t="shared" si="718"/>
        <v>06539000</v>
      </c>
      <c r="C3758" t="str">
        <f t="shared" ref="C3758:C3765" si="724">"06539002"</f>
        <v>06539002</v>
      </c>
      <c r="D3758" t="str">
        <f t="shared" ref="D3758:D3765" si="725">"802"</f>
        <v>802</v>
      </c>
      <c r="E3758" t="str">
        <f t="shared" si="719"/>
        <v>89301171</v>
      </c>
      <c r="F3758" t="str">
        <f t="shared" si="723"/>
        <v>8455315341</v>
      </c>
      <c r="G3758" s="1">
        <v>44855</v>
      </c>
      <c r="H3758" t="str">
        <f t="shared" ref="H3758:H3765" si="726">"82097"</f>
        <v>82097</v>
      </c>
      <c r="I3758">
        <v>1</v>
      </c>
      <c r="J3758">
        <v>380</v>
      </c>
      <c r="K3758">
        <v>0</v>
      </c>
      <c r="L3758">
        <v>345.8</v>
      </c>
    </row>
    <row r="3759" spans="1:12" x14ac:dyDescent="0.25">
      <c r="A3759" t="str">
        <f t="shared" si="713"/>
        <v>89301000</v>
      </c>
      <c r="B3759" t="str">
        <f t="shared" si="718"/>
        <v>06539000</v>
      </c>
      <c r="C3759" t="str">
        <f t="shared" si="724"/>
        <v>06539002</v>
      </c>
      <c r="D3759" t="str">
        <f t="shared" si="725"/>
        <v>802</v>
      </c>
      <c r="E3759" t="str">
        <f t="shared" si="719"/>
        <v>89301171</v>
      </c>
      <c r="F3759" t="str">
        <f t="shared" si="723"/>
        <v>8455315341</v>
      </c>
      <c r="G3759" s="1">
        <v>44855</v>
      </c>
      <c r="H3759" t="str">
        <f t="shared" si="726"/>
        <v>82097</v>
      </c>
      <c r="I3759">
        <v>1</v>
      </c>
      <c r="J3759">
        <v>380</v>
      </c>
      <c r="K3759">
        <v>0</v>
      </c>
      <c r="L3759">
        <v>345.8</v>
      </c>
    </row>
    <row r="3760" spans="1:12" x14ac:dyDescent="0.25">
      <c r="A3760" t="str">
        <f t="shared" si="713"/>
        <v>89301000</v>
      </c>
      <c r="B3760" t="str">
        <f t="shared" si="718"/>
        <v>06539000</v>
      </c>
      <c r="C3760" t="str">
        <f t="shared" si="724"/>
        <v>06539002</v>
      </c>
      <c r="D3760" t="str">
        <f t="shared" si="725"/>
        <v>802</v>
      </c>
      <c r="E3760" t="str">
        <f t="shared" si="719"/>
        <v>89301171</v>
      </c>
      <c r="F3760" t="str">
        <f t="shared" si="723"/>
        <v>8455315341</v>
      </c>
      <c r="G3760" s="1">
        <v>44855</v>
      </c>
      <c r="H3760" t="str">
        <f t="shared" si="726"/>
        <v>82097</v>
      </c>
      <c r="I3760">
        <v>1</v>
      </c>
      <c r="J3760">
        <v>380</v>
      </c>
      <c r="K3760">
        <v>0</v>
      </c>
      <c r="L3760">
        <v>345.8</v>
      </c>
    </row>
    <row r="3761" spans="1:12" x14ac:dyDescent="0.25">
      <c r="A3761" t="str">
        <f t="shared" si="713"/>
        <v>89301000</v>
      </c>
      <c r="B3761" t="str">
        <f t="shared" si="718"/>
        <v>06539000</v>
      </c>
      <c r="C3761" t="str">
        <f t="shared" si="724"/>
        <v>06539002</v>
      </c>
      <c r="D3761" t="str">
        <f t="shared" si="725"/>
        <v>802</v>
      </c>
      <c r="E3761" t="str">
        <f t="shared" si="719"/>
        <v>89301171</v>
      </c>
      <c r="F3761" t="str">
        <f t="shared" si="723"/>
        <v>8455315341</v>
      </c>
      <c r="G3761" s="1">
        <v>44855</v>
      </c>
      <c r="H3761" t="str">
        <f t="shared" si="726"/>
        <v>82097</v>
      </c>
      <c r="I3761">
        <v>1</v>
      </c>
      <c r="J3761">
        <v>380</v>
      </c>
      <c r="K3761">
        <v>0</v>
      </c>
      <c r="L3761">
        <v>345.8</v>
      </c>
    </row>
    <row r="3762" spans="1:12" x14ac:dyDescent="0.25">
      <c r="A3762" t="str">
        <f t="shared" si="713"/>
        <v>89301000</v>
      </c>
      <c r="B3762" t="str">
        <f t="shared" si="718"/>
        <v>06539000</v>
      </c>
      <c r="C3762" t="str">
        <f t="shared" si="724"/>
        <v>06539002</v>
      </c>
      <c r="D3762" t="str">
        <f t="shared" si="725"/>
        <v>802</v>
      </c>
      <c r="E3762" t="str">
        <f t="shared" si="719"/>
        <v>89301171</v>
      </c>
      <c r="F3762" t="str">
        <f t="shared" si="723"/>
        <v>8455315341</v>
      </c>
      <c r="G3762" s="1">
        <v>44855</v>
      </c>
      <c r="H3762" t="str">
        <f t="shared" si="726"/>
        <v>82097</v>
      </c>
      <c r="I3762">
        <v>1</v>
      </c>
      <c r="J3762">
        <v>380</v>
      </c>
      <c r="K3762">
        <v>0</v>
      </c>
      <c r="L3762">
        <v>345.8</v>
      </c>
    </row>
    <row r="3763" spans="1:12" x14ac:dyDescent="0.25">
      <c r="A3763" t="str">
        <f t="shared" si="713"/>
        <v>89301000</v>
      </c>
      <c r="B3763" t="str">
        <f t="shared" si="718"/>
        <v>06539000</v>
      </c>
      <c r="C3763" t="str">
        <f t="shared" si="724"/>
        <v>06539002</v>
      </c>
      <c r="D3763" t="str">
        <f t="shared" si="725"/>
        <v>802</v>
      </c>
      <c r="E3763" t="str">
        <f t="shared" si="719"/>
        <v>89301171</v>
      </c>
      <c r="F3763" t="str">
        <f t="shared" si="723"/>
        <v>8455315341</v>
      </c>
      <c r="G3763" s="1">
        <v>44855</v>
      </c>
      <c r="H3763" t="str">
        <f t="shared" si="726"/>
        <v>82097</v>
      </c>
      <c r="I3763">
        <v>1</v>
      </c>
      <c r="J3763">
        <v>380</v>
      </c>
      <c r="K3763">
        <v>0</v>
      </c>
      <c r="L3763">
        <v>345.8</v>
      </c>
    </row>
    <row r="3764" spans="1:12" x14ac:dyDescent="0.25">
      <c r="A3764" t="str">
        <f t="shared" si="713"/>
        <v>89301000</v>
      </c>
      <c r="B3764" t="str">
        <f t="shared" si="718"/>
        <v>06539000</v>
      </c>
      <c r="C3764" t="str">
        <f t="shared" si="724"/>
        <v>06539002</v>
      </c>
      <c r="D3764" t="str">
        <f t="shared" si="725"/>
        <v>802</v>
      </c>
      <c r="E3764" t="str">
        <f t="shared" si="719"/>
        <v>89301171</v>
      </c>
      <c r="F3764" t="str">
        <f t="shared" si="723"/>
        <v>8455315341</v>
      </c>
      <c r="G3764" s="1">
        <v>44855</v>
      </c>
      <c r="H3764" t="str">
        <f t="shared" si="726"/>
        <v>82097</v>
      </c>
      <c r="I3764">
        <v>1</v>
      </c>
      <c r="J3764">
        <v>380</v>
      </c>
      <c r="K3764">
        <v>0</v>
      </c>
      <c r="L3764">
        <v>345.8</v>
      </c>
    </row>
    <row r="3765" spans="1:12" x14ac:dyDescent="0.25">
      <c r="A3765" t="str">
        <f t="shared" si="713"/>
        <v>89301000</v>
      </c>
      <c r="B3765" t="str">
        <f t="shared" si="718"/>
        <v>06539000</v>
      </c>
      <c r="C3765" t="str">
        <f t="shared" si="724"/>
        <v>06539002</v>
      </c>
      <c r="D3765" t="str">
        <f t="shared" si="725"/>
        <v>802</v>
      </c>
      <c r="E3765" t="str">
        <f t="shared" si="719"/>
        <v>89301171</v>
      </c>
      <c r="F3765" t="str">
        <f t="shared" si="723"/>
        <v>8455315341</v>
      </c>
      <c r="G3765" s="1">
        <v>44855</v>
      </c>
      <c r="H3765" t="str">
        <f t="shared" si="726"/>
        <v>82097</v>
      </c>
      <c r="I3765">
        <v>1</v>
      </c>
      <c r="J3765">
        <v>380</v>
      </c>
      <c r="K3765">
        <v>0</v>
      </c>
      <c r="L3765">
        <v>345.8</v>
      </c>
    </row>
    <row r="3766" spans="1:12" x14ac:dyDescent="0.25">
      <c r="A3766" t="str">
        <f t="shared" si="713"/>
        <v>89301000</v>
      </c>
      <c r="B3766" t="str">
        <f t="shared" si="718"/>
        <v>06539000</v>
      </c>
      <c r="C3766" t="str">
        <f t="shared" ref="C3766:C3774" si="727">"06539003"</f>
        <v>06539003</v>
      </c>
      <c r="D3766" t="str">
        <f t="shared" ref="D3766:D3774" si="728">"813"</f>
        <v>813</v>
      </c>
      <c r="E3766" t="str">
        <f t="shared" si="719"/>
        <v>89301171</v>
      </c>
      <c r="F3766" t="str">
        <f t="shared" si="723"/>
        <v>8455315341</v>
      </c>
      <c r="G3766" s="1">
        <v>44855</v>
      </c>
      <c r="H3766" t="str">
        <f>"91197"</f>
        <v>91197</v>
      </c>
      <c r="I3766">
        <v>1</v>
      </c>
      <c r="J3766">
        <v>1046</v>
      </c>
      <c r="K3766">
        <v>0</v>
      </c>
      <c r="L3766">
        <v>815.88</v>
      </c>
    </row>
    <row r="3767" spans="1:12" x14ac:dyDescent="0.25">
      <c r="A3767" t="str">
        <f t="shared" si="713"/>
        <v>89301000</v>
      </c>
      <c r="B3767" t="str">
        <f t="shared" ref="B3767:B3798" si="729">"06539000"</f>
        <v>06539000</v>
      </c>
      <c r="C3767" t="str">
        <f t="shared" si="727"/>
        <v>06539003</v>
      </c>
      <c r="D3767" t="str">
        <f t="shared" si="728"/>
        <v>813</v>
      </c>
      <c r="E3767" t="str">
        <f t="shared" si="719"/>
        <v>89301171</v>
      </c>
      <c r="F3767" t="str">
        <f t="shared" si="723"/>
        <v>8455315341</v>
      </c>
      <c r="G3767" s="1">
        <v>44855</v>
      </c>
      <c r="H3767" t="str">
        <f>"91129"</f>
        <v>91129</v>
      </c>
      <c r="I3767">
        <v>1</v>
      </c>
      <c r="J3767">
        <v>174</v>
      </c>
      <c r="K3767">
        <v>0</v>
      </c>
      <c r="L3767">
        <v>135.72</v>
      </c>
    </row>
    <row r="3768" spans="1:12" x14ac:dyDescent="0.25">
      <c r="A3768" t="str">
        <f t="shared" si="713"/>
        <v>89301000</v>
      </c>
      <c r="B3768" t="str">
        <f t="shared" si="729"/>
        <v>06539000</v>
      </c>
      <c r="C3768" t="str">
        <f t="shared" si="727"/>
        <v>06539003</v>
      </c>
      <c r="D3768" t="str">
        <f t="shared" si="728"/>
        <v>813</v>
      </c>
      <c r="E3768" t="str">
        <f t="shared" si="719"/>
        <v>89301171</v>
      </c>
      <c r="F3768" t="str">
        <f t="shared" si="723"/>
        <v>8455315341</v>
      </c>
      <c r="G3768" s="1">
        <v>44855</v>
      </c>
      <c r="H3768" t="str">
        <f>"91131"</f>
        <v>91131</v>
      </c>
      <c r="I3768">
        <v>1</v>
      </c>
      <c r="J3768">
        <v>171</v>
      </c>
      <c r="K3768">
        <v>0</v>
      </c>
      <c r="L3768">
        <v>133.38</v>
      </c>
    </row>
    <row r="3769" spans="1:12" x14ac:dyDescent="0.25">
      <c r="A3769" t="str">
        <f t="shared" si="713"/>
        <v>89301000</v>
      </c>
      <c r="B3769" t="str">
        <f t="shared" si="729"/>
        <v>06539000</v>
      </c>
      <c r="C3769" t="str">
        <f t="shared" si="727"/>
        <v>06539003</v>
      </c>
      <c r="D3769" t="str">
        <f t="shared" si="728"/>
        <v>813</v>
      </c>
      <c r="E3769" t="str">
        <f t="shared" ref="E3769:E3800" si="730">"89301171"</f>
        <v>89301171</v>
      </c>
      <c r="F3769" t="str">
        <f t="shared" si="723"/>
        <v>8455315341</v>
      </c>
      <c r="G3769" s="1">
        <v>44855</v>
      </c>
      <c r="H3769" t="str">
        <f>"91133"</f>
        <v>91133</v>
      </c>
      <c r="I3769">
        <v>1</v>
      </c>
      <c r="J3769">
        <v>176</v>
      </c>
      <c r="K3769">
        <v>0</v>
      </c>
      <c r="L3769">
        <v>137.28</v>
      </c>
    </row>
    <row r="3770" spans="1:12" x14ac:dyDescent="0.25">
      <c r="A3770" t="str">
        <f t="shared" si="713"/>
        <v>89301000</v>
      </c>
      <c r="B3770" t="str">
        <f t="shared" si="729"/>
        <v>06539000</v>
      </c>
      <c r="C3770" t="str">
        <f t="shared" si="727"/>
        <v>06539003</v>
      </c>
      <c r="D3770" t="str">
        <f t="shared" si="728"/>
        <v>813</v>
      </c>
      <c r="E3770" t="str">
        <f t="shared" si="730"/>
        <v>89301171</v>
      </c>
      <c r="F3770" t="str">
        <f t="shared" si="723"/>
        <v>8455315341</v>
      </c>
      <c r="G3770" s="1">
        <v>44855</v>
      </c>
      <c r="H3770" t="str">
        <f>"91171"</f>
        <v>91171</v>
      </c>
      <c r="I3770">
        <v>1</v>
      </c>
      <c r="J3770">
        <v>360</v>
      </c>
      <c r="K3770">
        <v>0</v>
      </c>
      <c r="L3770">
        <v>280.8</v>
      </c>
    </row>
    <row r="3771" spans="1:12" x14ac:dyDescent="0.25">
      <c r="A3771" t="str">
        <f t="shared" si="713"/>
        <v>89301000</v>
      </c>
      <c r="B3771" t="str">
        <f t="shared" si="729"/>
        <v>06539000</v>
      </c>
      <c r="C3771" t="str">
        <f t="shared" si="727"/>
        <v>06539003</v>
      </c>
      <c r="D3771" t="str">
        <f t="shared" si="728"/>
        <v>813</v>
      </c>
      <c r="E3771" t="str">
        <f t="shared" si="730"/>
        <v>89301171</v>
      </c>
      <c r="F3771" t="str">
        <f t="shared" si="723"/>
        <v>8455315341</v>
      </c>
      <c r="G3771" s="1">
        <v>44855</v>
      </c>
      <c r="H3771" t="str">
        <f>"91173"</f>
        <v>91173</v>
      </c>
      <c r="I3771">
        <v>1</v>
      </c>
      <c r="J3771">
        <v>335</v>
      </c>
      <c r="K3771">
        <v>0</v>
      </c>
      <c r="L3771">
        <v>261.3</v>
      </c>
    </row>
    <row r="3772" spans="1:12" x14ac:dyDescent="0.25">
      <c r="A3772" t="str">
        <f t="shared" si="713"/>
        <v>89301000</v>
      </c>
      <c r="B3772" t="str">
        <f t="shared" si="729"/>
        <v>06539000</v>
      </c>
      <c r="C3772" t="str">
        <f t="shared" si="727"/>
        <v>06539003</v>
      </c>
      <c r="D3772" t="str">
        <f t="shared" si="728"/>
        <v>813</v>
      </c>
      <c r="E3772" t="str">
        <f t="shared" si="730"/>
        <v>89301171</v>
      </c>
      <c r="F3772" t="str">
        <f t="shared" si="723"/>
        <v>8455315341</v>
      </c>
      <c r="G3772" s="1">
        <v>44855</v>
      </c>
      <c r="H3772" t="str">
        <f>"91175"</f>
        <v>91175</v>
      </c>
      <c r="I3772">
        <v>1</v>
      </c>
      <c r="J3772">
        <v>360</v>
      </c>
      <c r="K3772">
        <v>0</v>
      </c>
      <c r="L3772">
        <v>280.8</v>
      </c>
    </row>
    <row r="3773" spans="1:12" x14ac:dyDescent="0.25">
      <c r="A3773" t="str">
        <f t="shared" si="713"/>
        <v>89301000</v>
      </c>
      <c r="B3773" t="str">
        <f t="shared" si="729"/>
        <v>06539000</v>
      </c>
      <c r="C3773" t="str">
        <f t="shared" si="727"/>
        <v>06539003</v>
      </c>
      <c r="D3773" t="str">
        <f t="shared" si="728"/>
        <v>813</v>
      </c>
      <c r="E3773" t="str">
        <f t="shared" si="730"/>
        <v>89301171</v>
      </c>
      <c r="F3773" t="str">
        <f t="shared" si="723"/>
        <v>8455315341</v>
      </c>
      <c r="G3773" s="1">
        <v>44855</v>
      </c>
      <c r="H3773" t="str">
        <f>"91167"</f>
        <v>91167</v>
      </c>
      <c r="I3773">
        <v>1</v>
      </c>
      <c r="J3773">
        <v>425</v>
      </c>
      <c r="K3773">
        <v>0</v>
      </c>
      <c r="L3773">
        <v>331.5</v>
      </c>
    </row>
    <row r="3774" spans="1:12" x14ac:dyDescent="0.25">
      <c r="A3774" t="str">
        <f t="shared" si="713"/>
        <v>89301000</v>
      </c>
      <c r="B3774" t="str">
        <f t="shared" si="729"/>
        <v>06539000</v>
      </c>
      <c r="C3774" t="str">
        <f t="shared" si="727"/>
        <v>06539003</v>
      </c>
      <c r="D3774" t="str">
        <f t="shared" si="728"/>
        <v>813</v>
      </c>
      <c r="E3774" t="str">
        <f t="shared" si="730"/>
        <v>89301171</v>
      </c>
      <c r="F3774" t="str">
        <f t="shared" si="723"/>
        <v>8455315341</v>
      </c>
      <c r="G3774" s="1">
        <v>44855</v>
      </c>
      <c r="H3774" t="str">
        <f>"91169"</f>
        <v>91169</v>
      </c>
      <c r="I3774">
        <v>1</v>
      </c>
      <c r="J3774">
        <v>425</v>
      </c>
      <c r="K3774">
        <v>0</v>
      </c>
      <c r="L3774">
        <v>331.5</v>
      </c>
    </row>
    <row r="3775" spans="1:12" x14ac:dyDescent="0.25">
      <c r="A3775" t="str">
        <f t="shared" si="713"/>
        <v>89301000</v>
      </c>
      <c r="B3775" t="str">
        <f t="shared" si="729"/>
        <v>06539000</v>
      </c>
      <c r="C3775" t="str">
        <f>"06539001"</f>
        <v>06539001</v>
      </c>
      <c r="D3775" t="str">
        <f>"801"</f>
        <v>801</v>
      </c>
      <c r="E3775" t="str">
        <f t="shared" si="730"/>
        <v>89301171</v>
      </c>
      <c r="F3775" t="str">
        <f t="shared" ref="F3775:F3793" si="731">"7207205324"</f>
        <v>7207205324</v>
      </c>
      <c r="G3775" s="1">
        <v>44855</v>
      </c>
      <c r="H3775" t="str">
        <f>"81329"</f>
        <v>81329</v>
      </c>
      <c r="I3775">
        <v>1</v>
      </c>
      <c r="J3775">
        <v>16</v>
      </c>
      <c r="K3775">
        <v>0</v>
      </c>
      <c r="L3775">
        <v>12.48</v>
      </c>
    </row>
    <row r="3776" spans="1:12" x14ac:dyDescent="0.25">
      <c r="A3776" t="str">
        <f t="shared" si="713"/>
        <v>89301000</v>
      </c>
      <c r="B3776" t="str">
        <f t="shared" si="729"/>
        <v>06539000</v>
      </c>
      <c r="C3776" t="str">
        <f>"06539001"</f>
        <v>06539001</v>
      </c>
      <c r="D3776" t="str">
        <f>"801"</f>
        <v>801</v>
      </c>
      <c r="E3776" t="str">
        <f t="shared" si="730"/>
        <v>89301171</v>
      </c>
      <c r="F3776" t="str">
        <f t="shared" si="731"/>
        <v>7207205324</v>
      </c>
      <c r="G3776" s="1">
        <v>44855</v>
      </c>
      <c r="H3776" t="str">
        <f>"81331"</f>
        <v>81331</v>
      </c>
      <c r="I3776">
        <v>1</v>
      </c>
      <c r="J3776">
        <v>193</v>
      </c>
      <c r="K3776">
        <v>0</v>
      </c>
      <c r="L3776">
        <v>150.54</v>
      </c>
    </row>
    <row r="3777" spans="1:12" x14ac:dyDescent="0.25">
      <c r="A3777" t="str">
        <f t="shared" si="713"/>
        <v>89301000</v>
      </c>
      <c r="B3777" t="str">
        <f t="shared" si="729"/>
        <v>06539000</v>
      </c>
      <c r="C3777" t="str">
        <f t="shared" ref="C3777:C3784" si="732">"06539002"</f>
        <v>06539002</v>
      </c>
      <c r="D3777" t="str">
        <f t="shared" ref="D3777:D3784" si="733">"802"</f>
        <v>802</v>
      </c>
      <c r="E3777" t="str">
        <f t="shared" si="730"/>
        <v>89301171</v>
      </c>
      <c r="F3777" t="str">
        <f t="shared" si="731"/>
        <v>7207205324</v>
      </c>
      <c r="G3777" s="1">
        <v>44855</v>
      </c>
      <c r="H3777" t="str">
        <f t="shared" ref="H3777:H3784" si="734">"82097"</f>
        <v>82097</v>
      </c>
      <c r="I3777">
        <v>1</v>
      </c>
      <c r="J3777">
        <v>380</v>
      </c>
      <c r="K3777">
        <v>0</v>
      </c>
      <c r="L3777">
        <v>345.8</v>
      </c>
    </row>
    <row r="3778" spans="1:12" x14ac:dyDescent="0.25">
      <c r="A3778" t="str">
        <f t="shared" ref="A3778:A3841" si="735">"89301000"</f>
        <v>89301000</v>
      </c>
      <c r="B3778" t="str">
        <f t="shared" si="729"/>
        <v>06539000</v>
      </c>
      <c r="C3778" t="str">
        <f t="shared" si="732"/>
        <v>06539002</v>
      </c>
      <c r="D3778" t="str">
        <f t="shared" si="733"/>
        <v>802</v>
      </c>
      <c r="E3778" t="str">
        <f t="shared" si="730"/>
        <v>89301171</v>
      </c>
      <c r="F3778" t="str">
        <f t="shared" si="731"/>
        <v>7207205324</v>
      </c>
      <c r="G3778" s="1">
        <v>44855</v>
      </c>
      <c r="H3778" t="str">
        <f t="shared" si="734"/>
        <v>82097</v>
      </c>
      <c r="I3778">
        <v>1</v>
      </c>
      <c r="J3778">
        <v>380</v>
      </c>
      <c r="K3778">
        <v>0</v>
      </c>
      <c r="L3778">
        <v>345.8</v>
      </c>
    </row>
    <row r="3779" spans="1:12" x14ac:dyDescent="0.25">
      <c r="A3779" t="str">
        <f t="shared" si="735"/>
        <v>89301000</v>
      </c>
      <c r="B3779" t="str">
        <f t="shared" si="729"/>
        <v>06539000</v>
      </c>
      <c r="C3779" t="str">
        <f t="shared" si="732"/>
        <v>06539002</v>
      </c>
      <c r="D3779" t="str">
        <f t="shared" si="733"/>
        <v>802</v>
      </c>
      <c r="E3779" t="str">
        <f t="shared" si="730"/>
        <v>89301171</v>
      </c>
      <c r="F3779" t="str">
        <f t="shared" si="731"/>
        <v>7207205324</v>
      </c>
      <c r="G3779" s="1">
        <v>44855</v>
      </c>
      <c r="H3779" t="str">
        <f t="shared" si="734"/>
        <v>82097</v>
      </c>
      <c r="I3779">
        <v>1</v>
      </c>
      <c r="J3779">
        <v>380</v>
      </c>
      <c r="K3779">
        <v>0</v>
      </c>
      <c r="L3779">
        <v>345.8</v>
      </c>
    </row>
    <row r="3780" spans="1:12" x14ac:dyDescent="0.25">
      <c r="A3780" t="str">
        <f t="shared" si="735"/>
        <v>89301000</v>
      </c>
      <c r="B3780" t="str">
        <f t="shared" si="729"/>
        <v>06539000</v>
      </c>
      <c r="C3780" t="str">
        <f t="shared" si="732"/>
        <v>06539002</v>
      </c>
      <c r="D3780" t="str">
        <f t="shared" si="733"/>
        <v>802</v>
      </c>
      <c r="E3780" t="str">
        <f t="shared" si="730"/>
        <v>89301171</v>
      </c>
      <c r="F3780" t="str">
        <f t="shared" si="731"/>
        <v>7207205324</v>
      </c>
      <c r="G3780" s="1">
        <v>44855</v>
      </c>
      <c r="H3780" t="str">
        <f t="shared" si="734"/>
        <v>82097</v>
      </c>
      <c r="I3780">
        <v>1</v>
      </c>
      <c r="J3780">
        <v>380</v>
      </c>
      <c r="K3780">
        <v>0</v>
      </c>
      <c r="L3780">
        <v>345.8</v>
      </c>
    </row>
    <row r="3781" spans="1:12" x14ac:dyDescent="0.25">
      <c r="A3781" t="str">
        <f t="shared" si="735"/>
        <v>89301000</v>
      </c>
      <c r="B3781" t="str">
        <f t="shared" si="729"/>
        <v>06539000</v>
      </c>
      <c r="C3781" t="str">
        <f t="shared" si="732"/>
        <v>06539002</v>
      </c>
      <c r="D3781" t="str">
        <f t="shared" si="733"/>
        <v>802</v>
      </c>
      <c r="E3781" t="str">
        <f t="shared" si="730"/>
        <v>89301171</v>
      </c>
      <c r="F3781" t="str">
        <f t="shared" si="731"/>
        <v>7207205324</v>
      </c>
      <c r="G3781" s="1">
        <v>44855</v>
      </c>
      <c r="H3781" t="str">
        <f t="shared" si="734"/>
        <v>82097</v>
      </c>
      <c r="I3781">
        <v>1</v>
      </c>
      <c r="J3781">
        <v>380</v>
      </c>
      <c r="K3781">
        <v>0</v>
      </c>
      <c r="L3781">
        <v>345.8</v>
      </c>
    </row>
    <row r="3782" spans="1:12" x14ac:dyDescent="0.25">
      <c r="A3782" t="str">
        <f t="shared" si="735"/>
        <v>89301000</v>
      </c>
      <c r="B3782" t="str">
        <f t="shared" si="729"/>
        <v>06539000</v>
      </c>
      <c r="C3782" t="str">
        <f t="shared" si="732"/>
        <v>06539002</v>
      </c>
      <c r="D3782" t="str">
        <f t="shared" si="733"/>
        <v>802</v>
      </c>
      <c r="E3782" t="str">
        <f t="shared" si="730"/>
        <v>89301171</v>
      </c>
      <c r="F3782" t="str">
        <f t="shared" si="731"/>
        <v>7207205324</v>
      </c>
      <c r="G3782" s="1">
        <v>44855</v>
      </c>
      <c r="H3782" t="str">
        <f t="shared" si="734"/>
        <v>82097</v>
      </c>
      <c r="I3782">
        <v>1</v>
      </c>
      <c r="J3782">
        <v>380</v>
      </c>
      <c r="K3782">
        <v>0</v>
      </c>
      <c r="L3782">
        <v>345.8</v>
      </c>
    </row>
    <row r="3783" spans="1:12" x14ac:dyDescent="0.25">
      <c r="A3783" t="str">
        <f t="shared" si="735"/>
        <v>89301000</v>
      </c>
      <c r="B3783" t="str">
        <f t="shared" si="729"/>
        <v>06539000</v>
      </c>
      <c r="C3783" t="str">
        <f t="shared" si="732"/>
        <v>06539002</v>
      </c>
      <c r="D3783" t="str">
        <f t="shared" si="733"/>
        <v>802</v>
      </c>
      <c r="E3783" t="str">
        <f t="shared" si="730"/>
        <v>89301171</v>
      </c>
      <c r="F3783" t="str">
        <f t="shared" si="731"/>
        <v>7207205324</v>
      </c>
      <c r="G3783" s="1">
        <v>44855</v>
      </c>
      <c r="H3783" t="str">
        <f t="shared" si="734"/>
        <v>82097</v>
      </c>
      <c r="I3783">
        <v>1</v>
      </c>
      <c r="J3783">
        <v>380</v>
      </c>
      <c r="K3783">
        <v>0</v>
      </c>
      <c r="L3783">
        <v>345.8</v>
      </c>
    </row>
    <row r="3784" spans="1:12" x14ac:dyDescent="0.25">
      <c r="A3784" t="str">
        <f t="shared" si="735"/>
        <v>89301000</v>
      </c>
      <c r="B3784" t="str">
        <f t="shared" si="729"/>
        <v>06539000</v>
      </c>
      <c r="C3784" t="str">
        <f t="shared" si="732"/>
        <v>06539002</v>
      </c>
      <c r="D3784" t="str">
        <f t="shared" si="733"/>
        <v>802</v>
      </c>
      <c r="E3784" t="str">
        <f t="shared" si="730"/>
        <v>89301171</v>
      </c>
      <c r="F3784" t="str">
        <f t="shared" si="731"/>
        <v>7207205324</v>
      </c>
      <c r="G3784" s="1">
        <v>44855</v>
      </c>
      <c r="H3784" t="str">
        <f t="shared" si="734"/>
        <v>82097</v>
      </c>
      <c r="I3784">
        <v>1</v>
      </c>
      <c r="J3784">
        <v>380</v>
      </c>
      <c r="K3784">
        <v>0</v>
      </c>
      <c r="L3784">
        <v>345.8</v>
      </c>
    </row>
    <row r="3785" spans="1:12" x14ac:dyDescent="0.25">
      <c r="A3785" t="str">
        <f t="shared" si="735"/>
        <v>89301000</v>
      </c>
      <c r="B3785" t="str">
        <f t="shared" si="729"/>
        <v>06539000</v>
      </c>
      <c r="C3785" t="str">
        <f t="shared" ref="C3785:C3793" si="736">"06539003"</f>
        <v>06539003</v>
      </c>
      <c r="D3785" t="str">
        <f t="shared" ref="D3785:D3793" si="737">"813"</f>
        <v>813</v>
      </c>
      <c r="E3785" t="str">
        <f t="shared" si="730"/>
        <v>89301171</v>
      </c>
      <c r="F3785" t="str">
        <f t="shared" si="731"/>
        <v>7207205324</v>
      </c>
      <c r="G3785" s="1">
        <v>44855</v>
      </c>
      <c r="H3785" t="str">
        <f>"91197"</f>
        <v>91197</v>
      </c>
      <c r="I3785">
        <v>1</v>
      </c>
      <c r="J3785">
        <v>1046</v>
      </c>
      <c r="K3785">
        <v>0</v>
      </c>
      <c r="L3785">
        <v>815.88</v>
      </c>
    </row>
    <row r="3786" spans="1:12" x14ac:dyDescent="0.25">
      <c r="A3786" t="str">
        <f t="shared" si="735"/>
        <v>89301000</v>
      </c>
      <c r="B3786" t="str">
        <f t="shared" si="729"/>
        <v>06539000</v>
      </c>
      <c r="C3786" t="str">
        <f t="shared" si="736"/>
        <v>06539003</v>
      </c>
      <c r="D3786" t="str">
        <f t="shared" si="737"/>
        <v>813</v>
      </c>
      <c r="E3786" t="str">
        <f t="shared" si="730"/>
        <v>89301171</v>
      </c>
      <c r="F3786" t="str">
        <f t="shared" si="731"/>
        <v>7207205324</v>
      </c>
      <c r="G3786" s="1">
        <v>44855</v>
      </c>
      <c r="H3786" t="str">
        <f>"91129"</f>
        <v>91129</v>
      </c>
      <c r="I3786">
        <v>1</v>
      </c>
      <c r="J3786">
        <v>174</v>
      </c>
      <c r="K3786">
        <v>0</v>
      </c>
      <c r="L3786">
        <v>135.72</v>
      </c>
    </row>
    <row r="3787" spans="1:12" x14ac:dyDescent="0.25">
      <c r="A3787" t="str">
        <f t="shared" si="735"/>
        <v>89301000</v>
      </c>
      <c r="B3787" t="str">
        <f t="shared" si="729"/>
        <v>06539000</v>
      </c>
      <c r="C3787" t="str">
        <f t="shared" si="736"/>
        <v>06539003</v>
      </c>
      <c r="D3787" t="str">
        <f t="shared" si="737"/>
        <v>813</v>
      </c>
      <c r="E3787" t="str">
        <f t="shared" si="730"/>
        <v>89301171</v>
      </c>
      <c r="F3787" t="str">
        <f t="shared" si="731"/>
        <v>7207205324</v>
      </c>
      <c r="G3787" s="1">
        <v>44855</v>
      </c>
      <c r="H3787" t="str">
        <f>"91131"</f>
        <v>91131</v>
      </c>
      <c r="I3787">
        <v>1</v>
      </c>
      <c r="J3787">
        <v>171</v>
      </c>
      <c r="K3787">
        <v>0</v>
      </c>
      <c r="L3787">
        <v>133.38</v>
      </c>
    </row>
    <row r="3788" spans="1:12" x14ac:dyDescent="0.25">
      <c r="A3788" t="str">
        <f t="shared" si="735"/>
        <v>89301000</v>
      </c>
      <c r="B3788" t="str">
        <f t="shared" si="729"/>
        <v>06539000</v>
      </c>
      <c r="C3788" t="str">
        <f t="shared" si="736"/>
        <v>06539003</v>
      </c>
      <c r="D3788" t="str">
        <f t="shared" si="737"/>
        <v>813</v>
      </c>
      <c r="E3788" t="str">
        <f t="shared" si="730"/>
        <v>89301171</v>
      </c>
      <c r="F3788" t="str">
        <f t="shared" si="731"/>
        <v>7207205324</v>
      </c>
      <c r="G3788" s="1">
        <v>44855</v>
      </c>
      <c r="H3788" t="str">
        <f>"91133"</f>
        <v>91133</v>
      </c>
      <c r="I3788">
        <v>1</v>
      </c>
      <c r="J3788">
        <v>176</v>
      </c>
      <c r="K3788">
        <v>0</v>
      </c>
      <c r="L3788">
        <v>137.28</v>
      </c>
    </row>
    <row r="3789" spans="1:12" x14ac:dyDescent="0.25">
      <c r="A3789" t="str">
        <f t="shared" si="735"/>
        <v>89301000</v>
      </c>
      <c r="B3789" t="str">
        <f t="shared" si="729"/>
        <v>06539000</v>
      </c>
      <c r="C3789" t="str">
        <f t="shared" si="736"/>
        <v>06539003</v>
      </c>
      <c r="D3789" t="str">
        <f t="shared" si="737"/>
        <v>813</v>
      </c>
      <c r="E3789" t="str">
        <f t="shared" si="730"/>
        <v>89301171</v>
      </c>
      <c r="F3789" t="str">
        <f t="shared" si="731"/>
        <v>7207205324</v>
      </c>
      <c r="G3789" s="1">
        <v>44855</v>
      </c>
      <c r="H3789" t="str">
        <f>"91171"</f>
        <v>91171</v>
      </c>
      <c r="I3789">
        <v>1</v>
      </c>
      <c r="J3789">
        <v>360</v>
      </c>
      <c r="K3789">
        <v>0</v>
      </c>
      <c r="L3789">
        <v>280.8</v>
      </c>
    </row>
    <row r="3790" spans="1:12" x14ac:dyDescent="0.25">
      <c r="A3790" t="str">
        <f t="shared" si="735"/>
        <v>89301000</v>
      </c>
      <c r="B3790" t="str">
        <f t="shared" si="729"/>
        <v>06539000</v>
      </c>
      <c r="C3790" t="str">
        <f t="shared" si="736"/>
        <v>06539003</v>
      </c>
      <c r="D3790" t="str">
        <f t="shared" si="737"/>
        <v>813</v>
      </c>
      <c r="E3790" t="str">
        <f t="shared" si="730"/>
        <v>89301171</v>
      </c>
      <c r="F3790" t="str">
        <f t="shared" si="731"/>
        <v>7207205324</v>
      </c>
      <c r="G3790" s="1">
        <v>44855</v>
      </c>
      <c r="H3790" t="str">
        <f>"91173"</f>
        <v>91173</v>
      </c>
      <c r="I3790">
        <v>1</v>
      </c>
      <c r="J3790">
        <v>335</v>
      </c>
      <c r="K3790">
        <v>0</v>
      </c>
      <c r="L3790">
        <v>261.3</v>
      </c>
    </row>
    <row r="3791" spans="1:12" x14ac:dyDescent="0.25">
      <c r="A3791" t="str">
        <f t="shared" si="735"/>
        <v>89301000</v>
      </c>
      <c r="B3791" t="str">
        <f t="shared" si="729"/>
        <v>06539000</v>
      </c>
      <c r="C3791" t="str">
        <f t="shared" si="736"/>
        <v>06539003</v>
      </c>
      <c r="D3791" t="str">
        <f t="shared" si="737"/>
        <v>813</v>
      </c>
      <c r="E3791" t="str">
        <f t="shared" si="730"/>
        <v>89301171</v>
      </c>
      <c r="F3791" t="str">
        <f t="shared" si="731"/>
        <v>7207205324</v>
      </c>
      <c r="G3791" s="1">
        <v>44855</v>
      </c>
      <c r="H3791" t="str">
        <f>"91175"</f>
        <v>91175</v>
      </c>
      <c r="I3791">
        <v>1</v>
      </c>
      <c r="J3791">
        <v>360</v>
      </c>
      <c r="K3791">
        <v>0</v>
      </c>
      <c r="L3791">
        <v>280.8</v>
      </c>
    </row>
    <row r="3792" spans="1:12" x14ac:dyDescent="0.25">
      <c r="A3792" t="str">
        <f t="shared" si="735"/>
        <v>89301000</v>
      </c>
      <c r="B3792" t="str">
        <f t="shared" si="729"/>
        <v>06539000</v>
      </c>
      <c r="C3792" t="str">
        <f t="shared" si="736"/>
        <v>06539003</v>
      </c>
      <c r="D3792" t="str">
        <f t="shared" si="737"/>
        <v>813</v>
      </c>
      <c r="E3792" t="str">
        <f t="shared" si="730"/>
        <v>89301171</v>
      </c>
      <c r="F3792" t="str">
        <f t="shared" si="731"/>
        <v>7207205324</v>
      </c>
      <c r="G3792" s="1">
        <v>44855</v>
      </c>
      <c r="H3792" t="str">
        <f>"91167"</f>
        <v>91167</v>
      </c>
      <c r="I3792">
        <v>1</v>
      </c>
      <c r="J3792">
        <v>425</v>
      </c>
      <c r="K3792">
        <v>0</v>
      </c>
      <c r="L3792">
        <v>331.5</v>
      </c>
    </row>
    <row r="3793" spans="1:12" x14ac:dyDescent="0.25">
      <c r="A3793" t="str">
        <f t="shared" si="735"/>
        <v>89301000</v>
      </c>
      <c r="B3793" t="str">
        <f t="shared" si="729"/>
        <v>06539000</v>
      </c>
      <c r="C3793" t="str">
        <f t="shared" si="736"/>
        <v>06539003</v>
      </c>
      <c r="D3793" t="str">
        <f t="shared" si="737"/>
        <v>813</v>
      </c>
      <c r="E3793" t="str">
        <f t="shared" si="730"/>
        <v>89301171</v>
      </c>
      <c r="F3793" t="str">
        <f t="shared" si="731"/>
        <v>7207205324</v>
      </c>
      <c r="G3793" s="1">
        <v>44855</v>
      </c>
      <c r="H3793" t="str">
        <f>"91169"</f>
        <v>91169</v>
      </c>
      <c r="I3793">
        <v>1</v>
      </c>
      <c r="J3793">
        <v>425</v>
      </c>
      <c r="K3793">
        <v>0</v>
      </c>
      <c r="L3793">
        <v>331.5</v>
      </c>
    </row>
    <row r="3794" spans="1:12" x14ac:dyDescent="0.25">
      <c r="A3794" t="str">
        <f t="shared" si="735"/>
        <v>89301000</v>
      </c>
      <c r="B3794" t="str">
        <f t="shared" si="729"/>
        <v>06539000</v>
      </c>
      <c r="C3794" t="str">
        <f>"06539001"</f>
        <v>06539001</v>
      </c>
      <c r="D3794" t="str">
        <f>"801"</f>
        <v>801</v>
      </c>
      <c r="E3794" t="str">
        <f t="shared" si="730"/>
        <v>89301171</v>
      </c>
      <c r="F3794" t="str">
        <f t="shared" ref="F3794:F3812" si="738">"8352124055"</f>
        <v>8352124055</v>
      </c>
      <c r="G3794" s="1">
        <v>44861</v>
      </c>
      <c r="H3794" t="str">
        <f>"81329"</f>
        <v>81329</v>
      </c>
      <c r="I3794">
        <v>1</v>
      </c>
      <c r="J3794">
        <v>16</v>
      </c>
      <c r="K3794">
        <v>0</v>
      </c>
      <c r="L3794">
        <v>12.48</v>
      </c>
    </row>
    <row r="3795" spans="1:12" x14ac:dyDescent="0.25">
      <c r="A3795" t="str">
        <f t="shared" si="735"/>
        <v>89301000</v>
      </c>
      <c r="B3795" t="str">
        <f t="shared" si="729"/>
        <v>06539000</v>
      </c>
      <c r="C3795" t="str">
        <f>"06539001"</f>
        <v>06539001</v>
      </c>
      <c r="D3795" t="str">
        <f>"801"</f>
        <v>801</v>
      </c>
      <c r="E3795" t="str">
        <f t="shared" si="730"/>
        <v>89301171</v>
      </c>
      <c r="F3795" t="str">
        <f t="shared" si="738"/>
        <v>8352124055</v>
      </c>
      <c r="G3795" s="1">
        <v>44861</v>
      </c>
      <c r="H3795" t="str">
        <f>"81331"</f>
        <v>81331</v>
      </c>
      <c r="I3795">
        <v>1</v>
      </c>
      <c r="J3795">
        <v>193</v>
      </c>
      <c r="K3795">
        <v>0</v>
      </c>
      <c r="L3795">
        <v>150.54</v>
      </c>
    </row>
    <row r="3796" spans="1:12" x14ac:dyDescent="0.25">
      <c r="A3796" t="str">
        <f t="shared" si="735"/>
        <v>89301000</v>
      </c>
      <c r="B3796" t="str">
        <f t="shared" si="729"/>
        <v>06539000</v>
      </c>
      <c r="C3796" t="str">
        <f t="shared" ref="C3796:C3803" si="739">"06539002"</f>
        <v>06539002</v>
      </c>
      <c r="D3796" t="str">
        <f t="shared" ref="D3796:D3803" si="740">"802"</f>
        <v>802</v>
      </c>
      <c r="E3796" t="str">
        <f t="shared" si="730"/>
        <v>89301171</v>
      </c>
      <c r="F3796" t="str">
        <f t="shared" si="738"/>
        <v>8352124055</v>
      </c>
      <c r="G3796" s="1">
        <v>44861</v>
      </c>
      <c r="H3796" t="str">
        <f t="shared" ref="H3796:H3803" si="741">"82097"</f>
        <v>82097</v>
      </c>
      <c r="I3796">
        <v>1</v>
      </c>
      <c r="J3796">
        <v>380</v>
      </c>
      <c r="K3796">
        <v>0</v>
      </c>
      <c r="L3796">
        <v>345.8</v>
      </c>
    </row>
    <row r="3797" spans="1:12" x14ac:dyDescent="0.25">
      <c r="A3797" t="str">
        <f t="shared" si="735"/>
        <v>89301000</v>
      </c>
      <c r="B3797" t="str">
        <f t="shared" si="729"/>
        <v>06539000</v>
      </c>
      <c r="C3797" t="str">
        <f t="shared" si="739"/>
        <v>06539002</v>
      </c>
      <c r="D3797" t="str">
        <f t="shared" si="740"/>
        <v>802</v>
      </c>
      <c r="E3797" t="str">
        <f t="shared" si="730"/>
        <v>89301171</v>
      </c>
      <c r="F3797" t="str">
        <f t="shared" si="738"/>
        <v>8352124055</v>
      </c>
      <c r="G3797" s="1">
        <v>44861</v>
      </c>
      <c r="H3797" t="str">
        <f t="shared" si="741"/>
        <v>82097</v>
      </c>
      <c r="I3797">
        <v>1</v>
      </c>
      <c r="J3797">
        <v>380</v>
      </c>
      <c r="K3797">
        <v>0</v>
      </c>
      <c r="L3797">
        <v>345.8</v>
      </c>
    </row>
    <row r="3798" spans="1:12" x14ac:dyDescent="0.25">
      <c r="A3798" t="str">
        <f t="shared" si="735"/>
        <v>89301000</v>
      </c>
      <c r="B3798" t="str">
        <f t="shared" si="729"/>
        <v>06539000</v>
      </c>
      <c r="C3798" t="str">
        <f t="shared" si="739"/>
        <v>06539002</v>
      </c>
      <c r="D3798" t="str">
        <f t="shared" si="740"/>
        <v>802</v>
      </c>
      <c r="E3798" t="str">
        <f t="shared" si="730"/>
        <v>89301171</v>
      </c>
      <c r="F3798" t="str">
        <f t="shared" si="738"/>
        <v>8352124055</v>
      </c>
      <c r="G3798" s="1">
        <v>44861</v>
      </c>
      <c r="H3798" t="str">
        <f t="shared" si="741"/>
        <v>82097</v>
      </c>
      <c r="I3798">
        <v>1</v>
      </c>
      <c r="J3798">
        <v>380</v>
      </c>
      <c r="K3798">
        <v>0</v>
      </c>
      <c r="L3798">
        <v>345.8</v>
      </c>
    </row>
    <row r="3799" spans="1:12" x14ac:dyDescent="0.25">
      <c r="A3799" t="str">
        <f t="shared" si="735"/>
        <v>89301000</v>
      </c>
      <c r="B3799" t="str">
        <f t="shared" ref="B3799:B3830" si="742">"06539000"</f>
        <v>06539000</v>
      </c>
      <c r="C3799" t="str">
        <f t="shared" si="739"/>
        <v>06539002</v>
      </c>
      <c r="D3799" t="str">
        <f t="shared" si="740"/>
        <v>802</v>
      </c>
      <c r="E3799" t="str">
        <f t="shared" si="730"/>
        <v>89301171</v>
      </c>
      <c r="F3799" t="str">
        <f t="shared" si="738"/>
        <v>8352124055</v>
      </c>
      <c r="G3799" s="1">
        <v>44861</v>
      </c>
      <c r="H3799" t="str">
        <f t="shared" si="741"/>
        <v>82097</v>
      </c>
      <c r="I3799">
        <v>1</v>
      </c>
      <c r="J3799">
        <v>380</v>
      </c>
      <c r="K3799">
        <v>0</v>
      </c>
      <c r="L3799">
        <v>345.8</v>
      </c>
    </row>
    <row r="3800" spans="1:12" x14ac:dyDescent="0.25">
      <c r="A3800" t="str">
        <f t="shared" si="735"/>
        <v>89301000</v>
      </c>
      <c r="B3800" t="str">
        <f t="shared" si="742"/>
        <v>06539000</v>
      </c>
      <c r="C3800" t="str">
        <f t="shared" si="739"/>
        <v>06539002</v>
      </c>
      <c r="D3800" t="str">
        <f t="shared" si="740"/>
        <v>802</v>
      </c>
      <c r="E3800" t="str">
        <f t="shared" si="730"/>
        <v>89301171</v>
      </c>
      <c r="F3800" t="str">
        <f t="shared" si="738"/>
        <v>8352124055</v>
      </c>
      <c r="G3800" s="1">
        <v>44861</v>
      </c>
      <c r="H3800" t="str">
        <f t="shared" si="741"/>
        <v>82097</v>
      </c>
      <c r="I3800">
        <v>1</v>
      </c>
      <c r="J3800">
        <v>380</v>
      </c>
      <c r="K3800">
        <v>0</v>
      </c>
      <c r="L3800">
        <v>345.8</v>
      </c>
    </row>
    <row r="3801" spans="1:12" x14ac:dyDescent="0.25">
      <c r="A3801" t="str">
        <f t="shared" si="735"/>
        <v>89301000</v>
      </c>
      <c r="B3801" t="str">
        <f t="shared" si="742"/>
        <v>06539000</v>
      </c>
      <c r="C3801" t="str">
        <f t="shared" si="739"/>
        <v>06539002</v>
      </c>
      <c r="D3801" t="str">
        <f t="shared" si="740"/>
        <v>802</v>
      </c>
      <c r="E3801" t="str">
        <f t="shared" ref="E3801:E3832" si="743">"89301171"</f>
        <v>89301171</v>
      </c>
      <c r="F3801" t="str">
        <f t="shared" si="738"/>
        <v>8352124055</v>
      </c>
      <c r="G3801" s="1">
        <v>44861</v>
      </c>
      <c r="H3801" t="str">
        <f t="shared" si="741"/>
        <v>82097</v>
      </c>
      <c r="I3801">
        <v>1</v>
      </c>
      <c r="J3801">
        <v>380</v>
      </c>
      <c r="K3801">
        <v>0</v>
      </c>
      <c r="L3801">
        <v>345.8</v>
      </c>
    </row>
    <row r="3802" spans="1:12" x14ac:dyDescent="0.25">
      <c r="A3802" t="str">
        <f t="shared" si="735"/>
        <v>89301000</v>
      </c>
      <c r="B3802" t="str">
        <f t="shared" si="742"/>
        <v>06539000</v>
      </c>
      <c r="C3802" t="str">
        <f t="shared" si="739"/>
        <v>06539002</v>
      </c>
      <c r="D3802" t="str">
        <f t="shared" si="740"/>
        <v>802</v>
      </c>
      <c r="E3802" t="str">
        <f t="shared" si="743"/>
        <v>89301171</v>
      </c>
      <c r="F3802" t="str">
        <f t="shared" si="738"/>
        <v>8352124055</v>
      </c>
      <c r="G3802" s="1">
        <v>44861</v>
      </c>
      <c r="H3802" t="str">
        <f t="shared" si="741"/>
        <v>82097</v>
      </c>
      <c r="I3802">
        <v>1</v>
      </c>
      <c r="J3802">
        <v>380</v>
      </c>
      <c r="K3802">
        <v>0</v>
      </c>
      <c r="L3802">
        <v>345.8</v>
      </c>
    </row>
    <row r="3803" spans="1:12" x14ac:dyDescent="0.25">
      <c r="A3803" t="str">
        <f t="shared" si="735"/>
        <v>89301000</v>
      </c>
      <c r="B3803" t="str">
        <f t="shared" si="742"/>
        <v>06539000</v>
      </c>
      <c r="C3803" t="str">
        <f t="shared" si="739"/>
        <v>06539002</v>
      </c>
      <c r="D3803" t="str">
        <f t="shared" si="740"/>
        <v>802</v>
      </c>
      <c r="E3803" t="str">
        <f t="shared" si="743"/>
        <v>89301171</v>
      </c>
      <c r="F3803" t="str">
        <f t="shared" si="738"/>
        <v>8352124055</v>
      </c>
      <c r="G3803" s="1">
        <v>44861</v>
      </c>
      <c r="H3803" t="str">
        <f t="shared" si="741"/>
        <v>82097</v>
      </c>
      <c r="I3803">
        <v>1</v>
      </c>
      <c r="J3803">
        <v>380</v>
      </c>
      <c r="K3803">
        <v>0</v>
      </c>
      <c r="L3803">
        <v>345.8</v>
      </c>
    </row>
    <row r="3804" spans="1:12" x14ac:dyDescent="0.25">
      <c r="A3804" t="str">
        <f t="shared" si="735"/>
        <v>89301000</v>
      </c>
      <c r="B3804" t="str">
        <f t="shared" si="742"/>
        <v>06539000</v>
      </c>
      <c r="C3804" t="str">
        <f t="shared" ref="C3804:C3812" si="744">"06539003"</f>
        <v>06539003</v>
      </c>
      <c r="D3804" t="str">
        <f t="shared" ref="D3804:D3812" si="745">"813"</f>
        <v>813</v>
      </c>
      <c r="E3804" t="str">
        <f t="shared" si="743"/>
        <v>89301171</v>
      </c>
      <c r="F3804" t="str">
        <f t="shared" si="738"/>
        <v>8352124055</v>
      </c>
      <c r="G3804" s="1">
        <v>44861</v>
      </c>
      <c r="H3804" t="str">
        <f>"91197"</f>
        <v>91197</v>
      </c>
      <c r="I3804">
        <v>1</v>
      </c>
      <c r="J3804">
        <v>1046</v>
      </c>
      <c r="K3804">
        <v>0</v>
      </c>
      <c r="L3804">
        <v>815.88</v>
      </c>
    </row>
    <row r="3805" spans="1:12" x14ac:dyDescent="0.25">
      <c r="A3805" t="str">
        <f t="shared" si="735"/>
        <v>89301000</v>
      </c>
      <c r="B3805" t="str">
        <f t="shared" si="742"/>
        <v>06539000</v>
      </c>
      <c r="C3805" t="str">
        <f t="shared" si="744"/>
        <v>06539003</v>
      </c>
      <c r="D3805" t="str">
        <f t="shared" si="745"/>
        <v>813</v>
      </c>
      <c r="E3805" t="str">
        <f t="shared" si="743"/>
        <v>89301171</v>
      </c>
      <c r="F3805" t="str">
        <f t="shared" si="738"/>
        <v>8352124055</v>
      </c>
      <c r="G3805" s="1">
        <v>44861</v>
      </c>
      <c r="H3805" t="str">
        <f>"91129"</f>
        <v>91129</v>
      </c>
      <c r="I3805">
        <v>1</v>
      </c>
      <c r="J3805">
        <v>174</v>
      </c>
      <c r="K3805">
        <v>0</v>
      </c>
      <c r="L3805">
        <v>135.72</v>
      </c>
    </row>
    <row r="3806" spans="1:12" x14ac:dyDescent="0.25">
      <c r="A3806" t="str">
        <f t="shared" si="735"/>
        <v>89301000</v>
      </c>
      <c r="B3806" t="str">
        <f t="shared" si="742"/>
        <v>06539000</v>
      </c>
      <c r="C3806" t="str">
        <f t="shared" si="744"/>
        <v>06539003</v>
      </c>
      <c r="D3806" t="str">
        <f t="shared" si="745"/>
        <v>813</v>
      </c>
      <c r="E3806" t="str">
        <f t="shared" si="743"/>
        <v>89301171</v>
      </c>
      <c r="F3806" t="str">
        <f t="shared" si="738"/>
        <v>8352124055</v>
      </c>
      <c r="G3806" s="1">
        <v>44861</v>
      </c>
      <c r="H3806" t="str">
        <f>"91131"</f>
        <v>91131</v>
      </c>
      <c r="I3806">
        <v>1</v>
      </c>
      <c r="J3806">
        <v>171</v>
      </c>
      <c r="K3806">
        <v>0</v>
      </c>
      <c r="L3806">
        <v>133.38</v>
      </c>
    </row>
    <row r="3807" spans="1:12" x14ac:dyDescent="0.25">
      <c r="A3807" t="str">
        <f t="shared" si="735"/>
        <v>89301000</v>
      </c>
      <c r="B3807" t="str">
        <f t="shared" si="742"/>
        <v>06539000</v>
      </c>
      <c r="C3807" t="str">
        <f t="shared" si="744"/>
        <v>06539003</v>
      </c>
      <c r="D3807" t="str">
        <f t="shared" si="745"/>
        <v>813</v>
      </c>
      <c r="E3807" t="str">
        <f t="shared" si="743"/>
        <v>89301171</v>
      </c>
      <c r="F3807" t="str">
        <f t="shared" si="738"/>
        <v>8352124055</v>
      </c>
      <c r="G3807" s="1">
        <v>44861</v>
      </c>
      <c r="H3807" t="str">
        <f>"91133"</f>
        <v>91133</v>
      </c>
      <c r="I3807">
        <v>1</v>
      </c>
      <c r="J3807">
        <v>176</v>
      </c>
      <c r="K3807">
        <v>0</v>
      </c>
      <c r="L3807">
        <v>137.28</v>
      </c>
    </row>
    <row r="3808" spans="1:12" x14ac:dyDescent="0.25">
      <c r="A3808" t="str">
        <f t="shared" si="735"/>
        <v>89301000</v>
      </c>
      <c r="B3808" t="str">
        <f t="shared" si="742"/>
        <v>06539000</v>
      </c>
      <c r="C3808" t="str">
        <f t="shared" si="744"/>
        <v>06539003</v>
      </c>
      <c r="D3808" t="str">
        <f t="shared" si="745"/>
        <v>813</v>
      </c>
      <c r="E3808" t="str">
        <f t="shared" si="743"/>
        <v>89301171</v>
      </c>
      <c r="F3808" t="str">
        <f t="shared" si="738"/>
        <v>8352124055</v>
      </c>
      <c r="G3808" s="1">
        <v>44861</v>
      </c>
      <c r="H3808" t="str">
        <f>"91171"</f>
        <v>91171</v>
      </c>
      <c r="I3808">
        <v>1</v>
      </c>
      <c r="J3808">
        <v>360</v>
      </c>
      <c r="K3808">
        <v>0</v>
      </c>
      <c r="L3808">
        <v>280.8</v>
      </c>
    </row>
    <row r="3809" spans="1:12" x14ac:dyDescent="0.25">
      <c r="A3809" t="str">
        <f t="shared" si="735"/>
        <v>89301000</v>
      </c>
      <c r="B3809" t="str">
        <f t="shared" si="742"/>
        <v>06539000</v>
      </c>
      <c r="C3809" t="str">
        <f t="shared" si="744"/>
        <v>06539003</v>
      </c>
      <c r="D3809" t="str">
        <f t="shared" si="745"/>
        <v>813</v>
      </c>
      <c r="E3809" t="str">
        <f t="shared" si="743"/>
        <v>89301171</v>
      </c>
      <c r="F3809" t="str">
        <f t="shared" si="738"/>
        <v>8352124055</v>
      </c>
      <c r="G3809" s="1">
        <v>44861</v>
      </c>
      <c r="H3809" t="str">
        <f>"91173"</f>
        <v>91173</v>
      </c>
      <c r="I3809">
        <v>1</v>
      </c>
      <c r="J3809">
        <v>335</v>
      </c>
      <c r="K3809">
        <v>0</v>
      </c>
      <c r="L3809">
        <v>261.3</v>
      </c>
    </row>
    <row r="3810" spans="1:12" x14ac:dyDescent="0.25">
      <c r="A3810" t="str">
        <f t="shared" si="735"/>
        <v>89301000</v>
      </c>
      <c r="B3810" t="str">
        <f t="shared" si="742"/>
        <v>06539000</v>
      </c>
      <c r="C3810" t="str">
        <f t="shared" si="744"/>
        <v>06539003</v>
      </c>
      <c r="D3810" t="str">
        <f t="shared" si="745"/>
        <v>813</v>
      </c>
      <c r="E3810" t="str">
        <f t="shared" si="743"/>
        <v>89301171</v>
      </c>
      <c r="F3810" t="str">
        <f t="shared" si="738"/>
        <v>8352124055</v>
      </c>
      <c r="G3810" s="1">
        <v>44861</v>
      </c>
      <c r="H3810" t="str">
        <f>"91175"</f>
        <v>91175</v>
      </c>
      <c r="I3810">
        <v>1</v>
      </c>
      <c r="J3810">
        <v>360</v>
      </c>
      <c r="K3810">
        <v>0</v>
      </c>
      <c r="L3810">
        <v>280.8</v>
      </c>
    </row>
    <row r="3811" spans="1:12" x14ac:dyDescent="0.25">
      <c r="A3811" t="str">
        <f t="shared" si="735"/>
        <v>89301000</v>
      </c>
      <c r="B3811" t="str">
        <f t="shared" si="742"/>
        <v>06539000</v>
      </c>
      <c r="C3811" t="str">
        <f t="shared" si="744"/>
        <v>06539003</v>
      </c>
      <c r="D3811" t="str">
        <f t="shared" si="745"/>
        <v>813</v>
      </c>
      <c r="E3811" t="str">
        <f t="shared" si="743"/>
        <v>89301171</v>
      </c>
      <c r="F3811" t="str">
        <f t="shared" si="738"/>
        <v>8352124055</v>
      </c>
      <c r="G3811" s="1">
        <v>44861</v>
      </c>
      <c r="H3811" t="str">
        <f>"91167"</f>
        <v>91167</v>
      </c>
      <c r="I3811">
        <v>1</v>
      </c>
      <c r="J3811">
        <v>425</v>
      </c>
      <c r="K3811">
        <v>0</v>
      </c>
      <c r="L3811">
        <v>331.5</v>
      </c>
    </row>
    <row r="3812" spans="1:12" x14ac:dyDescent="0.25">
      <c r="A3812" t="str">
        <f t="shared" si="735"/>
        <v>89301000</v>
      </c>
      <c r="B3812" t="str">
        <f t="shared" si="742"/>
        <v>06539000</v>
      </c>
      <c r="C3812" t="str">
        <f t="shared" si="744"/>
        <v>06539003</v>
      </c>
      <c r="D3812" t="str">
        <f t="shared" si="745"/>
        <v>813</v>
      </c>
      <c r="E3812" t="str">
        <f t="shared" si="743"/>
        <v>89301171</v>
      </c>
      <c r="F3812" t="str">
        <f t="shared" si="738"/>
        <v>8352124055</v>
      </c>
      <c r="G3812" s="1">
        <v>44861</v>
      </c>
      <c r="H3812" t="str">
        <f>"91169"</f>
        <v>91169</v>
      </c>
      <c r="I3812">
        <v>1</v>
      </c>
      <c r="J3812">
        <v>425</v>
      </c>
      <c r="K3812">
        <v>0</v>
      </c>
      <c r="L3812">
        <v>331.5</v>
      </c>
    </row>
    <row r="3813" spans="1:12" x14ac:dyDescent="0.25">
      <c r="A3813" t="str">
        <f t="shared" si="735"/>
        <v>89301000</v>
      </c>
      <c r="B3813" t="str">
        <f t="shared" si="742"/>
        <v>06539000</v>
      </c>
      <c r="C3813" t="str">
        <f>"06539001"</f>
        <v>06539001</v>
      </c>
      <c r="D3813" t="str">
        <f>"801"</f>
        <v>801</v>
      </c>
      <c r="E3813" t="str">
        <f t="shared" si="743"/>
        <v>89301171</v>
      </c>
      <c r="F3813" t="str">
        <f t="shared" ref="F3813:F3819" si="746">"7062185339"</f>
        <v>7062185339</v>
      </c>
      <c r="G3813" s="1">
        <v>44869</v>
      </c>
      <c r="H3813" t="str">
        <f>"81329"</f>
        <v>81329</v>
      </c>
      <c r="I3813">
        <v>1</v>
      </c>
      <c r="J3813">
        <v>16</v>
      </c>
      <c r="K3813">
        <v>0</v>
      </c>
      <c r="L3813">
        <v>12.48</v>
      </c>
    </row>
    <row r="3814" spans="1:12" x14ac:dyDescent="0.25">
      <c r="A3814" t="str">
        <f t="shared" si="735"/>
        <v>89301000</v>
      </c>
      <c r="B3814" t="str">
        <f t="shared" si="742"/>
        <v>06539000</v>
      </c>
      <c r="C3814" t="str">
        <f>"06539001"</f>
        <v>06539001</v>
      </c>
      <c r="D3814" t="str">
        <f>"801"</f>
        <v>801</v>
      </c>
      <c r="E3814" t="str">
        <f t="shared" si="743"/>
        <v>89301171</v>
      </c>
      <c r="F3814" t="str">
        <f t="shared" si="746"/>
        <v>7062185339</v>
      </c>
      <c r="G3814" s="1">
        <v>44869</v>
      </c>
      <c r="H3814" t="str">
        <f>"81331"</f>
        <v>81331</v>
      </c>
      <c r="I3814">
        <v>1</v>
      </c>
      <c r="J3814">
        <v>193</v>
      </c>
      <c r="K3814">
        <v>0</v>
      </c>
      <c r="L3814">
        <v>150.54</v>
      </c>
    </row>
    <row r="3815" spans="1:12" x14ac:dyDescent="0.25">
      <c r="A3815" t="str">
        <f t="shared" si="735"/>
        <v>89301000</v>
      </c>
      <c r="B3815" t="str">
        <f t="shared" si="742"/>
        <v>06539000</v>
      </c>
      <c r="C3815" t="str">
        <f>"06539003"</f>
        <v>06539003</v>
      </c>
      <c r="D3815" t="str">
        <f>"813"</f>
        <v>813</v>
      </c>
      <c r="E3815" t="str">
        <f t="shared" si="743"/>
        <v>89301171</v>
      </c>
      <c r="F3815" t="str">
        <f t="shared" si="746"/>
        <v>7062185339</v>
      </c>
      <c r="G3815" s="1">
        <v>44869</v>
      </c>
      <c r="H3815" t="str">
        <f>"91197"</f>
        <v>91197</v>
      </c>
      <c r="I3815">
        <v>1</v>
      </c>
      <c r="J3815">
        <v>1046</v>
      </c>
      <c r="K3815">
        <v>0</v>
      </c>
      <c r="L3815">
        <v>815.88</v>
      </c>
    </row>
    <row r="3816" spans="1:12" x14ac:dyDescent="0.25">
      <c r="A3816" t="str">
        <f t="shared" si="735"/>
        <v>89301000</v>
      </c>
      <c r="B3816" t="str">
        <f t="shared" si="742"/>
        <v>06539000</v>
      </c>
      <c r="C3816" t="str">
        <f>"06539003"</f>
        <v>06539003</v>
      </c>
      <c r="D3816" t="str">
        <f>"813"</f>
        <v>813</v>
      </c>
      <c r="E3816" t="str">
        <f t="shared" si="743"/>
        <v>89301171</v>
      </c>
      <c r="F3816" t="str">
        <f t="shared" si="746"/>
        <v>7062185339</v>
      </c>
      <c r="G3816" s="1">
        <v>44869</v>
      </c>
      <c r="H3816" t="str">
        <f>"91197"</f>
        <v>91197</v>
      </c>
      <c r="I3816">
        <v>1</v>
      </c>
      <c r="J3816">
        <v>1046</v>
      </c>
      <c r="K3816">
        <v>0</v>
      </c>
      <c r="L3816">
        <v>815.88</v>
      </c>
    </row>
    <row r="3817" spans="1:12" x14ac:dyDescent="0.25">
      <c r="A3817" t="str">
        <f t="shared" si="735"/>
        <v>89301000</v>
      </c>
      <c r="B3817" t="str">
        <f t="shared" si="742"/>
        <v>06539000</v>
      </c>
      <c r="C3817" t="str">
        <f>"06539003"</f>
        <v>06539003</v>
      </c>
      <c r="D3817" t="str">
        <f>"813"</f>
        <v>813</v>
      </c>
      <c r="E3817" t="str">
        <f t="shared" si="743"/>
        <v>89301171</v>
      </c>
      <c r="F3817" t="str">
        <f t="shared" si="746"/>
        <v>7062185339</v>
      </c>
      <c r="G3817" s="1">
        <v>44869</v>
      </c>
      <c r="H3817" t="str">
        <f>"91173"</f>
        <v>91173</v>
      </c>
      <c r="I3817">
        <v>1</v>
      </c>
      <c r="J3817">
        <v>335</v>
      </c>
      <c r="K3817">
        <v>0</v>
      </c>
      <c r="L3817">
        <v>261.3</v>
      </c>
    </row>
    <row r="3818" spans="1:12" x14ac:dyDescent="0.25">
      <c r="A3818" t="str">
        <f t="shared" si="735"/>
        <v>89301000</v>
      </c>
      <c r="B3818" t="str">
        <f t="shared" si="742"/>
        <v>06539000</v>
      </c>
      <c r="C3818" t="str">
        <f>"06539003"</f>
        <v>06539003</v>
      </c>
      <c r="D3818" t="str">
        <f>"813"</f>
        <v>813</v>
      </c>
      <c r="E3818" t="str">
        <f t="shared" si="743"/>
        <v>89301171</v>
      </c>
      <c r="F3818" t="str">
        <f t="shared" si="746"/>
        <v>7062185339</v>
      </c>
      <c r="G3818" s="1">
        <v>44869</v>
      </c>
      <c r="H3818" t="str">
        <f>"91167"</f>
        <v>91167</v>
      </c>
      <c r="I3818">
        <v>1</v>
      </c>
      <c r="J3818">
        <v>425</v>
      </c>
      <c r="K3818">
        <v>0</v>
      </c>
      <c r="L3818">
        <v>331.5</v>
      </c>
    </row>
    <row r="3819" spans="1:12" x14ac:dyDescent="0.25">
      <c r="A3819" t="str">
        <f t="shared" si="735"/>
        <v>89301000</v>
      </c>
      <c r="B3819" t="str">
        <f t="shared" si="742"/>
        <v>06539000</v>
      </c>
      <c r="C3819" t="str">
        <f>"06539003"</f>
        <v>06539003</v>
      </c>
      <c r="D3819" t="str">
        <f>"813"</f>
        <v>813</v>
      </c>
      <c r="E3819" t="str">
        <f t="shared" si="743"/>
        <v>89301171</v>
      </c>
      <c r="F3819" t="str">
        <f t="shared" si="746"/>
        <v>7062185339</v>
      </c>
      <c r="G3819" s="1">
        <v>44869</v>
      </c>
      <c r="H3819" t="str">
        <f>"91169"</f>
        <v>91169</v>
      </c>
      <c r="I3819">
        <v>1</v>
      </c>
      <c r="J3819">
        <v>425</v>
      </c>
      <c r="K3819">
        <v>0</v>
      </c>
      <c r="L3819">
        <v>331.5</v>
      </c>
    </row>
    <row r="3820" spans="1:12" x14ac:dyDescent="0.25">
      <c r="A3820" t="str">
        <f t="shared" si="735"/>
        <v>89301000</v>
      </c>
      <c r="B3820" t="str">
        <f t="shared" si="742"/>
        <v>06539000</v>
      </c>
      <c r="C3820" t="str">
        <f>"06539001"</f>
        <v>06539001</v>
      </c>
      <c r="D3820" t="str">
        <f>"801"</f>
        <v>801</v>
      </c>
      <c r="E3820" t="str">
        <f t="shared" si="743"/>
        <v>89301171</v>
      </c>
      <c r="F3820" t="str">
        <f t="shared" ref="F3820:F3840" si="747">"510210378"</f>
        <v>510210378</v>
      </c>
      <c r="G3820" s="1">
        <v>44876</v>
      </c>
      <c r="H3820" t="str">
        <f>"81329"</f>
        <v>81329</v>
      </c>
      <c r="I3820">
        <v>1</v>
      </c>
      <c r="J3820">
        <v>16</v>
      </c>
      <c r="K3820">
        <v>0</v>
      </c>
      <c r="L3820">
        <v>12.48</v>
      </c>
    </row>
    <row r="3821" spans="1:12" x14ac:dyDescent="0.25">
      <c r="A3821" t="str">
        <f t="shared" si="735"/>
        <v>89301000</v>
      </c>
      <c r="B3821" t="str">
        <f t="shared" si="742"/>
        <v>06539000</v>
      </c>
      <c r="C3821" t="str">
        <f>"06539001"</f>
        <v>06539001</v>
      </c>
      <c r="D3821" t="str">
        <f>"801"</f>
        <v>801</v>
      </c>
      <c r="E3821" t="str">
        <f t="shared" si="743"/>
        <v>89301171</v>
      </c>
      <c r="F3821" t="str">
        <f t="shared" si="747"/>
        <v>510210378</v>
      </c>
      <c r="G3821" s="1">
        <v>44876</v>
      </c>
      <c r="H3821" t="str">
        <f>"81331"</f>
        <v>81331</v>
      </c>
      <c r="I3821">
        <v>1</v>
      </c>
      <c r="J3821">
        <v>193</v>
      </c>
      <c r="K3821">
        <v>0</v>
      </c>
      <c r="L3821">
        <v>150.54</v>
      </c>
    </row>
    <row r="3822" spans="1:12" x14ac:dyDescent="0.25">
      <c r="A3822" t="str">
        <f t="shared" si="735"/>
        <v>89301000</v>
      </c>
      <c r="B3822" t="str">
        <f t="shared" si="742"/>
        <v>06539000</v>
      </c>
      <c r="C3822" t="str">
        <f t="shared" ref="C3822:C3840" si="748">"06539003"</f>
        <v>06539003</v>
      </c>
      <c r="D3822" t="str">
        <f t="shared" ref="D3822:D3840" si="749">"813"</f>
        <v>813</v>
      </c>
      <c r="E3822" t="str">
        <f t="shared" si="743"/>
        <v>89301171</v>
      </c>
      <c r="F3822" t="str">
        <f t="shared" si="747"/>
        <v>510210378</v>
      </c>
      <c r="G3822" s="1">
        <v>44881</v>
      </c>
      <c r="H3822" t="str">
        <f>"91413"</f>
        <v>91413</v>
      </c>
      <c r="I3822">
        <v>1</v>
      </c>
      <c r="J3822">
        <v>853</v>
      </c>
      <c r="K3822">
        <v>0</v>
      </c>
      <c r="L3822">
        <v>665.34</v>
      </c>
    </row>
    <row r="3823" spans="1:12" x14ac:dyDescent="0.25">
      <c r="A3823" t="str">
        <f t="shared" si="735"/>
        <v>89301000</v>
      </c>
      <c r="B3823" t="str">
        <f t="shared" si="742"/>
        <v>06539000</v>
      </c>
      <c r="C3823" t="str">
        <f t="shared" si="748"/>
        <v>06539003</v>
      </c>
      <c r="D3823" t="str">
        <f t="shared" si="749"/>
        <v>813</v>
      </c>
      <c r="E3823" t="str">
        <f t="shared" si="743"/>
        <v>89301171</v>
      </c>
      <c r="F3823" t="str">
        <f t="shared" si="747"/>
        <v>510210378</v>
      </c>
      <c r="G3823" s="1">
        <v>44881</v>
      </c>
      <c r="H3823" t="str">
        <f>"91413"</f>
        <v>91413</v>
      </c>
      <c r="I3823">
        <v>1</v>
      </c>
      <c r="J3823">
        <v>853</v>
      </c>
      <c r="K3823">
        <v>0</v>
      </c>
      <c r="L3823">
        <v>665.34</v>
      </c>
    </row>
    <row r="3824" spans="1:12" x14ac:dyDescent="0.25">
      <c r="A3824" t="str">
        <f t="shared" si="735"/>
        <v>89301000</v>
      </c>
      <c r="B3824" t="str">
        <f t="shared" si="742"/>
        <v>06539000</v>
      </c>
      <c r="C3824" t="str">
        <f t="shared" si="748"/>
        <v>06539003</v>
      </c>
      <c r="D3824" t="str">
        <f t="shared" si="749"/>
        <v>813</v>
      </c>
      <c r="E3824" t="str">
        <f t="shared" si="743"/>
        <v>89301171</v>
      </c>
      <c r="F3824" t="str">
        <f t="shared" si="747"/>
        <v>510210378</v>
      </c>
      <c r="G3824" s="1">
        <v>44876</v>
      </c>
      <c r="H3824" t="str">
        <f t="shared" ref="H3824:H3829" si="750">"91197"</f>
        <v>91197</v>
      </c>
      <c r="I3824">
        <v>1</v>
      </c>
      <c r="J3824">
        <v>1046</v>
      </c>
      <c r="K3824">
        <v>0</v>
      </c>
      <c r="L3824">
        <v>815.88</v>
      </c>
    </row>
    <row r="3825" spans="1:12" x14ac:dyDescent="0.25">
      <c r="A3825" t="str">
        <f t="shared" si="735"/>
        <v>89301000</v>
      </c>
      <c r="B3825" t="str">
        <f t="shared" si="742"/>
        <v>06539000</v>
      </c>
      <c r="C3825" t="str">
        <f t="shared" si="748"/>
        <v>06539003</v>
      </c>
      <c r="D3825" t="str">
        <f t="shared" si="749"/>
        <v>813</v>
      </c>
      <c r="E3825" t="str">
        <f t="shared" si="743"/>
        <v>89301171</v>
      </c>
      <c r="F3825" t="str">
        <f t="shared" si="747"/>
        <v>510210378</v>
      </c>
      <c r="G3825" s="1">
        <v>44878</v>
      </c>
      <c r="H3825" t="str">
        <f t="shared" si="750"/>
        <v>91197</v>
      </c>
      <c r="I3825">
        <v>1</v>
      </c>
      <c r="J3825">
        <v>1046</v>
      </c>
      <c r="K3825">
        <v>0</v>
      </c>
      <c r="L3825">
        <v>815.88</v>
      </c>
    </row>
    <row r="3826" spans="1:12" x14ac:dyDescent="0.25">
      <c r="A3826" t="str">
        <f t="shared" si="735"/>
        <v>89301000</v>
      </c>
      <c r="B3826" t="str">
        <f t="shared" si="742"/>
        <v>06539000</v>
      </c>
      <c r="C3826" t="str">
        <f t="shared" si="748"/>
        <v>06539003</v>
      </c>
      <c r="D3826" t="str">
        <f t="shared" si="749"/>
        <v>813</v>
      </c>
      <c r="E3826" t="str">
        <f t="shared" si="743"/>
        <v>89301171</v>
      </c>
      <c r="F3826" t="str">
        <f t="shared" si="747"/>
        <v>510210378</v>
      </c>
      <c r="G3826" s="1">
        <v>44878</v>
      </c>
      <c r="H3826" t="str">
        <f t="shared" si="750"/>
        <v>91197</v>
      </c>
      <c r="I3826">
        <v>1</v>
      </c>
      <c r="J3826">
        <v>1046</v>
      </c>
      <c r="K3826">
        <v>0</v>
      </c>
      <c r="L3826">
        <v>815.88</v>
      </c>
    </row>
    <row r="3827" spans="1:12" x14ac:dyDescent="0.25">
      <c r="A3827" t="str">
        <f t="shared" si="735"/>
        <v>89301000</v>
      </c>
      <c r="B3827" t="str">
        <f t="shared" si="742"/>
        <v>06539000</v>
      </c>
      <c r="C3827" t="str">
        <f t="shared" si="748"/>
        <v>06539003</v>
      </c>
      <c r="D3827" t="str">
        <f t="shared" si="749"/>
        <v>813</v>
      </c>
      <c r="E3827" t="str">
        <f t="shared" si="743"/>
        <v>89301171</v>
      </c>
      <c r="F3827" t="str">
        <f t="shared" si="747"/>
        <v>510210378</v>
      </c>
      <c r="G3827" s="1">
        <v>44877</v>
      </c>
      <c r="H3827" t="str">
        <f t="shared" si="750"/>
        <v>91197</v>
      </c>
      <c r="I3827">
        <v>1</v>
      </c>
      <c r="J3827">
        <v>1046</v>
      </c>
      <c r="K3827">
        <v>0</v>
      </c>
      <c r="L3827">
        <v>815.88</v>
      </c>
    </row>
    <row r="3828" spans="1:12" x14ac:dyDescent="0.25">
      <c r="A3828" t="str">
        <f t="shared" si="735"/>
        <v>89301000</v>
      </c>
      <c r="B3828" t="str">
        <f t="shared" si="742"/>
        <v>06539000</v>
      </c>
      <c r="C3828" t="str">
        <f t="shared" si="748"/>
        <v>06539003</v>
      </c>
      <c r="D3828" t="str">
        <f t="shared" si="749"/>
        <v>813</v>
      </c>
      <c r="E3828" t="str">
        <f t="shared" si="743"/>
        <v>89301171</v>
      </c>
      <c r="F3828" t="str">
        <f t="shared" si="747"/>
        <v>510210378</v>
      </c>
      <c r="G3828" s="1">
        <v>44877</v>
      </c>
      <c r="H3828" t="str">
        <f t="shared" si="750"/>
        <v>91197</v>
      </c>
      <c r="I3828">
        <v>1</v>
      </c>
      <c r="J3828">
        <v>1046</v>
      </c>
      <c r="K3828">
        <v>0</v>
      </c>
      <c r="L3828">
        <v>815.88</v>
      </c>
    </row>
    <row r="3829" spans="1:12" x14ac:dyDescent="0.25">
      <c r="A3829" t="str">
        <f t="shared" si="735"/>
        <v>89301000</v>
      </c>
      <c r="B3829" t="str">
        <f t="shared" si="742"/>
        <v>06539000</v>
      </c>
      <c r="C3829" t="str">
        <f t="shared" si="748"/>
        <v>06539003</v>
      </c>
      <c r="D3829" t="str">
        <f t="shared" si="749"/>
        <v>813</v>
      </c>
      <c r="E3829" t="str">
        <f t="shared" si="743"/>
        <v>89301171</v>
      </c>
      <c r="F3829" t="str">
        <f t="shared" si="747"/>
        <v>510210378</v>
      </c>
      <c r="G3829" s="1">
        <v>44876</v>
      </c>
      <c r="H3829" t="str">
        <f t="shared" si="750"/>
        <v>91197</v>
      </c>
      <c r="I3829">
        <v>1</v>
      </c>
      <c r="J3829">
        <v>1046</v>
      </c>
      <c r="K3829">
        <v>0</v>
      </c>
      <c r="L3829">
        <v>815.88</v>
      </c>
    </row>
    <row r="3830" spans="1:12" x14ac:dyDescent="0.25">
      <c r="A3830" t="str">
        <f t="shared" si="735"/>
        <v>89301000</v>
      </c>
      <c r="B3830" t="str">
        <f t="shared" si="742"/>
        <v>06539000</v>
      </c>
      <c r="C3830" t="str">
        <f t="shared" si="748"/>
        <v>06539003</v>
      </c>
      <c r="D3830" t="str">
        <f t="shared" si="749"/>
        <v>813</v>
      </c>
      <c r="E3830" t="str">
        <f t="shared" si="743"/>
        <v>89301171</v>
      </c>
      <c r="F3830" t="str">
        <f t="shared" si="747"/>
        <v>510210378</v>
      </c>
      <c r="G3830" s="1">
        <v>44879</v>
      </c>
      <c r="H3830" t="str">
        <f>"91129"</f>
        <v>91129</v>
      </c>
      <c r="I3830">
        <v>1</v>
      </c>
      <c r="J3830">
        <v>174</v>
      </c>
      <c r="K3830">
        <v>0</v>
      </c>
      <c r="L3830">
        <v>135.72</v>
      </c>
    </row>
    <row r="3831" spans="1:12" x14ac:dyDescent="0.25">
      <c r="A3831" t="str">
        <f t="shared" si="735"/>
        <v>89301000</v>
      </c>
      <c r="B3831" t="str">
        <f t="shared" ref="B3831:B3858" si="751">"06539000"</f>
        <v>06539000</v>
      </c>
      <c r="C3831" t="str">
        <f t="shared" si="748"/>
        <v>06539003</v>
      </c>
      <c r="D3831" t="str">
        <f t="shared" si="749"/>
        <v>813</v>
      </c>
      <c r="E3831" t="str">
        <f t="shared" si="743"/>
        <v>89301171</v>
      </c>
      <c r="F3831" t="str">
        <f t="shared" si="747"/>
        <v>510210378</v>
      </c>
      <c r="G3831" s="1">
        <v>44879</v>
      </c>
      <c r="H3831" t="str">
        <f>"91131"</f>
        <v>91131</v>
      </c>
      <c r="I3831">
        <v>1</v>
      </c>
      <c r="J3831">
        <v>171</v>
      </c>
      <c r="K3831">
        <v>0</v>
      </c>
      <c r="L3831">
        <v>133.38</v>
      </c>
    </row>
    <row r="3832" spans="1:12" x14ac:dyDescent="0.25">
      <c r="A3832" t="str">
        <f t="shared" si="735"/>
        <v>89301000</v>
      </c>
      <c r="B3832" t="str">
        <f t="shared" si="751"/>
        <v>06539000</v>
      </c>
      <c r="C3832" t="str">
        <f t="shared" si="748"/>
        <v>06539003</v>
      </c>
      <c r="D3832" t="str">
        <f t="shared" si="749"/>
        <v>813</v>
      </c>
      <c r="E3832" t="str">
        <f t="shared" si="743"/>
        <v>89301171</v>
      </c>
      <c r="F3832" t="str">
        <f t="shared" si="747"/>
        <v>510210378</v>
      </c>
      <c r="G3832" s="1">
        <v>44879</v>
      </c>
      <c r="H3832" t="str">
        <f>"91133"</f>
        <v>91133</v>
      </c>
      <c r="I3832">
        <v>1</v>
      </c>
      <c r="J3832">
        <v>176</v>
      </c>
      <c r="K3832">
        <v>0</v>
      </c>
      <c r="L3832">
        <v>137.28</v>
      </c>
    </row>
    <row r="3833" spans="1:12" x14ac:dyDescent="0.25">
      <c r="A3833" t="str">
        <f t="shared" si="735"/>
        <v>89301000</v>
      </c>
      <c r="B3833" t="str">
        <f t="shared" si="751"/>
        <v>06539000</v>
      </c>
      <c r="C3833" t="str">
        <f t="shared" si="748"/>
        <v>06539003</v>
      </c>
      <c r="D3833" t="str">
        <f t="shared" si="749"/>
        <v>813</v>
      </c>
      <c r="E3833" t="str">
        <f t="shared" ref="E3833:E3863" si="752">"89301171"</f>
        <v>89301171</v>
      </c>
      <c r="F3833" t="str">
        <f t="shared" si="747"/>
        <v>510210378</v>
      </c>
      <c r="G3833" s="1">
        <v>44879</v>
      </c>
      <c r="H3833" t="str">
        <f>"91171"</f>
        <v>91171</v>
      </c>
      <c r="I3833">
        <v>1</v>
      </c>
      <c r="J3833">
        <v>360</v>
      </c>
      <c r="K3833">
        <v>0</v>
      </c>
      <c r="L3833">
        <v>280.8</v>
      </c>
    </row>
    <row r="3834" spans="1:12" x14ac:dyDescent="0.25">
      <c r="A3834" t="str">
        <f t="shared" si="735"/>
        <v>89301000</v>
      </c>
      <c r="B3834" t="str">
        <f t="shared" si="751"/>
        <v>06539000</v>
      </c>
      <c r="C3834" t="str">
        <f t="shared" si="748"/>
        <v>06539003</v>
      </c>
      <c r="D3834" t="str">
        <f t="shared" si="749"/>
        <v>813</v>
      </c>
      <c r="E3834" t="str">
        <f t="shared" si="752"/>
        <v>89301171</v>
      </c>
      <c r="F3834" t="str">
        <f t="shared" si="747"/>
        <v>510210378</v>
      </c>
      <c r="G3834" s="1">
        <v>44876</v>
      </c>
      <c r="H3834" t="str">
        <f>"91173"</f>
        <v>91173</v>
      </c>
      <c r="I3834">
        <v>1</v>
      </c>
      <c r="J3834">
        <v>335</v>
      </c>
      <c r="K3834">
        <v>0</v>
      </c>
      <c r="L3834">
        <v>261.3</v>
      </c>
    </row>
    <row r="3835" spans="1:12" x14ac:dyDescent="0.25">
      <c r="A3835" t="str">
        <f t="shared" si="735"/>
        <v>89301000</v>
      </c>
      <c r="B3835" t="str">
        <f t="shared" si="751"/>
        <v>06539000</v>
      </c>
      <c r="C3835" t="str">
        <f t="shared" si="748"/>
        <v>06539003</v>
      </c>
      <c r="D3835" t="str">
        <f t="shared" si="749"/>
        <v>813</v>
      </c>
      <c r="E3835" t="str">
        <f t="shared" si="752"/>
        <v>89301171</v>
      </c>
      <c r="F3835" t="str">
        <f t="shared" si="747"/>
        <v>510210378</v>
      </c>
      <c r="G3835" s="1">
        <v>44879</v>
      </c>
      <c r="H3835" t="str">
        <f>"91175"</f>
        <v>91175</v>
      </c>
      <c r="I3835">
        <v>1</v>
      </c>
      <c r="J3835">
        <v>360</v>
      </c>
      <c r="K3835">
        <v>0</v>
      </c>
      <c r="L3835">
        <v>280.8</v>
      </c>
    </row>
    <row r="3836" spans="1:12" x14ac:dyDescent="0.25">
      <c r="A3836" t="str">
        <f t="shared" si="735"/>
        <v>89301000</v>
      </c>
      <c r="B3836" t="str">
        <f t="shared" si="751"/>
        <v>06539000</v>
      </c>
      <c r="C3836" t="str">
        <f t="shared" si="748"/>
        <v>06539003</v>
      </c>
      <c r="D3836" t="str">
        <f t="shared" si="749"/>
        <v>813</v>
      </c>
      <c r="E3836" t="str">
        <f t="shared" si="752"/>
        <v>89301171</v>
      </c>
      <c r="F3836" t="str">
        <f t="shared" si="747"/>
        <v>510210378</v>
      </c>
      <c r="G3836" s="1">
        <v>44877</v>
      </c>
      <c r="H3836" t="str">
        <f>"91167"</f>
        <v>91167</v>
      </c>
      <c r="I3836">
        <v>1</v>
      </c>
      <c r="J3836">
        <v>425</v>
      </c>
      <c r="K3836">
        <v>0</v>
      </c>
      <c r="L3836">
        <v>331.5</v>
      </c>
    </row>
    <row r="3837" spans="1:12" x14ac:dyDescent="0.25">
      <c r="A3837" t="str">
        <f t="shared" si="735"/>
        <v>89301000</v>
      </c>
      <c r="B3837" t="str">
        <f t="shared" si="751"/>
        <v>06539000</v>
      </c>
      <c r="C3837" t="str">
        <f t="shared" si="748"/>
        <v>06539003</v>
      </c>
      <c r="D3837" t="str">
        <f t="shared" si="749"/>
        <v>813</v>
      </c>
      <c r="E3837" t="str">
        <f t="shared" si="752"/>
        <v>89301171</v>
      </c>
      <c r="F3837" t="str">
        <f t="shared" si="747"/>
        <v>510210378</v>
      </c>
      <c r="G3837" s="1">
        <v>44877</v>
      </c>
      <c r="H3837" t="str">
        <f>"91169"</f>
        <v>91169</v>
      </c>
      <c r="I3837">
        <v>1</v>
      </c>
      <c r="J3837">
        <v>425</v>
      </c>
      <c r="K3837">
        <v>0</v>
      </c>
      <c r="L3837">
        <v>331.5</v>
      </c>
    </row>
    <row r="3838" spans="1:12" x14ac:dyDescent="0.25">
      <c r="A3838" t="str">
        <f t="shared" si="735"/>
        <v>89301000</v>
      </c>
      <c r="B3838" t="str">
        <f t="shared" si="751"/>
        <v>06539000</v>
      </c>
      <c r="C3838" t="str">
        <f t="shared" si="748"/>
        <v>06539003</v>
      </c>
      <c r="D3838" t="str">
        <f t="shared" si="749"/>
        <v>813</v>
      </c>
      <c r="E3838" t="str">
        <f t="shared" si="752"/>
        <v>89301171</v>
      </c>
      <c r="F3838" t="str">
        <f t="shared" si="747"/>
        <v>510210378</v>
      </c>
      <c r="G3838" s="1">
        <v>44876</v>
      </c>
      <c r="H3838" t="str">
        <f>"91167"</f>
        <v>91167</v>
      </c>
      <c r="I3838">
        <v>1</v>
      </c>
      <c r="J3838">
        <v>425</v>
      </c>
      <c r="K3838">
        <v>0</v>
      </c>
      <c r="L3838">
        <v>331.5</v>
      </c>
    </row>
    <row r="3839" spans="1:12" x14ac:dyDescent="0.25">
      <c r="A3839" t="str">
        <f t="shared" si="735"/>
        <v>89301000</v>
      </c>
      <c r="B3839" t="str">
        <f t="shared" si="751"/>
        <v>06539000</v>
      </c>
      <c r="C3839" t="str">
        <f t="shared" si="748"/>
        <v>06539003</v>
      </c>
      <c r="D3839" t="str">
        <f t="shared" si="749"/>
        <v>813</v>
      </c>
      <c r="E3839" t="str">
        <f t="shared" si="752"/>
        <v>89301171</v>
      </c>
      <c r="F3839" t="str">
        <f t="shared" si="747"/>
        <v>510210378</v>
      </c>
      <c r="G3839" s="1">
        <v>44876</v>
      </c>
      <c r="H3839" t="str">
        <f>"91169"</f>
        <v>91169</v>
      </c>
      <c r="I3839">
        <v>1</v>
      </c>
      <c r="J3839">
        <v>425</v>
      </c>
      <c r="K3839">
        <v>0</v>
      </c>
      <c r="L3839">
        <v>331.5</v>
      </c>
    </row>
    <row r="3840" spans="1:12" x14ac:dyDescent="0.25">
      <c r="A3840" t="str">
        <f t="shared" si="735"/>
        <v>89301000</v>
      </c>
      <c r="B3840" t="str">
        <f t="shared" si="751"/>
        <v>06539000</v>
      </c>
      <c r="C3840" t="str">
        <f t="shared" si="748"/>
        <v>06539003</v>
      </c>
      <c r="D3840" t="str">
        <f t="shared" si="749"/>
        <v>813</v>
      </c>
      <c r="E3840" t="str">
        <f t="shared" si="752"/>
        <v>89301171</v>
      </c>
      <c r="F3840" t="str">
        <f t="shared" si="747"/>
        <v>510210378</v>
      </c>
      <c r="G3840" s="1">
        <v>44881</v>
      </c>
      <c r="H3840" t="str">
        <f>"91475"</f>
        <v>91475</v>
      </c>
      <c r="I3840">
        <v>1</v>
      </c>
      <c r="J3840">
        <v>206</v>
      </c>
      <c r="K3840">
        <v>0</v>
      </c>
      <c r="L3840">
        <v>160.68</v>
      </c>
    </row>
    <row r="3841" spans="1:12" x14ac:dyDescent="0.25">
      <c r="A3841" t="str">
        <f t="shared" si="735"/>
        <v>89301000</v>
      </c>
      <c r="B3841" t="str">
        <f t="shared" si="751"/>
        <v>06539000</v>
      </c>
      <c r="C3841" t="str">
        <f>"06539001"</f>
        <v>06539001</v>
      </c>
      <c r="D3841" t="str">
        <f>"801"</f>
        <v>801</v>
      </c>
      <c r="E3841" t="str">
        <f t="shared" si="752"/>
        <v>89301171</v>
      </c>
      <c r="F3841" t="str">
        <f t="shared" ref="F3841:F3858" si="753">"7153235595"</f>
        <v>7153235595</v>
      </c>
      <c r="G3841" s="1">
        <v>44876</v>
      </c>
      <c r="H3841" t="str">
        <f>"81329"</f>
        <v>81329</v>
      </c>
      <c r="I3841">
        <v>1</v>
      </c>
      <c r="J3841">
        <v>16</v>
      </c>
      <c r="K3841">
        <v>0</v>
      </c>
      <c r="L3841">
        <v>12.48</v>
      </c>
    </row>
    <row r="3842" spans="1:12" x14ac:dyDescent="0.25">
      <c r="A3842" t="str">
        <f t="shared" ref="A3842:A3905" si="754">"89301000"</f>
        <v>89301000</v>
      </c>
      <c r="B3842" t="str">
        <f t="shared" si="751"/>
        <v>06539000</v>
      </c>
      <c r="C3842" t="str">
        <f>"06539001"</f>
        <v>06539001</v>
      </c>
      <c r="D3842" t="str">
        <f>"801"</f>
        <v>801</v>
      </c>
      <c r="E3842" t="str">
        <f t="shared" si="752"/>
        <v>89301171</v>
      </c>
      <c r="F3842" t="str">
        <f t="shared" si="753"/>
        <v>7153235595</v>
      </c>
      <c r="G3842" s="1">
        <v>44876</v>
      </c>
      <c r="H3842" t="str">
        <f>"81331"</f>
        <v>81331</v>
      </c>
      <c r="I3842">
        <v>1</v>
      </c>
      <c r="J3842">
        <v>193</v>
      </c>
      <c r="K3842">
        <v>0</v>
      </c>
      <c r="L3842">
        <v>150.54</v>
      </c>
    </row>
    <row r="3843" spans="1:12" x14ac:dyDescent="0.25">
      <c r="A3843" t="str">
        <f t="shared" si="754"/>
        <v>89301000</v>
      </c>
      <c r="B3843" t="str">
        <f t="shared" si="751"/>
        <v>06539000</v>
      </c>
      <c r="C3843" t="str">
        <f t="shared" ref="C3843:C3854" si="755">"06539002"</f>
        <v>06539002</v>
      </c>
      <c r="D3843" t="str">
        <f t="shared" ref="D3843:D3854" si="756">"802"</f>
        <v>802</v>
      </c>
      <c r="E3843" t="str">
        <f t="shared" si="752"/>
        <v>89301171</v>
      </c>
      <c r="F3843" t="str">
        <f t="shared" si="753"/>
        <v>7153235595</v>
      </c>
      <c r="G3843" s="1">
        <v>44876</v>
      </c>
      <c r="H3843" t="str">
        <f>"82041"</f>
        <v>82041</v>
      </c>
      <c r="I3843">
        <v>1</v>
      </c>
      <c r="J3843">
        <v>1090</v>
      </c>
      <c r="K3843">
        <v>0</v>
      </c>
      <c r="L3843">
        <v>991.9</v>
      </c>
    </row>
    <row r="3844" spans="1:12" x14ac:dyDescent="0.25">
      <c r="A3844" t="str">
        <f t="shared" si="754"/>
        <v>89301000</v>
      </c>
      <c r="B3844" t="str">
        <f t="shared" si="751"/>
        <v>06539000</v>
      </c>
      <c r="C3844" t="str">
        <f t="shared" si="755"/>
        <v>06539002</v>
      </c>
      <c r="D3844" t="str">
        <f t="shared" si="756"/>
        <v>802</v>
      </c>
      <c r="E3844" t="str">
        <f t="shared" si="752"/>
        <v>89301171</v>
      </c>
      <c r="F3844" t="str">
        <f t="shared" si="753"/>
        <v>7153235595</v>
      </c>
      <c r="G3844" s="1">
        <v>44876</v>
      </c>
      <c r="H3844" t="str">
        <f>"82034"</f>
        <v>82034</v>
      </c>
      <c r="I3844">
        <v>1</v>
      </c>
      <c r="J3844">
        <v>348</v>
      </c>
      <c r="K3844">
        <v>0</v>
      </c>
      <c r="L3844">
        <v>316.68</v>
      </c>
    </row>
    <row r="3845" spans="1:12" x14ac:dyDescent="0.25">
      <c r="A3845" t="str">
        <f t="shared" si="754"/>
        <v>89301000</v>
      </c>
      <c r="B3845" t="str">
        <f t="shared" si="751"/>
        <v>06539000</v>
      </c>
      <c r="C3845" t="str">
        <f t="shared" si="755"/>
        <v>06539002</v>
      </c>
      <c r="D3845" t="str">
        <f t="shared" si="756"/>
        <v>802</v>
      </c>
      <c r="E3845" t="str">
        <f t="shared" si="752"/>
        <v>89301171</v>
      </c>
      <c r="F3845" t="str">
        <f t="shared" si="753"/>
        <v>7153235595</v>
      </c>
      <c r="G3845" s="1">
        <v>44876</v>
      </c>
      <c r="H3845" t="str">
        <f>"82041"</f>
        <v>82041</v>
      </c>
      <c r="I3845">
        <v>1</v>
      </c>
      <c r="J3845">
        <v>1090</v>
      </c>
      <c r="K3845">
        <v>0</v>
      </c>
      <c r="L3845">
        <v>991.9</v>
      </c>
    </row>
    <row r="3846" spans="1:12" x14ac:dyDescent="0.25">
      <c r="A3846" t="str">
        <f t="shared" si="754"/>
        <v>89301000</v>
      </c>
      <c r="B3846" t="str">
        <f t="shared" si="751"/>
        <v>06539000</v>
      </c>
      <c r="C3846" t="str">
        <f t="shared" si="755"/>
        <v>06539002</v>
      </c>
      <c r="D3846" t="str">
        <f t="shared" si="756"/>
        <v>802</v>
      </c>
      <c r="E3846" t="str">
        <f t="shared" si="752"/>
        <v>89301171</v>
      </c>
      <c r="F3846" t="str">
        <f t="shared" si="753"/>
        <v>7153235595</v>
      </c>
      <c r="G3846" s="1">
        <v>44876</v>
      </c>
      <c r="H3846" t="str">
        <f>"82034"</f>
        <v>82034</v>
      </c>
      <c r="I3846">
        <v>1</v>
      </c>
      <c r="J3846">
        <v>348</v>
      </c>
      <c r="K3846">
        <v>0</v>
      </c>
      <c r="L3846">
        <v>316.68</v>
      </c>
    </row>
    <row r="3847" spans="1:12" x14ac:dyDescent="0.25">
      <c r="A3847" t="str">
        <f t="shared" si="754"/>
        <v>89301000</v>
      </c>
      <c r="B3847" t="str">
        <f t="shared" si="751"/>
        <v>06539000</v>
      </c>
      <c r="C3847" t="str">
        <f t="shared" si="755"/>
        <v>06539002</v>
      </c>
      <c r="D3847" t="str">
        <f t="shared" si="756"/>
        <v>802</v>
      </c>
      <c r="E3847" t="str">
        <f t="shared" si="752"/>
        <v>89301171</v>
      </c>
      <c r="F3847" t="str">
        <f t="shared" si="753"/>
        <v>7153235595</v>
      </c>
      <c r="G3847" s="1">
        <v>44876</v>
      </c>
      <c r="H3847" t="str">
        <f t="shared" ref="H3847:H3854" si="757">"82097"</f>
        <v>82097</v>
      </c>
      <c r="I3847">
        <v>1</v>
      </c>
      <c r="J3847">
        <v>380</v>
      </c>
      <c r="K3847">
        <v>0</v>
      </c>
      <c r="L3847">
        <v>345.8</v>
      </c>
    </row>
    <row r="3848" spans="1:12" x14ac:dyDescent="0.25">
      <c r="A3848" t="str">
        <f t="shared" si="754"/>
        <v>89301000</v>
      </c>
      <c r="B3848" t="str">
        <f t="shared" si="751"/>
        <v>06539000</v>
      </c>
      <c r="C3848" t="str">
        <f t="shared" si="755"/>
        <v>06539002</v>
      </c>
      <c r="D3848" t="str">
        <f t="shared" si="756"/>
        <v>802</v>
      </c>
      <c r="E3848" t="str">
        <f t="shared" si="752"/>
        <v>89301171</v>
      </c>
      <c r="F3848" t="str">
        <f t="shared" si="753"/>
        <v>7153235595</v>
      </c>
      <c r="G3848" s="1">
        <v>44876</v>
      </c>
      <c r="H3848" t="str">
        <f t="shared" si="757"/>
        <v>82097</v>
      </c>
      <c r="I3848">
        <v>1</v>
      </c>
      <c r="J3848">
        <v>380</v>
      </c>
      <c r="K3848">
        <v>0</v>
      </c>
      <c r="L3848">
        <v>345.8</v>
      </c>
    </row>
    <row r="3849" spans="1:12" x14ac:dyDescent="0.25">
      <c r="A3849" t="str">
        <f t="shared" si="754"/>
        <v>89301000</v>
      </c>
      <c r="B3849" t="str">
        <f t="shared" si="751"/>
        <v>06539000</v>
      </c>
      <c r="C3849" t="str">
        <f t="shared" si="755"/>
        <v>06539002</v>
      </c>
      <c r="D3849" t="str">
        <f t="shared" si="756"/>
        <v>802</v>
      </c>
      <c r="E3849" t="str">
        <f t="shared" si="752"/>
        <v>89301171</v>
      </c>
      <c r="F3849" t="str">
        <f t="shared" si="753"/>
        <v>7153235595</v>
      </c>
      <c r="G3849" s="1">
        <v>44876</v>
      </c>
      <c r="H3849" t="str">
        <f t="shared" si="757"/>
        <v>82097</v>
      </c>
      <c r="I3849">
        <v>1</v>
      </c>
      <c r="J3849">
        <v>380</v>
      </c>
      <c r="K3849">
        <v>0</v>
      </c>
      <c r="L3849">
        <v>345.8</v>
      </c>
    </row>
    <row r="3850" spans="1:12" x14ac:dyDescent="0.25">
      <c r="A3850" t="str">
        <f t="shared" si="754"/>
        <v>89301000</v>
      </c>
      <c r="B3850" t="str">
        <f t="shared" si="751"/>
        <v>06539000</v>
      </c>
      <c r="C3850" t="str">
        <f t="shared" si="755"/>
        <v>06539002</v>
      </c>
      <c r="D3850" t="str">
        <f t="shared" si="756"/>
        <v>802</v>
      </c>
      <c r="E3850" t="str">
        <f t="shared" si="752"/>
        <v>89301171</v>
      </c>
      <c r="F3850" t="str">
        <f t="shared" si="753"/>
        <v>7153235595</v>
      </c>
      <c r="G3850" s="1">
        <v>44876</v>
      </c>
      <c r="H3850" t="str">
        <f t="shared" si="757"/>
        <v>82097</v>
      </c>
      <c r="I3850">
        <v>1</v>
      </c>
      <c r="J3850">
        <v>380</v>
      </c>
      <c r="K3850">
        <v>0</v>
      </c>
      <c r="L3850">
        <v>345.8</v>
      </c>
    </row>
    <row r="3851" spans="1:12" x14ac:dyDescent="0.25">
      <c r="A3851" t="str">
        <f t="shared" si="754"/>
        <v>89301000</v>
      </c>
      <c r="B3851" t="str">
        <f t="shared" si="751"/>
        <v>06539000</v>
      </c>
      <c r="C3851" t="str">
        <f t="shared" si="755"/>
        <v>06539002</v>
      </c>
      <c r="D3851" t="str">
        <f t="shared" si="756"/>
        <v>802</v>
      </c>
      <c r="E3851" t="str">
        <f t="shared" si="752"/>
        <v>89301171</v>
      </c>
      <c r="F3851" t="str">
        <f t="shared" si="753"/>
        <v>7153235595</v>
      </c>
      <c r="G3851" s="1">
        <v>44876</v>
      </c>
      <c r="H3851" t="str">
        <f t="shared" si="757"/>
        <v>82097</v>
      </c>
      <c r="I3851">
        <v>1</v>
      </c>
      <c r="J3851">
        <v>380</v>
      </c>
      <c r="K3851">
        <v>0</v>
      </c>
      <c r="L3851">
        <v>345.8</v>
      </c>
    </row>
    <row r="3852" spans="1:12" x14ac:dyDescent="0.25">
      <c r="A3852" t="str">
        <f t="shared" si="754"/>
        <v>89301000</v>
      </c>
      <c r="B3852" t="str">
        <f t="shared" si="751"/>
        <v>06539000</v>
      </c>
      <c r="C3852" t="str">
        <f t="shared" si="755"/>
        <v>06539002</v>
      </c>
      <c r="D3852" t="str">
        <f t="shared" si="756"/>
        <v>802</v>
      </c>
      <c r="E3852" t="str">
        <f t="shared" si="752"/>
        <v>89301171</v>
      </c>
      <c r="F3852" t="str">
        <f t="shared" si="753"/>
        <v>7153235595</v>
      </c>
      <c r="G3852" s="1">
        <v>44876</v>
      </c>
      <c r="H3852" t="str">
        <f t="shared" si="757"/>
        <v>82097</v>
      </c>
      <c r="I3852">
        <v>1</v>
      </c>
      <c r="J3852">
        <v>380</v>
      </c>
      <c r="K3852">
        <v>0</v>
      </c>
      <c r="L3852">
        <v>345.8</v>
      </c>
    </row>
    <row r="3853" spans="1:12" x14ac:dyDescent="0.25">
      <c r="A3853" t="str">
        <f t="shared" si="754"/>
        <v>89301000</v>
      </c>
      <c r="B3853" t="str">
        <f t="shared" si="751"/>
        <v>06539000</v>
      </c>
      <c r="C3853" t="str">
        <f t="shared" si="755"/>
        <v>06539002</v>
      </c>
      <c r="D3853" t="str">
        <f t="shared" si="756"/>
        <v>802</v>
      </c>
      <c r="E3853" t="str">
        <f t="shared" si="752"/>
        <v>89301171</v>
      </c>
      <c r="F3853" t="str">
        <f t="shared" si="753"/>
        <v>7153235595</v>
      </c>
      <c r="G3853" s="1">
        <v>44876</v>
      </c>
      <c r="H3853" t="str">
        <f t="shared" si="757"/>
        <v>82097</v>
      </c>
      <c r="I3853">
        <v>1</v>
      </c>
      <c r="J3853">
        <v>380</v>
      </c>
      <c r="K3853">
        <v>0</v>
      </c>
      <c r="L3853">
        <v>345.8</v>
      </c>
    </row>
    <row r="3854" spans="1:12" x14ac:dyDescent="0.25">
      <c r="A3854" t="str">
        <f t="shared" si="754"/>
        <v>89301000</v>
      </c>
      <c r="B3854" t="str">
        <f t="shared" si="751"/>
        <v>06539000</v>
      </c>
      <c r="C3854" t="str">
        <f t="shared" si="755"/>
        <v>06539002</v>
      </c>
      <c r="D3854" t="str">
        <f t="shared" si="756"/>
        <v>802</v>
      </c>
      <c r="E3854" t="str">
        <f t="shared" si="752"/>
        <v>89301171</v>
      </c>
      <c r="F3854" t="str">
        <f t="shared" si="753"/>
        <v>7153235595</v>
      </c>
      <c r="G3854" s="1">
        <v>44876</v>
      </c>
      <c r="H3854" t="str">
        <f t="shared" si="757"/>
        <v>82097</v>
      </c>
      <c r="I3854">
        <v>1</v>
      </c>
      <c r="J3854">
        <v>380</v>
      </c>
      <c r="K3854">
        <v>0</v>
      </c>
      <c r="L3854">
        <v>345.8</v>
      </c>
    </row>
    <row r="3855" spans="1:12" x14ac:dyDescent="0.25">
      <c r="A3855" t="str">
        <f t="shared" si="754"/>
        <v>89301000</v>
      </c>
      <c r="B3855" t="str">
        <f t="shared" si="751"/>
        <v>06539000</v>
      </c>
      <c r="C3855" t="str">
        <f>"06539003"</f>
        <v>06539003</v>
      </c>
      <c r="D3855" t="str">
        <f>"813"</f>
        <v>813</v>
      </c>
      <c r="E3855" t="str">
        <f t="shared" si="752"/>
        <v>89301171</v>
      </c>
      <c r="F3855" t="str">
        <f t="shared" si="753"/>
        <v>7153235595</v>
      </c>
      <c r="G3855" s="1">
        <v>44876</v>
      </c>
      <c r="H3855" t="str">
        <f>"91197"</f>
        <v>91197</v>
      </c>
      <c r="I3855">
        <v>1</v>
      </c>
      <c r="J3855">
        <v>1046</v>
      </c>
      <c r="K3855">
        <v>0</v>
      </c>
      <c r="L3855">
        <v>815.88</v>
      </c>
    </row>
    <row r="3856" spans="1:12" x14ac:dyDescent="0.25">
      <c r="A3856" t="str">
        <f t="shared" si="754"/>
        <v>89301000</v>
      </c>
      <c r="B3856" t="str">
        <f t="shared" si="751"/>
        <v>06539000</v>
      </c>
      <c r="C3856" t="str">
        <f>"06539003"</f>
        <v>06539003</v>
      </c>
      <c r="D3856" t="str">
        <f>"813"</f>
        <v>813</v>
      </c>
      <c r="E3856" t="str">
        <f t="shared" si="752"/>
        <v>89301171</v>
      </c>
      <c r="F3856" t="str">
        <f t="shared" si="753"/>
        <v>7153235595</v>
      </c>
      <c r="G3856" s="1">
        <v>44876</v>
      </c>
      <c r="H3856" t="str">
        <f>"91173"</f>
        <v>91173</v>
      </c>
      <c r="I3856">
        <v>1</v>
      </c>
      <c r="J3856">
        <v>335</v>
      </c>
      <c r="K3856">
        <v>0</v>
      </c>
      <c r="L3856">
        <v>261.3</v>
      </c>
    </row>
    <row r="3857" spans="1:12" x14ac:dyDescent="0.25">
      <c r="A3857" t="str">
        <f t="shared" si="754"/>
        <v>89301000</v>
      </c>
      <c r="B3857" t="str">
        <f t="shared" si="751"/>
        <v>06539000</v>
      </c>
      <c r="C3857" t="str">
        <f>"06539003"</f>
        <v>06539003</v>
      </c>
      <c r="D3857" t="str">
        <f>"813"</f>
        <v>813</v>
      </c>
      <c r="E3857" t="str">
        <f t="shared" si="752"/>
        <v>89301171</v>
      </c>
      <c r="F3857" t="str">
        <f t="shared" si="753"/>
        <v>7153235595</v>
      </c>
      <c r="G3857" s="1">
        <v>44876</v>
      </c>
      <c r="H3857" t="str">
        <f>"91167"</f>
        <v>91167</v>
      </c>
      <c r="I3857">
        <v>1</v>
      </c>
      <c r="J3857">
        <v>425</v>
      </c>
      <c r="K3857">
        <v>0</v>
      </c>
      <c r="L3857">
        <v>331.5</v>
      </c>
    </row>
    <row r="3858" spans="1:12" x14ac:dyDescent="0.25">
      <c r="A3858" t="str">
        <f t="shared" si="754"/>
        <v>89301000</v>
      </c>
      <c r="B3858" t="str">
        <f t="shared" si="751"/>
        <v>06539000</v>
      </c>
      <c r="C3858" t="str">
        <f>"06539003"</f>
        <v>06539003</v>
      </c>
      <c r="D3858" t="str">
        <f>"813"</f>
        <v>813</v>
      </c>
      <c r="E3858" t="str">
        <f t="shared" si="752"/>
        <v>89301171</v>
      </c>
      <c r="F3858" t="str">
        <f t="shared" si="753"/>
        <v>7153235595</v>
      </c>
      <c r="G3858" s="1">
        <v>44876</v>
      </c>
      <c r="H3858" t="str">
        <f>"91169"</f>
        <v>91169</v>
      </c>
      <c r="I3858">
        <v>1</v>
      </c>
      <c r="J3858">
        <v>425</v>
      </c>
      <c r="K3858">
        <v>0</v>
      </c>
      <c r="L3858">
        <v>331.5</v>
      </c>
    </row>
    <row r="3859" spans="1:12" x14ac:dyDescent="0.25">
      <c r="A3859" t="str">
        <f t="shared" si="754"/>
        <v>89301000</v>
      </c>
      <c r="B3859" t="str">
        <f>"78006000"</f>
        <v>78006000</v>
      </c>
      <c r="C3859" t="str">
        <f>"78006201"</f>
        <v>78006201</v>
      </c>
      <c r="D3859" t="str">
        <f>"801"</f>
        <v>801</v>
      </c>
      <c r="E3859" t="str">
        <f t="shared" si="752"/>
        <v>89301171</v>
      </c>
      <c r="F3859" t="str">
        <f>"7802250896"</f>
        <v>7802250896</v>
      </c>
      <c r="G3859" s="1">
        <v>44881</v>
      </c>
      <c r="H3859" t="str">
        <f>"81703"</f>
        <v>81703</v>
      </c>
      <c r="I3859">
        <v>2</v>
      </c>
      <c r="J3859">
        <v>556</v>
      </c>
      <c r="K3859">
        <v>0</v>
      </c>
      <c r="L3859">
        <v>433.68</v>
      </c>
    </row>
    <row r="3860" spans="1:12" x14ac:dyDescent="0.25">
      <c r="A3860" t="str">
        <f t="shared" si="754"/>
        <v>89301000</v>
      </c>
      <c r="B3860" t="str">
        <f>"78006000"</f>
        <v>78006000</v>
      </c>
      <c r="C3860" t="str">
        <f>"78006201"</f>
        <v>78006201</v>
      </c>
      <c r="D3860" t="str">
        <f>"801"</f>
        <v>801</v>
      </c>
      <c r="E3860" t="str">
        <f t="shared" si="752"/>
        <v>89301171</v>
      </c>
      <c r="F3860" t="str">
        <f>"510210378"</f>
        <v>510210378</v>
      </c>
      <c r="G3860" s="1">
        <v>44875</v>
      </c>
      <c r="H3860" t="str">
        <f>"81703"</f>
        <v>81703</v>
      </c>
      <c r="I3860">
        <v>2</v>
      </c>
      <c r="J3860">
        <v>556</v>
      </c>
      <c r="K3860">
        <v>0</v>
      </c>
      <c r="L3860">
        <v>433.68</v>
      </c>
    </row>
    <row r="3861" spans="1:12" x14ac:dyDescent="0.25">
      <c r="A3861" t="str">
        <f t="shared" si="754"/>
        <v>89301000</v>
      </c>
      <c r="B3861" t="str">
        <f>"78006000"</f>
        <v>78006000</v>
      </c>
      <c r="C3861" t="str">
        <f>"78006201"</f>
        <v>78006201</v>
      </c>
      <c r="D3861" t="str">
        <f>"801"</f>
        <v>801</v>
      </c>
      <c r="E3861" t="str">
        <f t="shared" si="752"/>
        <v>89301171</v>
      </c>
      <c r="F3861" t="str">
        <f>"7153235595"</f>
        <v>7153235595</v>
      </c>
      <c r="G3861" s="1">
        <v>44875</v>
      </c>
      <c r="H3861" t="str">
        <f>"81703"</f>
        <v>81703</v>
      </c>
      <c r="I3861">
        <v>2</v>
      </c>
      <c r="J3861">
        <v>556</v>
      </c>
      <c r="K3861">
        <v>0</v>
      </c>
      <c r="L3861">
        <v>433.68</v>
      </c>
    </row>
    <row r="3862" spans="1:12" x14ac:dyDescent="0.25">
      <c r="A3862" t="str">
        <f t="shared" si="754"/>
        <v>89301000</v>
      </c>
      <c r="B3862" t="str">
        <f>"78006000"</f>
        <v>78006000</v>
      </c>
      <c r="C3862" t="str">
        <f>"78006201"</f>
        <v>78006201</v>
      </c>
      <c r="D3862" t="str">
        <f>"801"</f>
        <v>801</v>
      </c>
      <c r="E3862" t="str">
        <f t="shared" si="752"/>
        <v>89301171</v>
      </c>
      <c r="F3862" t="str">
        <f>"6307022183"</f>
        <v>6307022183</v>
      </c>
      <c r="G3862" s="1">
        <v>44893</v>
      </c>
      <c r="H3862" t="str">
        <f>"81703"</f>
        <v>81703</v>
      </c>
      <c r="I3862">
        <v>2</v>
      </c>
      <c r="J3862">
        <v>556</v>
      </c>
      <c r="K3862">
        <v>0</v>
      </c>
      <c r="L3862">
        <v>433.68</v>
      </c>
    </row>
    <row r="3863" spans="1:12" x14ac:dyDescent="0.25">
      <c r="A3863" t="str">
        <f t="shared" si="754"/>
        <v>89301000</v>
      </c>
      <c r="B3863" t="str">
        <f>"78006000"</f>
        <v>78006000</v>
      </c>
      <c r="C3863" t="str">
        <f>"78006207"</f>
        <v>78006207</v>
      </c>
      <c r="D3863" t="str">
        <f>"813"</f>
        <v>813</v>
      </c>
      <c r="E3863" t="str">
        <f t="shared" si="752"/>
        <v>89301171</v>
      </c>
      <c r="F3863" t="str">
        <f>"510210378"</f>
        <v>510210378</v>
      </c>
      <c r="G3863" s="1">
        <v>44889</v>
      </c>
      <c r="H3863" t="str">
        <f>"91197"</f>
        <v>91197</v>
      </c>
      <c r="I3863">
        <v>6</v>
      </c>
      <c r="J3863">
        <v>6276</v>
      </c>
      <c r="K3863">
        <v>0</v>
      </c>
      <c r="L3863">
        <v>4895.28</v>
      </c>
    </row>
    <row r="3864" spans="1:12" x14ac:dyDescent="0.25">
      <c r="A3864" t="str">
        <f t="shared" si="754"/>
        <v>89301000</v>
      </c>
      <c r="B3864" t="str">
        <f>"02004000"</f>
        <v>02004000</v>
      </c>
      <c r="C3864" t="str">
        <f>"02004459"</f>
        <v>02004459</v>
      </c>
      <c r="D3864" t="str">
        <f>"401"</f>
        <v>401</v>
      </c>
      <c r="E3864" t="str">
        <f>"89301600"</f>
        <v>89301600</v>
      </c>
      <c r="F3864" t="str">
        <f>"6457150689"</f>
        <v>6457150689</v>
      </c>
      <c r="G3864" s="1">
        <v>44873</v>
      </c>
      <c r="H3864" t="str">
        <f>"92111"</f>
        <v>92111</v>
      </c>
      <c r="I3864">
        <v>1</v>
      </c>
      <c r="J3864">
        <v>161</v>
      </c>
      <c r="K3864">
        <v>0</v>
      </c>
      <c r="L3864">
        <v>173.88</v>
      </c>
    </row>
    <row r="3865" spans="1:12" x14ac:dyDescent="0.25">
      <c r="A3865" t="str">
        <f t="shared" si="754"/>
        <v>89301000</v>
      </c>
      <c r="B3865" t="str">
        <f>"02004000"</f>
        <v>02004000</v>
      </c>
      <c r="C3865" t="str">
        <f>"02004459"</f>
        <v>02004459</v>
      </c>
      <c r="D3865" t="str">
        <f>"401"</f>
        <v>401</v>
      </c>
      <c r="E3865" t="str">
        <f>"89301103"</f>
        <v>89301103</v>
      </c>
      <c r="F3865" t="str">
        <f>"0505093237"</f>
        <v>0505093237</v>
      </c>
      <c r="G3865" s="1">
        <v>44865</v>
      </c>
      <c r="H3865" t="str">
        <f>"92111"</f>
        <v>92111</v>
      </c>
      <c r="I3865">
        <v>1</v>
      </c>
      <c r="J3865">
        <v>161</v>
      </c>
      <c r="K3865">
        <v>0</v>
      </c>
      <c r="L3865">
        <v>173.88</v>
      </c>
    </row>
    <row r="3866" spans="1:12" x14ac:dyDescent="0.25">
      <c r="A3866" t="str">
        <f t="shared" si="754"/>
        <v>89301000</v>
      </c>
      <c r="B3866" t="str">
        <f>"89670000"</f>
        <v>89670000</v>
      </c>
      <c r="C3866" t="str">
        <f>"89670001"</f>
        <v>89670001</v>
      </c>
      <c r="D3866" t="str">
        <f>"802"</f>
        <v>802</v>
      </c>
      <c r="E3866" t="str">
        <f>"89301101"</f>
        <v>89301101</v>
      </c>
      <c r="F3866" t="str">
        <f>"1753210096"</f>
        <v>1753210096</v>
      </c>
      <c r="G3866" s="1">
        <v>44883</v>
      </c>
      <c r="H3866" t="str">
        <f>"97111"</f>
        <v>97111</v>
      </c>
      <c r="I3866">
        <v>1</v>
      </c>
      <c r="J3866">
        <v>18</v>
      </c>
      <c r="K3866">
        <v>0</v>
      </c>
      <c r="L3866">
        <v>16.38</v>
      </c>
    </row>
    <row r="3867" spans="1:12" x14ac:dyDescent="0.25">
      <c r="A3867" t="str">
        <f t="shared" si="754"/>
        <v>89301000</v>
      </c>
      <c r="B3867" t="str">
        <f>"89670000"</f>
        <v>89670000</v>
      </c>
      <c r="C3867" t="str">
        <f>"89670001"</f>
        <v>89670001</v>
      </c>
      <c r="D3867" t="str">
        <f>"802"</f>
        <v>802</v>
      </c>
      <c r="E3867" t="str">
        <f>"89301101"</f>
        <v>89301101</v>
      </c>
      <c r="F3867" t="str">
        <f>"1753210096"</f>
        <v>1753210096</v>
      </c>
      <c r="G3867" s="1">
        <v>44886</v>
      </c>
      <c r="H3867" t="str">
        <f>"82097"</f>
        <v>82097</v>
      </c>
      <c r="I3867">
        <v>1</v>
      </c>
      <c r="J3867">
        <v>380</v>
      </c>
      <c r="K3867">
        <v>0</v>
      </c>
      <c r="L3867">
        <v>345.8</v>
      </c>
    </row>
    <row r="3868" spans="1:12" x14ac:dyDescent="0.25">
      <c r="A3868" t="str">
        <f t="shared" si="754"/>
        <v>89301000</v>
      </c>
      <c r="B3868" t="str">
        <f>"89670000"</f>
        <v>89670000</v>
      </c>
      <c r="C3868" t="str">
        <f>"89670001"</f>
        <v>89670001</v>
      </c>
      <c r="D3868" t="str">
        <f>"802"</f>
        <v>802</v>
      </c>
      <c r="E3868" t="str">
        <f>"89301101"</f>
        <v>89301101</v>
      </c>
      <c r="F3868" t="str">
        <f>"1753210096"</f>
        <v>1753210096</v>
      </c>
      <c r="G3868" s="1">
        <v>44886</v>
      </c>
      <c r="H3868" t="str">
        <f>"82097"</f>
        <v>82097</v>
      </c>
      <c r="I3868">
        <v>1</v>
      </c>
      <c r="J3868">
        <v>380</v>
      </c>
      <c r="K3868">
        <v>0</v>
      </c>
      <c r="L3868">
        <v>345.8</v>
      </c>
    </row>
    <row r="3869" spans="1:12" x14ac:dyDescent="0.25">
      <c r="A3869" t="str">
        <f t="shared" si="754"/>
        <v>89301000</v>
      </c>
      <c r="B3869" t="str">
        <f>"05002000"</f>
        <v>05002000</v>
      </c>
      <c r="C3869" t="str">
        <f>"05002397"</f>
        <v>05002397</v>
      </c>
      <c r="D3869" t="str">
        <f>"818"</f>
        <v>818</v>
      </c>
      <c r="E3869" t="str">
        <f>"89301109"</f>
        <v>89301109</v>
      </c>
      <c r="F3869" t="str">
        <f>"2109170943"</f>
        <v>2109170943</v>
      </c>
      <c r="G3869" s="1">
        <v>44879</v>
      </c>
      <c r="H3869" t="str">
        <f>"91439"</f>
        <v>91439</v>
      </c>
      <c r="I3869">
        <v>9</v>
      </c>
      <c r="J3869">
        <v>3204</v>
      </c>
      <c r="K3869">
        <v>0</v>
      </c>
      <c r="L3869">
        <v>2915.64</v>
      </c>
    </row>
    <row r="3870" spans="1:12" x14ac:dyDescent="0.25">
      <c r="A3870" t="str">
        <f t="shared" si="754"/>
        <v>89301000</v>
      </c>
      <c r="B3870" t="str">
        <f>"05002000"</f>
        <v>05002000</v>
      </c>
      <c r="C3870" t="str">
        <f>"05002397"</f>
        <v>05002397</v>
      </c>
      <c r="D3870" t="str">
        <f>"818"</f>
        <v>818</v>
      </c>
      <c r="E3870" t="str">
        <f>"89301109"</f>
        <v>89301109</v>
      </c>
      <c r="F3870" t="str">
        <f>"2109170943"</f>
        <v>2109170943</v>
      </c>
      <c r="G3870" s="1">
        <v>44879</v>
      </c>
      <c r="H3870" t="str">
        <f>"91439"</f>
        <v>91439</v>
      </c>
      <c r="I3870">
        <v>4</v>
      </c>
      <c r="J3870">
        <v>1424</v>
      </c>
      <c r="K3870">
        <v>0</v>
      </c>
      <c r="L3870">
        <v>1295.8399999999999</v>
      </c>
    </row>
    <row r="3871" spans="1:12" x14ac:dyDescent="0.25">
      <c r="A3871" t="str">
        <f t="shared" si="754"/>
        <v>89301000</v>
      </c>
      <c r="B3871" t="str">
        <f>"05002000"</f>
        <v>05002000</v>
      </c>
      <c r="C3871" t="str">
        <f>"05002397"</f>
        <v>05002397</v>
      </c>
      <c r="D3871" t="str">
        <f>"818"</f>
        <v>818</v>
      </c>
      <c r="E3871" t="str">
        <f>"89301109"</f>
        <v>89301109</v>
      </c>
      <c r="F3871" t="str">
        <f>"2109170943"</f>
        <v>2109170943</v>
      </c>
      <c r="G3871" s="1">
        <v>44880</v>
      </c>
      <c r="H3871" t="str">
        <f>"94225"</f>
        <v>94225</v>
      </c>
      <c r="I3871">
        <v>1</v>
      </c>
      <c r="J3871">
        <v>1187</v>
      </c>
      <c r="K3871">
        <v>0</v>
      </c>
      <c r="L3871">
        <v>1080.17</v>
      </c>
    </row>
    <row r="3872" spans="1:12" x14ac:dyDescent="0.25">
      <c r="A3872" t="str">
        <f t="shared" si="754"/>
        <v>89301000</v>
      </c>
      <c r="B3872" t="str">
        <f>"89101480"</f>
        <v>89101480</v>
      </c>
      <c r="C3872" t="str">
        <f>"89101481"</f>
        <v>89101481</v>
      </c>
      <c r="D3872" t="str">
        <f>"902"</f>
        <v>902</v>
      </c>
      <c r="E3872" t="str">
        <f>"89301112"</f>
        <v>89301112</v>
      </c>
      <c r="F3872" t="str">
        <f>"445924462"</f>
        <v>445924462</v>
      </c>
      <c r="G3872" s="1">
        <v>44866</v>
      </c>
      <c r="H3872" t="str">
        <f>"21221"</f>
        <v>21221</v>
      </c>
      <c r="I3872">
        <v>1</v>
      </c>
      <c r="J3872">
        <v>617</v>
      </c>
      <c r="K3872">
        <v>0</v>
      </c>
      <c r="L3872">
        <v>524.45000000000005</v>
      </c>
    </row>
    <row r="3873" spans="1:12" x14ac:dyDescent="0.25">
      <c r="A3873" t="str">
        <f t="shared" si="754"/>
        <v>89301000</v>
      </c>
      <c r="B3873" t="str">
        <f>"92503000"</f>
        <v>92503000</v>
      </c>
      <c r="C3873" t="str">
        <f>"92503001"</f>
        <v>92503001</v>
      </c>
      <c r="D3873" t="str">
        <f>"820"</f>
        <v>820</v>
      </c>
      <c r="E3873" t="str">
        <f>"89301082"</f>
        <v>89301082</v>
      </c>
      <c r="F3873" t="str">
        <f>"7252145307"</f>
        <v>7252145307</v>
      </c>
      <c r="G3873" s="1">
        <v>44900</v>
      </c>
      <c r="H3873" t="str">
        <f>"95198"</f>
        <v>95198</v>
      </c>
      <c r="I3873">
        <v>1</v>
      </c>
      <c r="J3873">
        <v>247</v>
      </c>
      <c r="K3873">
        <v>0</v>
      </c>
      <c r="L3873">
        <v>288.99</v>
      </c>
    </row>
    <row r="3874" spans="1:12" x14ac:dyDescent="0.25">
      <c r="A3874" t="str">
        <f t="shared" si="754"/>
        <v>89301000</v>
      </c>
      <c r="B3874" t="str">
        <f t="shared" ref="B3874:C3877" si="758">"89063000"</f>
        <v>89063000</v>
      </c>
      <c r="C3874" t="str">
        <f t="shared" si="758"/>
        <v>89063000</v>
      </c>
      <c r="D3874" t="str">
        <f>"809"</f>
        <v>809</v>
      </c>
      <c r="E3874" t="str">
        <f>"89301321"</f>
        <v>89301321</v>
      </c>
      <c r="F3874" t="str">
        <f>"6012091085"</f>
        <v>6012091085</v>
      </c>
      <c r="G3874" s="1">
        <v>44902</v>
      </c>
      <c r="H3874" t="str">
        <f>"89312"</f>
        <v>89312</v>
      </c>
      <c r="I3874">
        <v>3</v>
      </c>
      <c r="J3874">
        <v>906</v>
      </c>
      <c r="K3874">
        <v>0</v>
      </c>
      <c r="L3874">
        <v>951.3</v>
      </c>
    </row>
    <row r="3875" spans="1:12" x14ac:dyDescent="0.25">
      <c r="A3875" t="str">
        <f t="shared" si="754"/>
        <v>89301000</v>
      </c>
      <c r="B3875" t="str">
        <f t="shared" si="758"/>
        <v>89063000</v>
      </c>
      <c r="C3875" t="str">
        <f t="shared" si="758"/>
        <v>89063000</v>
      </c>
      <c r="D3875" t="str">
        <f>"809"</f>
        <v>809</v>
      </c>
      <c r="E3875" t="str">
        <f>"89301037"</f>
        <v>89301037</v>
      </c>
      <c r="F3875" t="str">
        <f>"6710161623"</f>
        <v>6710161623</v>
      </c>
      <c r="G3875" s="1">
        <v>44908</v>
      </c>
      <c r="H3875" t="str">
        <f>"89312"</f>
        <v>89312</v>
      </c>
      <c r="I3875">
        <v>3</v>
      </c>
      <c r="J3875">
        <v>906</v>
      </c>
      <c r="K3875">
        <v>0</v>
      </c>
      <c r="L3875">
        <v>951.3</v>
      </c>
    </row>
    <row r="3876" spans="1:12" x14ac:dyDescent="0.25">
      <c r="A3876" t="str">
        <f t="shared" si="754"/>
        <v>89301000</v>
      </c>
      <c r="B3876" t="str">
        <f t="shared" si="758"/>
        <v>89063000</v>
      </c>
      <c r="C3876" t="str">
        <f t="shared" si="758"/>
        <v>89063000</v>
      </c>
      <c r="D3876" t="str">
        <f>"809"</f>
        <v>809</v>
      </c>
      <c r="E3876" t="str">
        <f>"89301031"</f>
        <v>89301031</v>
      </c>
      <c r="F3876" t="str">
        <f>"6807051405"</f>
        <v>6807051405</v>
      </c>
      <c r="G3876" s="1">
        <v>44910</v>
      </c>
      <c r="H3876" t="str">
        <f>"89312"</f>
        <v>89312</v>
      </c>
      <c r="I3876">
        <v>3</v>
      </c>
      <c r="J3876">
        <v>906</v>
      </c>
      <c r="K3876">
        <v>0</v>
      </c>
      <c r="L3876">
        <v>951.3</v>
      </c>
    </row>
    <row r="3877" spans="1:12" x14ac:dyDescent="0.25">
      <c r="A3877" t="str">
        <f t="shared" si="754"/>
        <v>89301000</v>
      </c>
      <c r="B3877" t="str">
        <f t="shared" si="758"/>
        <v>89063000</v>
      </c>
      <c r="C3877" t="str">
        <f t="shared" si="758"/>
        <v>89063000</v>
      </c>
      <c r="D3877" t="str">
        <f>"809"</f>
        <v>809</v>
      </c>
      <c r="E3877" t="str">
        <f>"89301031"</f>
        <v>89301031</v>
      </c>
      <c r="F3877" t="str">
        <f>"510614041"</f>
        <v>510614041</v>
      </c>
      <c r="G3877" s="1">
        <v>44910</v>
      </c>
      <c r="H3877" t="str">
        <f>"89312"</f>
        <v>89312</v>
      </c>
      <c r="I3877">
        <v>3</v>
      </c>
      <c r="J3877">
        <v>906</v>
      </c>
      <c r="K3877">
        <v>0</v>
      </c>
      <c r="L3877">
        <v>951.3</v>
      </c>
    </row>
    <row r="3878" spans="1:12" x14ac:dyDescent="0.25">
      <c r="A3878" t="str">
        <f t="shared" si="754"/>
        <v>89301000</v>
      </c>
      <c r="B3878" t="str">
        <f>"95202000"</f>
        <v>95202000</v>
      </c>
      <c r="C3878" t="str">
        <f>"95202700"</f>
        <v>95202700</v>
      </c>
      <c r="D3878" t="str">
        <f>"128"</f>
        <v>128</v>
      </c>
      <c r="E3878" t="str">
        <f>"89301051"</f>
        <v>89301051</v>
      </c>
      <c r="F3878" t="str">
        <f>"406101472"</f>
        <v>406101472</v>
      </c>
      <c r="G3878" s="1">
        <v>44907</v>
      </c>
      <c r="H3878" t="str">
        <f>"18550"</f>
        <v>18550</v>
      </c>
      <c r="I3878">
        <v>1</v>
      </c>
      <c r="J3878">
        <v>6286</v>
      </c>
      <c r="K3878">
        <v>0</v>
      </c>
      <c r="L3878">
        <v>5405.96</v>
      </c>
    </row>
    <row r="3879" spans="1:12" x14ac:dyDescent="0.25">
      <c r="A3879" t="str">
        <f t="shared" si="754"/>
        <v>89301000</v>
      </c>
      <c r="B3879" t="str">
        <f>"89903000"</f>
        <v>89903000</v>
      </c>
      <c r="C3879" t="str">
        <f>"89903003"</f>
        <v>89903003</v>
      </c>
      <c r="D3879" t="str">
        <f>"101"</f>
        <v>101</v>
      </c>
      <c r="E3879" t="str">
        <f>"89301011"</f>
        <v>89301011</v>
      </c>
      <c r="F3879" t="str">
        <f>"505116275"</f>
        <v>505116275</v>
      </c>
      <c r="G3879" s="1">
        <v>44868</v>
      </c>
      <c r="H3879" t="str">
        <f>"09511"</f>
        <v>09511</v>
      </c>
      <c r="I3879">
        <v>1</v>
      </c>
      <c r="J3879">
        <v>43</v>
      </c>
      <c r="K3879">
        <v>0</v>
      </c>
      <c r="L3879">
        <v>46.44</v>
      </c>
    </row>
    <row r="3880" spans="1:12" x14ac:dyDescent="0.25">
      <c r="A3880" t="str">
        <f t="shared" si="754"/>
        <v>89301000</v>
      </c>
      <c r="B3880" t="str">
        <f t="shared" ref="B3880:B3943" si="759">"72100000"</f>
        <v>72100000</v>
      </c>
      <c r="C3880" t="str">
        <f t="shared" ref="C3880:C3885" si="760">"72100659"</f>
        <v>72100659</v>
      </c>
      <c r="D3880" t="str">
        <f t="shared" ref="D3880:D3885" si="761">"801"</f>
        <v>801</v>
      </c>
      <c r="E3880" t="str">
        <f>"89301091"</f>
        <v>89301091</v>
      </c>
      <c r="F3880" t="str">
        <f>"0062285729"</f>
        <v>0062285729</v>
      </c>
      <c r="G3880" s="1">
        <v>44907</v>
      </c>
      <c r="H3880" t="str">
        <f>"93121"</f>
        <v>93121</v>
      </c>
      <c r="I3880">
        <v>1</v>
      </c>
      <c r="J3880">
        <v>125</v>
      </c>
      <c r="K3880">
        <v>0</v>
      </c>
      <c r="L3880">
        <v>153.75</v>
      </c>
    </row>
    <row r="3881" spans="1:12" x14ac:dyDescent="0.25">
      <c r="A3881" t="str">
        <f t="shared" si="754"/>
        <v>89301000</v>
      </c>
      <c r="B3881" t="str">
        <f t="shared" si="759"/>
        <v>72100000</v>
      </c>
      <c r="C3881" t="str">
        <f t="shared" si="760"/>
        <v>72100659</v>
      </c>
      <c r="D3881" t="str">
        <f t="shared" si="761"/>
        <v>801</v>
      </c>
      <c r="E3881" t="str">
        <f>"89301091"</f>
        <v>89301091</v>
      </c>
      <c r="F3881" t="str">
        <f>"0062285729"</f>
        <v>0062285729</v>
      </c>
      <c r="G3881" s="1">
        <v>44907</v>
      </c>
      <c r="H3881" t="str">
        <f>"93124"</f>
        <v>93124</v>
      </c>
      <c r="I3881">
        <v>1</v>
      </c>
      <c r="J3881">
        <v>173</v>
      </c>
      <c r="K3881">
        <v>0</v>
      </c>
      <c r="L3881">
        <v>212.79</v>
      </c>
    </row>
    <row r="3882" spans="1:12" x14ac:dyDescent="0.25">
      <c r="A3882" t="str">
        <f t="shared" si="754"/>
        <v>89301000</v>
      </c>
      <c r="B3882" t="str">
        <f t="shared" si="759"/>
        <v>72100000</v>
      </c>
      <c r="C3882" t="str">
        <f t="shared" si="760"/>
        <v>72100659</v>
      </c>
      <c r="D3882" t="str">
        <f t="shared" si="761"/>
        <v>801</v>
      </c>
      <c r="E3882" t="str">
        <f>"89301091"</f>
        <v>89301091</v>
      </c>
      <c r="F3882" t="str">
        <f>"0062285729"</f>
        <v>0062285729</v>
      </c>
      <c r="G3882" s="1">
        <v>44907</v>
      </c>
      <c r="H3882" t="str">
        <f>"93281"</f>
        <v>93281</v>
      </c>
      <c r="I3882">
        <v>1</v>
      </c>
      <c r="J3882">
        <v>134</v>
      </c>
      <c r="K3882">
        <v>0</v>
      </c>
      <c r="L3882">
        <v>164.82</v>
      </c>
    </row>
    <row r="3883" spans="1:12" x14ac:dyDescent="0.25">
      <c r="A3883" t="str">
        <f t="shared" si="754"/>
        <v>89301000</v>
      </c>
      <c r="B3883" t="str">
        <f t="shared" si="759"/>
        <v>72100000</v>
      </c>
      <c r="C3883" t="str">
        <f t="shared" si="760"/>
        <v>72100659</v>
      </c>
      <c r="D3883" t="str">
        <f t="shared" si="761"/>
        <v>801</v>
      </c>
      <c r="E3883" t="str">
        <f>"89301093"</f>
        <v>89301093</v>
      </c>
      <c r="F3883" t="str">
        <f>"9360014444"</f>
        <v>9360014444</v>
      </c>
      <c r="G3883" s="1">
        <v>44910</v>
      </c>
      <c r="H3883" t="str">
        <f>"93121"</f>
        <v>93121</v>
      </c>
      <c r="I3883">
        <v>1</v>
      </c>
      <c r="J3883">
        <v>125</v>
      </c>
      <c r="K3883">
        <v>0</v>
      </c>
      <c r="L3883">
        <v>153.75</v>
      </c>
    </row>
    <row r="3884" spans="1:12" x14ac:dyDescent="0.25">
      <c r="A3884" t="str">
        <f t="shared" si="754"/>
        <v>89301000</v>
      </c>
      <c r="B3884" t="str">
        <f t="shared" si="759"/>
        <v>72100000</v>
      </c>
      <c r="C3884" t="str">
        <f t="shared" si="760"/>
        <v>72100659</v>
      </c>
      <c r="D3884" t="str">
        <f t="shared" si="761"/>
        <v>801</v>
      </c>
      <c r="E3884" t="str">
        <f>"89301093"</f>
        <v>89301093</v>
      </c>
      <c r="F3884" t="str">
        <f>"9360014444"</f>
        <v>9360014444</v>
      </c>
      <c r="G3884" s="1">
        <v>44910</v>
      </c>
      <c r="H3884" t="str">
        <f>"93124"</f>
        <v>93124</v>
      </c>
      <c r="I3884">
        <v>1</v>
      </c>
      <c r="J3884">
        <v>173</v>
      </c>
      <c r="K3884">
        <v>0</v>
      </c>
      <c r="L3884">
        <v>212.79</v>
      </c>
    </row>
    <row r="3885" spans="1:12" x14ac:dyDescent="0.25">
      <c r="A3885" t="str">
        <f t="shared" si="754"/>
        <v>89301000</v>
      </c>
      <c r="B3885" t="str">
        <f t="shared" si="759"/>
        <v>72100000</v>
      </c>
      <c r="C3885" t="str">
        <f t="shared" si="760"/>
        <v>72100659</v>
      </c>
      <c r="D3885" t="str">
        <f t="shared" si="761"/>
        <v>801</v>
      </c>
      <c r="E3885" t="str">
        <f>"89301093"</f>
        <v>89301093</v>
      </c>
      <c r="F3885" t="str">
        <f>"9360014444"</f>
        <v>9360014444</v>
      </c>
      <c r="G3885" s="1">
        <v>44910</v>
      </c>
      <c r="H3885" t="str">
        <f>"93281"</f>
        <v>93281</v>
      </c>
      <c r="I3885">
        <v>1</v>
      </c>
      <c r="J3885">
        <v>134</v>
      </c>
      <c r="K3885">
        <v>0</v>
      </c>
      <c r="L3885">
        <v>164.82</v>
      </c>
    </row>
    <row r="3886" spans="1:12" x14ac:dyDescent="0.25">
      <c r="A3886" t="str">
        <f t="shared" si="754"/>
        <v>89301000</v>
      </c>
      <c r="B3886" t="str">
        <f t="shared" si="759"/>
        <v>72100000</v>
      </c>
      <c r="C3886" t="str">
        <f>"72100632"</f>
        <v>72100632</v>
      </c>
      <c r="D3886" t="str">
        <f>"816"</f>
        <v>816</v>
      </c>
      <c r="E3886" t="str">
        <f t="shared" ref="E3886:E3893" si="762">"89301091"</f>
        <v>89301091</v>
      </c>
      <c r="F3886" t="str">
        <f>"8557121892"</f>
        <v>8557121892</v>
      </c>
      <c r="G3886" s="1">
        <v>44915</v>
      </c>
      <c r="H3886" t="str">
        <f>"94297"</f>
        <v>94297</v>
      </c>
      <c r="I3886">
        <v>1</v>
      </c>
      <c r="J3886">
        <v>298</v>
      </c>
      <c r="K3886">
        <v>0</v>
      </c>
      <c r="L3886">
        <v>366.54</v>
      </c>
    </row>
    <row r="3887" spans="1:12" x14ac:dyDescent="0.25">
      <c r="A3887" t="str">
        <f t="shared" si="754"/>
        <v>89301000</v>
      </c>
      <c r="B3887" t="str">
        <f t="shared" si="759"/>
        <v>72100000</v>
      </c>
      <c r="C3887" t="str">
        <f>"72100659"</f>
        <v>72100659</v>
      </c>
      <c r="D3887" t="str">
        <f>"801"</f>
        <v>801</v>
      </c>
      <c r="E3887" t="str">
        <f t="shared" si="762"/>
        <v>89301091</v>
      </c>
      <c r="F3887" t="str">
        <f>"0057125750"</f>
        <v>0057125750</v>
      </c>
      <c r="G3887" s="1">
        <v>44914</v>
      </c>
      <c r="H3887" t="str">
        <f>"93121"</f>
        <v>93121</v>
      </c>
      <c r="I3887">
        <v>1</v>
      </c>
      <c r="J3887">
        <v>125</v>
      </c>
      <c r="K3887">
        <v>0</v>
      </c>
      <c r="L3887">
        <v>153.75</v>
      </c>
    </row>
    <row r="3888" spans="1:12" x14ac:dyDescent="0.25">
      <c r="A3888" t="str">
        <f t="shared" si="754"/>
        <v>89301000</v>
      </c>
      <c r="B3888" t="str">
        <f t="shared" si="759"/>
        <v>72100000</v>
      </c>
      <c r="C3888" t="str">
        <f>"72100659"</f>
        <v>72100659</v>
      </c>
      <c r="D3888" t="str">
        <f>"801"</f>
        <v>801</v>
      </c>
      <c r="E3888" t="str">
        <f t="shared" si="762"/>
        <v>89301091</v>
      </c>
      <c r="F3888" t="str">
        <f>"0057125750"</f>
        <v>0057125750</v>
      </c>
      <c r="G3888" s="1">
        <v>44914</v>
      </c>
      <c r="H3888" t="str">
        <f>"93124"</f>
        <v>93124</v>
      </c>
      <c r="I3888">
        <v>1</v>
      </c>
      <c r="J3888">
        <v>173</v>
      </c>
      <c r="K3888">
        <v>0</v>
      </c>
      <c r="L3888">
        <v>212.79</v>
      </c>
    </row>
    <row r="3889" spans="1:12" x14ac:dyDescent="0.25">
      <c r="A3889" t="str">
        <f t="shared" si="754"/>
        <v>89301000</v>
      </c>
      <c r="B3889" t="str">
        <f t="shared" si="759"/>
        <v>72100000</v>
      </c>
      <c r="C3889" t="str">
        <f>"72100659"</f>
        <v>72100659</v>
      </c>
      <c r="D3889" t="str">
        <f>"801"</f>
        <v>801</v>
      </c>
      <c r="E3889" t="str">
        <f t="shared" si="762"/>
        <v>89301091</v>
      </c>
      <c r="F3889" t="str">
        <f>"0057125750"</f>
        <v>0057125750</v>
      </c>
      <c r="G3889" s="1">
        <v>44914</v>
      </c>
      <c r="H3889" t="str">
        <f>"93281"</f>
        <v>93281</v>
      </c>
      <c r="I3889">
        <v>1</v>
      </c>
      <c r="J3889">
        <v>134</v>
      </c>
      <c r="K3889">
        <v>0</v>
      </c>
      <c r="L3889">
        <v>164.82</v>
      </c>
    </row>
    <row r="3890" spans="1:12" x14ac:dyDescent="0.25">
      <c r="A3890" t="str">
        <f t="shared" si="754"/>
        <v>89301000</v>
      </c>
      <c r="B3890" t="str">
        <f t="shared" si="759"/>
        <v>72100000</v>
      </c>
      <c r="C3890" t="str">
        <f>"72100632"</f>
        <v>72100632</v>
      </c>
      <c r="D3890" t="str">
        <f>"816"</f>
        <v>816</v>
      </c>
      <c r="E3890" t="str">
        <f t="shared" si="762"/>
        <v>89301091</v>
      </c>
      <c r="F3890" t="str">
        <f>"9360014444"</f>
        <v>9360014444</v>
      </c>
      <c r="G3890" s="1">
        <v>44916</v>
      </c>
      <c r="H3890" t="str">
        <f>"94297"</f>
        <v>94297</v>
      </c>
      <c r="I3890">
        <v>1</v>
      </c>
      <c r="J3890">
        <v>298</v>
      </c>
      <c r="K3890">
        <v>0</v>
      </c>
      <c r="L3890">
        <v>366.54</v>
      </c>
    </row>
    <row r="3891" spans="1:12" x14ac:dyDescent="0.25">
      <c r="A3891" t="str">
        <f t="shared" si="754"/>
        <v>89301000</v>
      </c>
      <c r="B3891" t="str">
        <f t="shared" si="759"/>
        <v>72100000</v>
      </c>
      <c r="C3891" t="str">
        <f t="shared" ref="C3891:C3938" si="763">"72100659"</f>
        <v>72100659</v>
      </c>
      <c r="D3891" t="str">
        <f t="shared" ref="D3891:D3938" si="764">"801"</f>
        <v>801</v>
      </c>
      <c r="E3891" t="str">
        <f t="shared" si="762"/>
        <v>89301091</v>
      </c>
      <c r="F3891" t="str">
        <f>"8860185774"</f>
        <v>8860185774</v>
      </c>
      <c r="G3891" s="1">
        <v>44917</v>
      </c>
      <c r="H3891" t="str">
        <f>"93121"</f>
        <v>93121</v>
      </c>
      <c r="I3891">
        <v>1</v>
      </c>
      <c r="J3891">
        <v>125</v>
      </c>
      <c r="K3891">
        <v>0</v>
      </c>
      <c r="L3891">
        <v>153.75</v>
      </c>
    </row>
    <row r="3892" spans="1:12" x14ac:dyDescent="0.25">
      <c r="A3892" t="str">
        <f t="shared" si="754"/>
        <v>89301000</v>
      </c>
      <c r="B3892" t="str">
        <f t="shared" si="759"/>
        <v>72100000</v>
      </c>
      <c r="C3892" t="str">
        <f t="shared" si="763"/>
        <v>72100659</v>
      </c>
      <c r="D3892" t="str">
        <f t="shared" si="764"/>
        <v>801</v>
      </c>
      <c r="E3892" t="str">
        <f t="shared" si="762"/>
        <v>89301091</v>
      </c>
      <c r="F3892" t="str">
        <f>"8860185774"</f>
        <v>8860185774</v>
      </c>
      <c r="G3892" s="1">
        <v>44917</v>
      </c>
      <c r="H3892" t="str">
        <f>"93124"</f>
        <v>93124</v>
      </c>
      <c r="I3892">
        <v>1</v>
      </c>
      <c r="J3892">
        <v>173</v>
      </c>
      <c r="K3892">
        <v>0</v>
      </c>
      <c r="L3892">
        <v>212.79</v>
      </c>
    </row>
    <row r="3893" spans="1:12" x14ac:dyDescent="0.25">
      <c r="A3893" t="str">
        <f t="shared" si="754"/>
        <v>89301000</v>
      </c>
      <c r="B3893" t="str">
        <f t="shared" si="759"/>
        <v>72100000</v>
      </c>
      <c r="C3893" t="str">
        <f t="shared" si="763"/>
        <v>72100659</v>
      </c>
      <c r="D3893" t="str">
        <f t="shared" si="764"/>
        <v>801</v>
      </c>
      <c r="E3893" t="str">
        <f t="shared" si="762"/>
        <v>89301091</v>
      </c>
      <c r="F3893" t="str">
        <f>"8860185774"</f>
        <v>8860185774</v>
      </c>
      <c r="G3893" s="1">
        <v>44917</v>
      </c>
      <c r="H3893" t="str">
        <f>"93281"</f>
        <v>93281</v>
      </c>
      <c r="I3893">
        <v>1</v>
      </c>
      <c r="J3893">
        <v>134</v>
      </c>
      <c r="K3893">
        <v>0</v>
      </c>
      <c r="L3893">
        <v>164.82</v>
      </c>
    </row>
    <row r="3894" spans="1:12" x14ac:dyDescent="0.25">
      <c r="A3894" t="str">
        <f t="shared" si="754"/>
        <v>89301000</v>
      </c>
      <c r="B3894" t="str">
        <f t="shared" si="759"/>
        <v>72100000</v>
      </c>
      <c r="C3894" t="str">
        <f t="shared" si="763"/>
        <v>72100659</v>
      </c>
      <c r="D3894" t="str">
        <f t="shared" si="764"/>
        <v>801</v>
      </c>
      <c r="E3894" t="str">
        <f>"89301093"</f>
        <v>89301093</v>
      </c>
      <c r="F3894" t="str">
        <f>"9360014444"</f>
        <v>9360014444</v>
      </c>
      <c r="G3894" s="1">
        <v>44917</v>
      </c>
      <c r="H3894" t="str">
        <f>"93121"</f>
        <v>93121</v>
      </c>
      <c r="I3894">
        <v>1</v>
      </c>
      <c r="J3894">
        <v>125</v>
      </c>
      <c r="K3894">
        <v>0</v>
      </c>
      <c r="L3894">
        <v>153.75</v>
      </c>
    </row>
    <row r="3895" spans="1:12" x14ac:dyDescent="0.25">
      <c r="A3895" t="str">
        <f t="shared" si="754"/>
        <v>89301000</v>
      </c>
      <c r="B3895" t="str">
        <f t="shared" si="759"/>
        <v>72100000</v>
      </c>
      <c r="C3895" t="str">
        <f t="shared" si="763"/>
        <v>72100659</v>
      </c>
      <c r="D3895" t="str">
        <f t="shared" si="764"/>
        <v>801</v>
      </c>
      <c r="E3895" t="str">
        <f>"89301093"</f>
        <v>89301093</v>
      </c>
      <c r="F3895" t="str">
        <f>"9360014444"</f>
        <v>9360014444</v>
      </c>
      <c r="G3895" s="1">
        <v>44917</v>
      </c>
      <c r="H3895" t="str">
        <f>"93124"</f>
        <v>93124</v>
      </c>
      <c r="I3895">
        <v>1</v>
      </c>
      <c r="J3895">
        <v>173</v>
      </c>
      <c r="K3895">
        <v>0</v>
      </c>
      <c r="L3895">
        <v>212.79</v>
      </c>
    </row>
    <row r="3896" spans="1:12" x14ac:dyDescent="0.25">
      <c r="A3896" t="str">
        <f t="shared" si="754"/>
        <v>89301000</v>
      </c>
      <c r="B3896" t="str">
        <f t="shared" si="759"/>
        <v>72100000</v>
      </c>
      <c r="C3896" t="str">
        <f t="shared" si="763"/>
        <v>72100659</v>
      </c>
      <c r="D3896" t="str">
        <f t="shared" si="764"/>
        <v>801</v>
      </c>
      <c r="E3896" t="str">
        <f>"89301093"</f>
        <v>89301093</v>
      </c>
      <c r="F3896" t="str">
        <f>"9360014444"</f>
        <v>9360014444</v>
      </c>
      <c r="G3896" s="1">
        <v>44917</v>
      </c>
      <c r="H3896" t="str">
        <f>"93281"</f>
        <v>93281</v>
      </c>
      <c r="I3896">
        <v>1</v>
      </c>
      <c r="J3896">
        <v>134</v>
      </c>
      <c r="K3896">
        <v>0</v>
      </c>
      <c r="L3896">
        <v>164.82</v>
      </c>
    </row>
    <row r="3897" spans="1:12" x14ac:dyDescent="0.25">
      <c r="A3897" t="str">
        <f t="shared" si="754"/>
        <v>89301000</v>
      </c>
      <c r="B3897" t="str">
        <f t="shared" si="759"/>
        <v>72100000</v>
      </c>
      <c r="C3897" t="str">
        <f t="shared" si="763"/>
        <v>72100659</v>
      </c>
      <c r="D3897" t="str">
        <f t="shared" si="764"/>
        <v>801</v>
      </c>
      <c r="E3897" t="str">
        <f t="shared" ref="E3897:E3928" si="765">"89301091"</f>
        <v>89301091</v>
      </c>
      <c r="F3897" t="str">
        <f>"0058074841"</f>
        <v>0058074841</v>
      </c>
      <c r="G3897" s="1">
        <v>44920</v>
      </c>
      <c r="H3897" t="str">
        <f>"93121"</f>
        <v>93121</v>
      </c>
      <c r="I3897">
        <v>1</v>
      </c>
      <c r="J3897">
        <v>125</v>
      </c>
      <c r="K3897">
        <v>0</v>
      </c>
      <c r="L3897">
        <v>153.75</v>
      </c>
    </row>
    <row r="3898" spans="1:12" x14ac:dyDescent="0.25">
      <c r="A3898" t="str">
        <f t="shared" si="754"/>
        <v>89301000</v>
      </c>
      <c r="B3898" t="str">
        <f t="shared" si="759"/>
        <v>72100000</v>
      </c>
      <c r="C3898" t="str">
        <f t="shared" si="763"/>
        <v>72100659</v>
      </c>
      <c r="D3898" t="str">
        <f t="shared" si="764"/>
        <v>801</v>
      </c>
      <c r="E3898" t="str">
        <f t="shared" si="765"/>
        <v>89301091</v>
      </c>
      <c r="F3898" t="str">
        <f>"0058074841"</f>
        <v>0058074841</v>
      </c>
      <c r="G3898" s="1">
        <v>44920</v>
      </c>
      <c r="H3898" t="str">
        <f>"93124"</f>
        <v>93124</v>
      </c>
      <c r="I3898">
        <v>1</v>
      </c>
      <c r="J3898">
        <v>173</v>
      </c>
      <c r="K3898">
        <v>0</v>
      </c>
      <c r="L3898">
        <v>212.79</v>
      </c>
    </row>
    <row r="3899" spans="1:12" x14ac:dyDescent="0.25">
      <c r="A3899" t="str">
        <f t="shared" si="754"/>
        <v>89301000</v>
      </c>
      <c r="B3899" t="str">
        <f t="shared" si="759"/>
        <v>72100000</v>
      </c>
      <c r="C3899" t="str">
        <f t="shared" si="763"/>
        <v>72100659</v>
      </c>
      <c r="D3899" t="str">
        <f t="shared" si="764"/>
        <v>801</v>
      </c>
      <c r="E3899" t="str">
        <f t="shared" si="765"/>
        <v>89301091</v>
      </c>
      <c r="F3899" t="str">
        <f>"0058074841"</f>
        <v>0058074841</v>
      </c>
      <c r="G3899" s="1">
        <v>44920</v>
      </c>
      <c r="H3899" t="str">
        <f>"93281"</f>
        <v>93281</v>
      </c>
      <c r="I3899">
        <v>1</v>
      </c>
      <c r="J3899">
        <v>134</v>
      </c>
      <c r="K3899">
        <v>0</v>
      </c>
      <c r="L3899">
        <v>164.82</v>
      </c>
    </row>
    <row r="3900" spans="1:12" x14ac:dyDescent="0.25">
      <c r="A3900" t="str">
        <f t="shared" si="754"/>
        <v>89301000</v>
      </c>
      <c r="B3900" t="str">
        <f t="shared" si="759"/>
        <v>72100000</v>
      </c>
      <c r="C3900" t="str">
        <f t="shared" si="763"/>
        <v>72100659</v>
      </c>
      <c r="D3900" t="str">
        <f t="shared" si="764"/>
        <v>801</v>
      </c>
      <c r="E3900" t="str">
        <f t="shared" si="765"/>
        <v>89301091</v>
      </c>
      <c r="F3900" t="str">
        <f>"2210300532"</f>
        <v>2210300532</v>
      </c>
      <c r="G3900" s="1">
        <v>44866</v>
      </c>
      <c r="H3900" t="str">
        <f>"93121"</f>
        <v>93121</v>
      </c>
      <c r="I3900">
        <v>1</v>
      </c>
      <c r="J3900">
        <v>125</v>
      </c>
      <c r="K3900">
        <v>0</v>
      </c>
      <c r="L3900">
        <v>153.75</v>
      </c>
    </row>
    <row r="3901" spans="1:12" x14ac:dyDescent="0.25">
      <c r="A3901" t="str">
        <f t="shared" si="754"/>
        <v>89301000</v>
      </c>
      <c r="B3901" t="str">
        <f t="shared" si="759"/>
        <v>72100000</v>
      </c>
      <c r="C3901" t="str">
        <f t="shared" si="763"/>
        <v>72100659</v>
      </c>
      <c r="D3901" t="str">
        <f t="shared" si="764"/>
        <v>801</v>
      </c>
      <c r="E3901" t="str">
        <f t="shared" si="765"/>
        <v>89301091</v>
      </c>
      <c r="F3901" t="str">
        <f>"2210300532"</f>
        <v>2210300532</v>
      </c>
      <c r="G3901" s="1">
        <v>44866</v>
      </c>
      <c r="H3901" t="str">
        <f>"93124"</f>
        <v>93124</v>
      </c>
      <c r="I3901">
        <v>1</v>
      </c>
      <c r="J3901">
        <v>173</v>
      </c>
      <c r="K3901">
        <v>0</v>
      </c>
      <c r="L3901">
        <v>212.79</v>
      </c>
    </row>
    <row r="3902" spans="1:12" x14ac:dyDescent="0.25">
      <c r="A3902" t="str">
        <f t="shared" si="754"/>
        <v>89301000</v>
      </c>
      <c r="B3902" t="str">
        <f t="shared" si="759"/>
        <v>72100000</v>
      </c>
      <c r="C3902" t="str">
        <f t="shared" si="763"/>
        <v>72100659</v>
      </c>
      <c r="D3902" t="str">
        <f t="shared" si="764"/>
        <v>801</v>
      </c>
      <c r="E3902" t="str">
        <f t="shared" si="765"/>
        <v>89301091</v>
      </c>
      <c r="F3902" t="str">
        <f>"2210300532"</f>
        <v>2210300532</v>
      </c>
      <c r="G3902" s="1">
        <v>44866</v>
      </c>
      <c r="H3902" t="str">
        <f>"93281"</f>
        <v>93281</v>
      </c>
      <c r="I3902">
        <v>1</v>
      </c>
      <c r="J3902">
        <v>134</v>
      </c>
      <c r="K3902">
        <v>0</v>
      </c>
      <c r="L3902">
        <v>164.82</v>
      </c>
    </row>
    <row r="3903" spans="1:12" x14ac:dyDescent="0.25">
      <c r="A3903" t="str">
        <f t="shared" si="754"/>
        <v>89301000</v>
      </c>
      <c r="B3903" t="str">
        <f t="shared" si="759"/>
        <v>72100000</v>
      </c>
      <c r="C3903" t="str">
        <f t="shared" si="763"/>
        <v>72100659</v>
      </c>
      <c r="D3903" t="str">
        <f t="shared" si="764"/>
        <v>801</v>
      </c>
      <c r="E3903" t="str">
        <f t="shared" si="765"/>
        <v>89301091</v>
      </c>
      <c r="F3903" t="str">
        <f>"2260300372"</f>
        <v>2260300372</v>
      </c>
      <c r="G3903" s="1">
        <v>44866</v>
      </c>
      <c r="H3903" t="str">
        <f>"93121"</f>
        <v>93121</v>
      </c>
      <c r="I3903">
        <v>1</v>
      </c>
      <c r="J3903">
        <v>125</v>
      </c>
      <c r="K3903">
        <v>0</v>
      </c>
      <c r="L3903">
        <v>153.75</v>
      </c>
    </row>
    <row r="3904" spans="1:12" x14ac:dyDescent="0.25">
      <c r="A3904" t="str">
        <f t="shared" si="754"/>
        <v>89301000</v>
      </c>
      <c r="B3904" t="str">
        <f t="shared" si="759"/>
        <v>72100000</v>
      </c>
      <c r="C3904" t="str">
        <f t="shared" si="763"/>
        <v>72100659</v>
      </c>
      <c r="D3904" t="str">
        <f t="shared" si="764"/>
        <v>801</v>
      </c>
      <c r="E3904" t="str">
        <f t="shared" si="765"/>
        <v>89301091</v>
      </c>
      <c r="F3904" t="str">
        <f>"2260300372"</f>
        <v>2260300372</v>
      </c>
      <c r="G3904" s="1">
        <v>44866</v>
      </c>
      <c r="H3904" t="str">
        <f>"93124"</f>
        <v>93124</v>
      </c>
      <c r="I3904">
        <v>1</v>
      </c>
      <c r="J3904">
        <v>173</v>
      </c>
      <c r="K3904">
        <v>0</v>
      </c>
      <c r="L3904">
        <v>212.79</v>
      </c>
    </row>
    <row r="3905" spans="1:12" x14ac:dyDescent="0.25">
      <c r="A3905" t="str">
        <f t="shared" si="754"/>
        <v>89301000</v>
      </c>
      <c r="B3905" t="str">
        <f t="shared" si="759"/>
        <v>72100000</v>
      </c>
      <c r="C3905" t="str">
        <f t="shared" si="763"/>
        <v>72100659</v>
      </c>
      <c r="D3905" t="str">
        <f t="shared" si="764"/>
        <v>801</v>
      </c>
      <c r="E3905" t="str">
        <f t="shared" si="765"/>
        <v>89301091</v>
      </c>
      <c r="F3905" t="str">
        <f>"2260300372"</f>
        <v>2260300372</v>
      </c>
      <c r="G3905" s="1">
        <v>44866</v>
      </c>
      <c r="H3905" t="str">
        <f>"93281"</f>
        <v>93281</v>
      </c>
      <c r="I3905">
        <v>1</v>
      </c>
      <c r="J3905">
        <v>134</v>
      </c>
      <c r="K3905">
        <v>0</v>
      </c>
      <c r="L3905">
        <v>164.82</v>
      </c>
    </row>
    <row r="3906" spans="1:12" x14ac:dyDescent="0.25">
      <c r="A3906" t="str">
        <f t="shared" ref="A3906:A3969" si="766">"89301000"</f>
        <v>89301000</v>
      </c>
      <c r="B3906" t="str">
        <f t="shared" si="759"/>
        <v>72100000</v>
      </c>
      <c r="C3906" t="str">
        <f t="shared" si="763"/>
        <v>72100659</v>
      </c>
      <c r="D3906" t="str">
        <f t="shared" si="764"/>
        <v>801</v>
      </c>
      <c r="E3906" t="str">
        <f t="shared" si="765"/>
        <v>89301091</v>
      </c>
      <c r="F3906" t="str">
        <f>"2211010054"</f>
        <v>2211010054</v>
      </c>
      <c r="G3906" s="1">
        <v>44868</v>
      </c>
      <c r="H3906" t="str">
        <f>"93121"</f>
        <v>93121</v>
      </c>
      <c r="I3906">
        <v>1</v>
      </c>
      <c r="J3906">
        <v>125</v>
      </c>
      <c r="K3906">
        <v>0</v>
      </c>
      <c r="L3906">
        <v>153.75</v>
      </c>
    </row>
    <row r="3907" spans="1:12" x14ac:dyDescent="0.25">
      <c r="A3907" t="str">
        <f t="shared" si="766"/>
        <v>89301000</v>
      </c>
      <c r="B3907" t="str">
        <f t="shared" si="759"/>
        <v>72100000</v>
      </c>
      <c r="C3907" t="str">
        <f t="shared" si="763"/>
        <v>72100659</v>
      </c>
      <c r="D3907" t="str">
        <f t="shared" si="764"/>
        <v>801</v>
      </c>
      <c r="E3907" t="str">
        <f t="shared" si="765"/>
        <v>89301091</v>
      </c>
      <c r="F3907" t="str">
        <f>"2211010054"</f>
        <v>2211010054</v>
      </c>
      <c r="G3907" s="1">
        <v>44868</v>
      </c>
      <c r="H3907" t="str">
        <f>"93124"</f>
        <v>93124</v>
      </c>
      <c r="I3907">
        <v>1</v>
      </c>
      <c r="J3907">
        <v>173</v>
      </c>
      <c r="K3907">
        <v>0</v>
      </c>
      <c r="L3907">
        <v>212.79</v>
      </c>
    </row>
    <row r="3908" spans="1:12" x14ac:dyDescent="0.25">
      <c r="A3908" t="str">
        <f t="shared" si="766"/>
        <v>89301000</v>
      </c>
      <c r="B3908" t="str">
        <f t="shared" si="759"/>
        <v>72100000</v>
      </c>
      <c r="C3908" t="str">
        <f t="shared" si="763"/>
        <v>72100659</v>
      </c>
      <c r="D3908" t="str">
        <f t="shared" si="764"/>
        <v>801</v>
      </c>
      <c r="E3908" t="str">
        <f t="shared" si="765"/>
        <v>89301091</v>
      </c>
      <c r="F3908" t="str">
        <f>"2211010054"</f>
        <v>2211010054</v>
      </c>
      <c r="G3908" s="1">
        <v>44868</v>
      </c>
      <c r="H3908" t="str">
        <f>"93281"</f>
        <v>93281</v>
      </c>
      <c r="I3908">
        <v>1</v>
      </c>
      <c r="J3908">
        <v>134</v>
      </c>
      <c r="K3908">
        <v>0</v>
      </c>
      <c r="L3908">
        <v>164.82</v>
      </c>
    </row>
    <row r="3909" spans="1:12" x14ac:dyDescent="0.25">
      <c r="A3909" t="str">
        <f t="shared" si="766"/>
        <v>89301000</v>
      </c>
      <c r="B3909" t="str">
        <f t="shared" si="759"/>
        <v>72100000</v>
      </c>
      <c r="C3909" t="str">
        <f t="shared" si="763"/>
        <v>72100659</v>
      </c>
      <c r="D3909" t="str">
        <f t="shared" si="764"/>
        <v>801</v>
      </c>
      <c r="E3909" t="str">
        <f t="shared" si="765"/>
        <v>89301091</v>
      </c>
      <c r="F3909" t="str">
        <f>"2260310371"</f>
        <v>2260310371</v>
      </c>
      <c r="G3909" s="1">
        <v>44867</v>
      </c>
      <c r="H3909" t="str">
        <f>"93121"</f>
        <v>93121</v>
      </c>
      <c r="I3909">
        <v>1</v>
      </c>
      <c r="J3909">
        <v>125</v>
      </c>
      <c r="K3909">
        <v>0</v>
      </c>
      <c r="L3909">
        <v>153.75</v>
      </c>
    </row>
    <row r="3910" spans="1:12" x14ac:dyDescent="0.25">
      <c r="A3910" t="str">
        <f t="shared" si="766"/>
        <v>89301000</v>
      </c>
      <c r="B3910" t="str">
        <f t="shared" si="759"/>
        <v>72100000</v>
      </c>
      <c r="C3910" t="str">
        <f t="shared" si="763"/>
        <v>72100659</v>
      </c>
      <c r="D3910" t="str">
        <f t="shared" si="764"/>
        <v>801</v>
      </c>
      <c r="E3910" t="str">
        <f t="shared" si="765"/>
        <v>89301091</v>
      </c>
      <c r="F3910" t="str">
        <f>"2260310371"</f>
        <v>2260310371</v>
      </c>
      <c r="G3910" s="1">
        <v>44867</v>
      </c>
      <c r="H3910" t="str">
        <f>"93124"</f>
        <v>93124</v>
      </c>
      <c r="I3910">
        <v>1</v>
      </c>
      <c r="J3910">
        <v>173</v>
      </c>
      <c r="K3910">
        <v>0</v>
      </c>
      <c r="L3910">
        <v>212.79</v>
      </c>
    </row>
    <row r="3911" spans="1:12" x14ac:dyDescent="0.25">
      <c r="A3911" t="str">
        <f t="shared" si="766"/>
        <v>89301000</v>
      </c>
      <c r="B3911" t="str">
        <f t="shared" si="759"/>
        <v>72100000</v>
      </c>
      <c r="C3911" t="str">
        <f t="shared" si="763"/>
        <v>72100659</v>
      </c>
      <c r="D3911" t="str">
        <f t="shared" si="764"/>
        <v>801</v>
      </c>
      <c r="E3911" t="str">
        <f t="shared" si="765"/>
        <v>89301091</v>
      </c>
      <c r="F3911" t="str">
        <f>"2260310371"</f>
        <v>2260310371</v>
      </c>
      <c r="G3911" s="1">
        <v>44867</v>
      </c>
      <c r="H3911" t="str">
        <f>"93281"</f>
        <v>93281</v>
      </c>
      <c r="I3911">
        <v>1</v>
      </c>
      <c r="J3911">
        <v>134</v>
      </c>
      <c r="K3911">
        <v>0</v>
      </c>
      <c r="L3911">
        <v>164.82</v>
      </c>
    </row>
    <row r="3912" spans="1:12" x14ac:dyDescent="0.25">
      <c r="A3912" t="str">
        <f t="shared" si="766"/>
        <v>89301000</v>
      </c>
      <c r="B3912" t="str">
        <f t="shared" si="759"/>
        <v>72100000</v>
      </c>
      <c r="C3912" t="str">
        <f t="shared" si="763"/>
        <v>72100659</v>
      </c>
      <c r="D3912" t="str">
        <f t="shared" si="764"/>
        <v>801</v>
      </c>
      <c r="E3912" t="str">
        <f t="shared" si="765"/>
        <v>89301091</v>
      </c>
      <c r="F3912" t="str">
        <f>"2260310382"</f>
        <v>2260310382</v>
      </c>
      <c r="G3912" s="1">
        <v>44867</v>
      </c>
      <c r="H3912" t="str">
        <f>"93121"</f>
        <v>93121</v>
      </c>
      <c r="I3912">
        <v>1</v>
      </c>
      <c r="J3912">
        <v>125</v>
      </c>
      <c r="K3912">
        <v>0</v>
      </c>
      <c r="L3912">
        <v>153.75</v>
      </c>
    </row>
    <row r="3913" spans="1:12" x14ac:dyDescent="0.25">
      <c r="A3913" t="str">
        <f t="shared" si="766"/>
        <v>89301000</v>
      </c>
      <c r="B3913" t="str">
        <f t="shared" si="759"/>
        <v>72100000</v>
      </c>
      <c r="C3913" t="str">
        <f t="shared" si="763"/>
        <v>72100659</v>
      </c>
      <c r="D3913" t="str">
        <f t="shared" si="764"/>
        <v>801</v>
      </c>
      <c r="E3913" t="str">
        <f t="shared" si="765"/>
        <v>89301091</v>
      </c>
      <c r="F3913" t="str">
        <f>"2260310382"</f>
        <v>2260310382</v>
      </c>
      <c r="G3913" s="1">
        <v>44867</v>
      </c>
      <c r="H3913" t="str">
        <f>"93124"</f>
        <v>93124</v>
      </c>
      <c r="I3913">
        <v>1</v>
      </c>
      <c r="J3913">
        <v>173</v>
      </c>
      <c r="K3913">
        <v>0</v>
      </c>
      <c r="L3913">
        <v>212.79</v>
      </c>
    </row>
    <row r="3914" spans="1:12" x14ac:dyDescent="0.25">
      <c r="A3914" t="str">
        <f t="shared" si="766"/>
        <v>89301000</v>
      </c>
      <c r="B3914" t="str">
        <f t="shared" si="759"/>
        <v>72100000</v>
      </c>
      <c r="C3914" t="str">
        <f t="shared" si="763"/>
        <v>72100659</v>
      </c>
      <c r="D3914" t="str">
        <f t="shared" si="764"/>
        <v>801</v>
      </c>
      <c r="E3914" t="str">
        <f t="shared" si="765"/>
        <v>89301091</v>
      </c>
      <c r="F3914" t="str">
        <f>"2260310382"</f>
        <v>2260310382</v>
      </c>
      <c r="G3914" s="1">
        <v>44867</v>
      </c>
      <c r="H3914" t="str">
        <f>"93281"</f>
        <v>93281</v>
      </c>
      <c r="I3914">
        <v>1</v>
      </c>
      <c r="J3914">
        <v>134</v>
      </c>
      <c r="K3914">
        <v>0</v>
      </c>
      <c r="L3914">
        <v>164.82</v>
      </c>
    </row>
    <row r="3915" spans="1:12" x14ac:dyDescent="0.25">
      <c r="A3915" t="str">
        <f t="shared" si="766"/>
        <v>89301000</v>
      </c>
      <c r="B3915" t="str">
        <f t="shared" si="759"/>
        <v>72100000</v>
      </c>
      <c r="C3915" t="str">
        <f t="shared" si="763"/>
        <v>72100659</v>
      </c>
      <c r="D3915" t="str">
        <f t="shared" si="764"/>
        <v>801</v>
      </c>
      <c r="E3915" t="str">
        <f t="shared" si="765"/>
        <v>89301091</v>
      </c>
      <c r="F3915" t="str">
        <f>"2260310404"</f>
        <v>2260310404</v>
      </c>
      <c r="G3915" s="1">
        <v>44867</v>
      </c>
      <c r="H3915" t="str">
        <f>"93121"</f>
        <v>93121</v>
      </c>
      <c r="I3915">
        <v>1</v>
      </c>
      <c r="J3915">
        <v>125</v>
      </c>
      <c r="K3915">
        <v>0</v>
      </c>
      <c r="L3915">
        <v>153.75</v>
      </c>
    </row>
    <row r="3916" spans="1:12" x14ac:dyDescent="0.25">
      <c r="A3916" t="str">
        <f t="shared" si="766"/>
        <v>89301000</v>
      </c>
      <c r="B3916" t="str">
        <f t="shared" si="759"/>
        <v>72100000</v>
      </c>
      <c r="C3916" t="str">
        <f t="shared" si="763"/>
        <v>72100659</v>
      </c>
      <c r="D3916" t="str">
        <f t="shared" si="764"/>
        <v>801</v>
      </c>
      <c r="E3916" t="str">
        <f t="shared" si="765"/>
        <v>89301091</v>
      </c>
      <c r="F3916" t="str">
        <f>"2260310404"</f>
        <v>2260310404</v>
      </c>
      <c r="G3916" s="1">
        <v>44867</v>
      </c>
      <c r="H3916" t="str">
        <f>"93124"</f>
        <v>93124</v>
      </c>
      <c r="I3916">
        <v>1</v>
      </c>
      <c r="J3916">
        <v>173</v>
      </c>
      <c r="K3916">
        <v>0</v>
      </c>
      <c r="L3916">
        <v>212.79</v>
      </c>
    </row>
    <row r="3917" spans="1:12" x14ac:dyDescent="0.25">
      <c r="A3917" t="str">
        <f t="shared" si="766"/>
        <v>89301000</v>
      </c>
      <c r="B3917" t="str">
        <f t="shared" si="759"/>
        <v>72100000</v>
      </c>
      <c r="C3917" t="str">
        <f t="shared" si="763"/>
        <v>72100659</v>
      </c>
      <c r="D3917" t="str">
        <f t="shared" si="764"/>
        <v>801</v>
      </c>
      <c r="E3917" t="str">
        <f t="shared" si="765"/>
        <v>89301091</v>
      </c>
      <c r="F3917" t="str">
        <f>"2260310404"</f>
        <v>2260310404</v>
      </c>
      <c r="G3917" s="1">
        <v>44867</v>
      </c>
      <c r="H3917" t="str">
        <f>"93281"</f>
        <v>93281</v>
      </c>
      <c r="I3917">
        <v>1</v>
      </c>
      <c r="J3917">
        <v>134</v>
      </c>
      <c r="K3917">
        <v>0</v>
      </c>
      <c r="L3917">
        <v>164.82</v>
      </c>
    </row>
    <row r="3918" spans="1:12" x14ac:dyDescent="0.25">
      <c r="A3918" t="str">
        <f t="shared" si="766"/>
        <v>89301000</v>
      </c>
      <c r="B3918" t="str">
        <f t="shared" si="759"/>
        <v>72100000</v>
      </c>
      <c r="C3918" t="str">
        <f t="shared" si="763"/>
        <v>72100659</v>
      </c>
      <c r="D3918" t="str">
        <f t="shared" si="764"/>
        <v>801</v>
      </c>
      <c r="E3918" t="str">
        <f t="shared" si="765"/>
        <v>89301091</v>
      </c>
      <c r="F3918" t="str">
        <f>"2211020526"</f>
        <v>2211020526</v>
      </c>
      <c r="G3918" s="1">
        <v>44869</v>
      </c>
      <c r="H3918" t="str">
        <f>"93121"</f>
        <v>93121</v>
      </c>
      <c r="I3918">
        <v>1</v>
      </c>
      <c r="J3918">
        <v>125</v>
      </c>
      <c r="K3918">
        <v>0</v>
      </c>
      <c r="L3918">
        <v>153.75</v>
      </c>
    </row>
    <row r="3919" spans="1:12" x14ac:dyDescent="0.25">
      <c r="A3919" t="str">
        <f t="shared" si="766"/>
        <v>89301000</v>
      </c>
      <c r="B3919" t="str">
        <f t="shared" si="759"/>
        <v>72100000</v>
      </c>
      <c r="C3919" t="str">
        <f t="shared" si="763"/>
        <v>72100659</v>
      </c>
      <c r="D3919" t="str">
        <f t="shared" si="764"/>
        <v>801</v>
      </c>
      <c r="E3919" t="str">
        <f t="shared" si="765"/>
        <v>89301091</v>
      </c>
      <c r="F3919" t="str">
        <f>"2211020526"</f>
        <v>2211020526</v>
      </c>
      <c r="G3919" s="1">
        <v>44869</v>
      </c>
      <c r="H3919" t="str">
        <f>"93124"</f>
        <v>93124</v>
      </c>
      <c r="I3919">
        <v>1</v>
      </c>
      <c r="J3919">
        <v>173</v>
      </c>
      <c r="K3919">
        <v>0</v>
      </c>
      <c r="L3919">
        <v>212.79</v>
      </c>
    </row>
    <row r="3920" spans="1:12" x14ac:dyDescent="0.25">
      <c r="A3920" t="str">
        <f t="shared" si="766"/>
        <v>89301000</v>
      </c>
      <c r="B3920" t="str">
        <f t="shared" si="759"/>
        <v>72100000</v>
      </c>
      <c r="C3920" t="str">
        <f t="shared" si="763"/>
        <v>72100659</v>
      </c>
      <c r="D3920" t="str">
        <f t="shared" si="764"/>
        <v>801</v>
      </c>
      <c r="E3920" t="str">
        <f t="shared" si="765"/>
        <v>89301091</v>
      </c>
      <c r="F3920" t="str">
        <f>"2211020526"</f>
        <v>2211020526</v>
      </c>
      <c r="G3920" s="1">
        <v>44869</v>
      </c>
      <c r="H3920" t="str">
        <f>"93281"</f>
        <v>93281</v>
      </c>
      <c r="I3920">
        <v>1</v>
      </c>
      <c r="J3920">
        <v>134</v>
      </c>
      <c r="K3920">
        <v>0</v>
      </c>
      <c r="L3920">
        <v>164.82</v>
      </c>
    </row>
    <row r="3921" spans="1:12" x14ac:dyDescent="0.25">
      <c r="A3921" t="str">
        <f t="shared" si="766"/>
        <v>89301000</v>
      </c>
      <c r="B3921" t="str">
        <f t="shared" si="759"/>
        <v>72100000</v>
      </c>
      <c r="C3921" t="str">
        <f t="shared" si="763"/>
        <v>72100659</v>
      </c>
      <c r="D3921" t="str">
        <f t="shared" si="764"/>
        <v>801</v>
      </c>
      <c r="E3921" t="str">
        <f t="shared" si="765"/>
        <v>89301091</v>
      </c>
      <c r="F3921" t="str">
        <f>"2261020509"</f>
        <v>2261020509</v>
      </c>
      <c r="G3921" s="1">
        <v>44869</v>
      </c>
      <c r="H3921" t="str">
        <f>"93121"</f>
        <v>93121</v>
      </c>
      <c r="I3921">
        <v>1</v>
      </c>
      <c r="J3921">
        <v>125</v>
      </c>
      <c r="K3921">
        <v>0</v>
      </c>
      <c r="L3921">
        <v>153.75</v>
      </c>
    </row>
    <row r="3922" spans="1:12" x14ac:dyDescent="0.25">
      <c r="A3922" t="str">
        <f t="shared" si="766"/>
        <v>89301000</v>
      </c>
      <c r="B3922" t="str">
        <f t="shared" si="759"/>
        <v>72100000</v>
      </c>
      <c r="C3922" t="str">
        <f t="shared" si="763"/>
        <v>72100659</v>
      </c>
      <c r="D3922" t="str">
        <f t="shared" si="764"/>
        <v>801</v>
      </c>
      <c r="E3922" t="str">
        <f t="shared" si="765"/>
        <v>89301091</v>
      </c>
      <c r="F3922" t="str">
        <f>"2261020509"</f>
        <v>2261020509</v>
      </c>
      <c r="G3922" s="1">
        <v>44869</v>
      </c>
      <c r="H3922" t="str">
        <f>"93124"</f>
        <v>93124</v>
      </c>
      <c r="I3922">
        <v>1</v>
      </c>
      <c r="J3922">
        <v>173</v>
      </c>
      <c r="K3922">
        <v>0</v>
      </c>
      <c r="L3922">
        <v>212.79</v>
      </c>
    </row>
    <row r="3923" spans="1:12" x14ac:dyDescent="0.25">
      <c r="A3923" t="str">
        <f t="shared" si="766"/>
        <v>89301000</v>
      </c>
      <c r="B3923" t="str">
        <f t="shared" si="759"/>
        <v>72100000</v>
      </c>
      <c r="C3923" t="str">
        <f t="shared" si="763"/>
        <v>72100659</v>
      </c>
      <c r="D3923" t="str">
        <f t="shared" si="764"/>
        <v>801</v>
      </c>
      <c r="E3923" t="str">
        <f t="shared" si="765"/>
        <v>89301091</v>
      </c>
      <c r="F3923" t="str">
        <f>"2261020509"</f>
        <v>2261020509</v>
      </c>
      <c r="G3923" s="1">
        <v>44869</v>
      </c>
      <c r="H3923" t="str">
        <f>"93281"</f>
        <v>93281</v>
      </c>
      <c r="I3923">
        <v>1</v>
      </c>
      <c r="J3923">
        <v>134</v>
      </c>
      <c r="K3923">
        <v>0</v>
      </c>
      <c r="L3923">
        <v>164.82</v>
      </c>
    </row>
    <row r="3924" spans="1:12" x14ac:dyDescent="0.25">
      <c r="A3924" t="str">
        <f t="shared" si="766"/>
        <v>89301000</v>
      </c>
      <c r="B3924" t="str">
        <f t="shared" si="759"/>
        <v>72100000</v>
      </c>
      <c r="C3924" t="str">
        <f t="shared" si="763"/>
        <v>72100659</v>
      </c>
      <c r="D3924" t="str">
        <f t="shared" si="764"/>
        <v>801</v>
      </c>
      <c r="E3924" t="str">
        <f t="shared" si="765"/>
        <v>89301091</v>
      </c>
      <c r="F3924" t="str">
        <f>"2261050253"</f>
        <v>2261050253</v>
      </c>
      <c r="G3924" s="1">
        <v>44872</v>
      </c>
      <c r="H3924" t="str">
        <f>"93121"</f>
        <v>93121</v>
      </c>
      <c r="I3924">
        <v>1</v>
      </c>
      <c r="J3924">
        <v>125</v>
      </c>
      <c r="K3924">
        <v>0</v>
      </c>
      <c r="L3924">
        <v>153.75</v>
      </c>
    </row>
    <row r="3925" spans="1:12" x14ac:dyDescent="0.25">
      <c r="A3925" t="str">
        <f t="shared" si="766"/>
        <v>89301000</v>
      </c>
      <c r="B3925" t="str">
        <f t="shared" si="759"/>
        <v>72100000</v>
      </c>
      <c r="C3925" t="str">
        <f t="shared" si="763"/>
        <v>72100659</v>
      </c>
      <c r="D3925" t="str">
        <f t="shared" si="764"/>
        <v>801</v>
      </c>
      <c r="E3925" t="str">
        <f t="shared" si="765"/>
        <v>89301091</v>
      </c>
      <c r="F3925" t="str">
        <f>"2261050253"</f>
        <v>2261050253</v>
      </c>
      <c r="G3925" s="1">
        <v>44872</v>
      </c>
      <c r="H3925" t="str">
        <f>"93124"</f>
        <v>93124</v>
      </c>
      <c r="I3925">
        <v>1</v>
      </c>
      <c r="J3925">
        <v>173</v>
      </c>
      <c r="K3925">
        <v>0</v>
      </c>
      <c r="L3925">
        <v>212.79</v>
      </c>
    </row>
    <row r="3926" spans="1:12" x14ac:dyDescent="0.25">
      <c r="A3926" t="str">
        <f t="shared" si="766"/>
        <v>89301000</v>
      </c>
      <c r="B3926" t="str">
        <f t="shared" si="759"/>
        <v>72100000</v>
      </c>
      <c r="C3926" t="str">
        <f t="shared" si="763"/>
        <v>72100659</v>
      </c>
      <c r="D3926" t="str">
        <f t="shared" si="764"/>
        <v>801</v>
      </c>
      <c r="E3926" t="str">
        <f t="shared" si="765"/>
        <v>89301091</v>
      </c>
      <c r="F3926" t="str">
        <f>"2261050253"</f>
        <v>2261050253</v>
      </c>
      <c r="G3926" s="1">
        <v>44872</v>
      </c>
      <c r="H3926" t="str">
        <f>"93281"</f>
        <v>93281</v>
      </c>
      <c r="I3926">
        <v>1</v>
      </c>
      <c r="J3926">
        <v>134</v>
      </c>
      <c r="K3926">
        <v>0</v>
      </c>
      <c r="L3926">
        <v>164.82</v>
      </c>
    </row>
    <row r="3927" spans="1:12" x14ac:dyDescent="0.25">
      <c r="A3927" t="str">
        <f t="shared" si="766"/>
        <v>89301000</v>
      </c>
      <c r="B3927" t="str">
        <f t="shared" si="759"/>
        <v>72100000</v>
      </c>
      <c r="C3927" t="str">
        <f t="shared" si="763"/>
        <v>72100659</v>
      </c>
      <c r="D3927" t="str">
        <f t="shared" si="764"/>
        <v>801</v>
      </c>
      <c r="E3927" t="str">
        <f t="shared" si="765"/>
        <v>89301091</v>
      </c>
      <c r="F3927" t="str">
        <f>"2211060357"</f>
        <v>2211060357</v>
      </c>
      <c r="G3927" s="1">
        <v>44873</v>
      </c>
      <c r="H3927" t="str">
        <f>"93121"</f>
        <v>93121</v>
      </c>
      <c r="I3927">
        <v>1</v>
      </c>
      <c r="J3927">
        <v>125</v>
      </c>
      <c r="K3927">
        <v>0</v>
      </c>
      <c r="L3927">
        <v>153.75</v>
      </c>
    </row>
    <row r="3928" spans="1:12" x14ac:dyDescent="0.25">
      <c r="A3928" t="str">
        <f t="shared" si="766"/>
        <v>89301000</v>
      </c>
      <c r="B3928" t="str">
        <f t="shared" si="759"/>
        <v>72100000</v>
      </c>
      <c r="C3928" t="str">
        <f t="shared" si="763"/>
        <v>72100659</v>
      </c>
      <c r="D3928" t="str">
        <f t="shared" si="764"/>
        <v>801</v>
      </c>
      <c r="E3928" t="str">
        <f t="shared" si="765"/>
        <v>89301091</v>
      </c>
      <c r="F3928" t="str">
        <f>"2211060357"</f>
        <v>2211060357</v>
      </c>
      <c r="G3928" s="1">
        <v>44873</v>
      </c>
      <c r="H3928" t="str">
        <f>"93124"</f>
        <v>93124</v>
      </c>
      <c r="I3928">
        <v>1</v>
      </c>
      <c r="J3928">
        <v>173</v>
      </c>
      <c r="K3928">
        <v>0</v>
      </c>
      <c r="L3928">
        <v>212.79</v>
      </c>
    </row>
    <row r="3929" spans="1:12" x14ac:dyDescent="0.25">
      <c r="A3929" t="str">
        <f t="shared" si="766"/>
        <v>89301000</v>
      </c>
      <c r="B3929" t="str">
        <f t="shared" si="759"/>
        <v>72100000</v>
      </c>
      <c r="C3929" t="str">
        <f t="shared" si="763"/>
        <v>72100659</v>
      </c>
      <c r="D3929" t="str">
        <f t="shared" si="764"/>
        <v>801</v>
      </c>
      <c r="E3929" t="str">
        <f t="shared" ref="E3929:E3960" si="767">"89301091"</f>
        <v>89301091</v>
      </c>
      <c r="F3929" t="str">
        <f>"2211060357"</f>
        <v>2211060357</v>
      </c>
      <c r="G3929" s="1">
        <v>44873</v>
      </c>
      <c r="H3929" t="str">
        <f>"93281"</f>
        <v>93281</v>
      </c>
      <c r="I3929">
        <v>1</v>
      </c>
      <c r="J3929">
        <v>134</v>
      </c>
      <c r="K3929">
        <v>0</v>
      </c>
      <c r="L3929">
        <v>164.82</v>
      </c>
    </row>
    <row r="3930" spans="1:12" x14ac:dyDescent="0.25">
      <c r="A3930" t="str">
        <f t="shared" si="766"/>
        <v>89301000</v>
      </c>
      <c r="B3930" t="str">
        <f t="shared" si="759"/>
        <v>72100000</v>
      </c>
      <c r="C3930" t="str">
        <f t="shared" si="763"/>
        <v>72100659</v>
      </c>
      <c r="D3930" t="str">
        <f t="shared" si="764"/>
        <v>801</v>
      </c>
      <c r="E3930" t="str">
        <f t="shared" si="767"/>
        <v>89301091</v>
      </c>
      <c r="F3930" t="str">
        <f>"2211060368"</f>
        <v>2211060368</v>
      </c>
      <c r="G3930" s="1">
        <v>44873</v>
      </c>
      <c r="H3930" t="str">
        <f>"93121"</f>
        <v>93121</v>
      </c>
      <c r="I3930">
        <v>1</v>
      </c>
      <c r="J3930">
        <v>125</v>
      </c>
      <c r="K3930">
        <v>0</v>
      </c>
      <c r="L3930">
        <v>153.75</v>
      </c>
    </row>
    <row r="3931" spans="1:12" x14ac:dyDescent="0.25">
      <c r="A3931" t="str">
        <f t="shared" si="766"/>
        <v>89301000</v>
      </c>
      <c r="B3931" t="str">
        <f t="shared" si="759"/>
        <v>72100000</v>
      </c>
      <c r="C3931" t="str">
        <f t="shared" si="763"/>
        <v>72100659</v>
      </c>
      <c r="D3931" t="str">
        <f t="shared" si="764"/>
        <v>801</v>
      </c>
      <c r="E3931" t="str">
        <f t="shared" si="767"/>
        <v>89301091</v>
      </c>
      <c r="F3931" t="str">
        <f>"2211060368"</f>
        <v>2211060368</v>
      </c>
      <c r="G3931" s="1">
        <v>44873</v>
      </c>
      <c r="H3931" t="str">
        <f>"93124"</f>
        <v>93124</v>
      </c>
      <c r="I3931">
        <v>1</v>
      </c>
      <c r="J3931">
        <v>173</v>
      </c>
      <c r="K3931">
        <v>0</v>
      </c>
      <c r="L3931">
        <v>212.79</v>
      </c>
    </row>
    <row r="3932" spans="1:12" x14ac:dyDescent="0.25">
      <c r="A3932" t="str">
        <f t="shared" si="766"/>
        <v>89301000</v>
      </c>
      <c r="B3932" t="str">
        <f t="shared" si="759"/>
        <v>72100000</v>
      </c>
      <c r="C3932" t="str">
        <f t="shared" si="763"/>
        <v>72100659</v>
      </c>
      <c r="D3932" t="str">
        <f t="shared" si="764"/>
        <v>801</v>
      </c>
      <c r="E3932" t="str">
        <f t="shared" si="767"/>
        <v>89301091</v>
      </c>
      <c r="F3932" t="str">
        <f>"2211060368"</f>
        <v>2211060368</v>
      </c>
      <c r="G3932" s="1">
        <v>44873</v>
      </c>
      <c r="H3932" t="str">
        <f>"93281"</f>
        <v>93281</v>
      </c>
      <c r="I3932">
        <v>1</v>
      </c>
      <c r="J3932">
        <v>134</v>
      </c>
      <c r="K3932">
        <v>0</v>
      </c>
      <c r="L3932">
        <v>164.82</v>
      </c>
    </row>
    <row r="3933" spans="1:12" x14ac:dyDescent="0.25">
      <c r="A3933" t="str">
        <f t="shared" si="766"/>
        <v>89301000</v>
      </c>
      <c r="B3933" t="str">
        <f t="shared" si="759"/>
        <v>72100000</v>
      </c>
      <c r="C3933" t="str">
        <f t="shared" si="763"/>
        <v>72100659</v>
      </c>
      <c r="D3933" t="str">
        <f t="shared" si="764"/>
        <v>801</v>
      </c>
      <c r="E3933" t="str">
        <f t="shared" si="767"/>
        <v>89301091</v>
      </c>
      <c r="F3933" t="str">
        <f>"2211060379"</f>
        <v>2211060379</v>
      </c>
      <c r="G3933" s="1">
        <v>44873</v>
      </c>
      <c r="H3933" t="str">
        <f>"93121"</f>
        <v>93121</v>
      </c>
      <c r="I3933">
        <v>1</v>
      </c>
      <c r="J3933">
        <v>125</v>
      </c>
      <c r="K3933">
        <v>0</v>
      </c>
      <c r="L3933">
        <v>153.75</v>
      </c>
    </row>
    <row r="3934" spans="1:12" x14ac:dyDescent="0.25">
      <c r="A3934" t="str">
        <f t="shared" si="766"/>
        <v>89301000</v>
      </c>
      <c r="B3934" t="str">
        <f t="shared" si="759"/>
        <v>72100000</v>
      </c>
      <c r="C3934" t="str">
        <f t="shared" si="763"/>
        <v>72100659</v>
      </c>
      <c r="D3934" t="str">
        <f t="shared" si="764"/>
        <v>801</v>
      </c>
      <c r="E3934" t="str">
        <f t="shared" si="767"/>
        <v>89301091</v>
      </c>
      <c r="F3934" t="str">
        <f>"2211060379"</f>
        <v>2211060379</v>
      </c>
      <c r="G3934" s="1">
        <v>44873</v>
      </c>
      <c r="H3934" t="str">
        <f>"93124"</f>
        <v>93124</v>
      </c>
      <c r="I3934">
        <v>1</v>
      </c>
      <c r="J3934">
        <v>173</v>
      </c>
      <c r="K3934">
        <v>0</v>
      </c>
      <c r="L3934">
        <v>212.79</v>
      </c>
    </row>
    <row r="3935" spans="1:12" x14ac:dyDescent="0.25">
      <c r="A3935" t="str">
        <f t="shared" si="766"/>
        <v>89301000</v>
      </c>
      <c r="B3935" t="str">
        <f t="shared" si="759"/>
        <v>72100000</v>
      </c>
      <c r="C3935" t="str">
        <f t="shared" si="763"/>
        <v>72100659</v>
      </c>
      <c r="D3935" t="str">
        <f t="shared" si="764"/>
        <v>801</v>
      </c>
      <c r="E3935" t="str">
        <f t="shared" si="767"/>
        <v>89301091</v>
      </c>
      <c r="F3935" t="str">
        <f>"2211060379"</f>
        <v>2211060379</v>
      </c>
      <c r="G3935" s="1">
        <v>44873</v>
      </c>
      <c r="H3935" t="str">
        <f>"93281"</f>
        <v>93281</v>
      </c>
      <c r="I3935">
        <v>1</v>
      </c>
      <c r="J3935">
        <v>134</v>
      </c>
      <c r="K3935">
        <v>0</v>
      </c>
      <c r="L3935">
        <v>164.82</v>
      </c>
    </row>
    <row r="3936" spans="1:12" x14ac:dyDescent="0.25">
      <c r="A3936" t="str">
        <f t="shared" si="766"/>
        <v>89301000</v>
      </c>
      <c r="B3936" t="str">
        <f t="shared" si="759"/>
        <v>72100000</v>
      </c>
      <c r="C3936" t="str">
        <f t="shared" si="763"/>
        <v>72100659</v>
      </c>
      <c r="D3936" t="str">
        <f t="shared" si="764"/>
        <v>801</v>
      </c>
      <c r="E3936" t="str">
        <f t="shared" si="767"/>
        <v>89301091</v>
      </c>
      <c r="F3936" t="str">
        <f>"9253195732"</f>
        <v>9253195732</v>
      </c>
      <c r="G3936" s="1">
        <v>44873</v>
      </c>
      <c r="H3936" t="str">
        <f>"93121"</f>
        <v>93121</v>
      </c>
      <c r="I3936">
        <v>1</v>
      </c>
      <c r="J3936">
        <v>125</v>
      </c>
      <c r="K3936">
        <v>0</v>
      </c>
      <c r="L3936">
        <v>153.75</v>
      </c>
    </row>
    <row r="3937" spans="1:12" x14ac:dyDescent="0.25">
      <c r="A3937" t="str">
        <f t="shared" si="766"/>
        <v>89301000</v>
      </c>
      <c r="B3937" t="str">
        <f t="shared" si="759"/>
        <v>72100000</v>
      </c>
      <c r="C3937" t="str">
        <f t="shared" si="763"/>
        <v>72100659</v>
      </c>
      <c r="D3937" t="str">
        <f t="shared" si="764"/>
        <v>801</v>
      </c>
      <c r="E3937" t="str">
        <f t="shared" si="767"/>
        <v>89301091</v>
      </c>
      <c r="F3937" t="str">
        <f>"9253195732"</f>
        <v>9253195732</v>
      </c>
      <c r="G3937" s="1">
        <v>44873</v>
      </c>
      <c r="H3937" t="str">
        <f>"93124"</f>
        <v>93124</v>
      </c>
      <c r="I3937">
        <v>1</v>
      </c>
      <c r="J3937">
        <v>173</v>
      </c>
      <c r="K3937">
        <v>0</v>
      </c>
      <c r="L3937">
        <v>212.79</v>
      </c>
    </row>
    <row r="3938" spans="1:12" x14ac:dyDescent="0.25">
      <c r="A3938" t="str">
        <f t="shared" si="766"/>
        <v>89301000</v>
      </c>
      <c r="B3938" t="str">
        <f t="shared" si="759"/>
        <v>72100000</v>
      </c>
      <c r="C3938" t="str">
        <f t="shared" si="763"/>
        <v>72100659</v>
      </c>
      <c r="D3938" t="str">
        <f t="shared" si="764"/>
        <v>801</v>
      </c>
      <c r="E3938" t="str">
        <f t="shared" si="767"/>
        <v>89301091</v>
      </c>
      <c r="F3938" t="str">
        <f>"9253195732"</f>
        <v>9253195732</v>
      </c>
      <c r="G3938" s="1">
        <v>44873</v>
      </c>
      <c r="H3938" t="str">
        <f>"93281"</f>
        <v>93281</v>
      </c>
      <c r="I3938">
        <v>1</v>
      </c>
      <c r="J3938">
        <v>134</v>
      </c>
      <c r="K3938">
        <v>0</v>
      </c>
      <c r="L3938">
        <v>164.82</v>
      </c>
    </row>
    <row r="3939" spans="1:12" x14ac:dyDescent="0.25">
      <c r="A3939" t="str">
        <f t="shared" si="766"/>
        <v>89301000</v>
      </c>
      <c r="B3939" t="str">
        <f t="shared" si="759"/>
        <v>72100000</v>
      </c>
      <c r="C3939" t="str">
        <f>"72100632"</f>
        <v>72100632</v>
      </c>
      <c r="D3939" t="str">
        <f>"816"</f>
        <v>816</v>
      </c>
      <c r="E3939" t="str">
        <f t="shared" si="767"/>
        <v>89301091</v>
      </c>
      <c r="F3939" t="str">
        <f>"2260300372"</f>
        <v>2260300372</v>
      </c>
      <c r="G3939" s="1">
        <v>44869</v>
      </c>
      <c r="H3939" t="str">
        <f>"94297"</f>
        <v>94297</v>
      </c>
      <c r="I3939">
        <v>1</v>
      </c>
      <c r="J3939">
        <v>298</v>
      </c>
      <c r="K3939">
        <v>0</v>
      </c>
      <c r="L3939">
        <v>366.54</v>
      </c>
    </row>
    <row r="3940" spans="1:12" x14ac:dyDescent="0.25">
      <c r="A3940" t="str">
        <f t="shared" si="766"/>
        <v>89301000</v>
      </c>
      <c r="B3940" t="str">
        <f t="shared" si="759"/>
        <v>72100000</v>
      </c>
      <c r="C3940" t="str">
        <f>"72100632"</f>
        <v>72100632</v>
      </c>
      <c r="D3940" t="str">
        <f>"816"</f>
        <v>816</v>
      </c>
      <c r="E3940" t="str">
        <f t="shared" si="767"/>
        <v>89301091</v>
      </c>
      <c r="F3940" t="str">
        <f>"2260310371"</f>
        <v>2260310371</v>
      </c>
      <c r="G3940" s="1">
        <v>44872</v>
      </c>
      <c r="H3940" t="str">
        <f>"94297"</f>
        <v>94297</v>
      </c>
      <c r="I3940">
        <v>1</v>
      </c>
      <c r="J3940">
        <v>298</v>
      </c>
      <c r="K3940">
        <v>0</v>
      </c>
      <c r="L3940">
        <v>366.54</v>
      </c>
    </row>
    <row r="3941" spans="1:12" x14ac:dyDescent="0.25">
      <c r="A3941" t="str">
        <f t="shared" si="766"/>
        <v>89301000</v>
      </c>
      <c r="B3941" t="str">
        <f t="shared" si="759"/>
        <v>72100000</v>
      </c>
      <c r="C3941" t="str">
        <f>"72100632"</f>
        <v>72100632</v>
      </c>
      <c r="D3941" t="str">
        <f>"816"</f>
        <v>816</v>
      </c>
      <c r="E3941" t="str">
        <f t="shared" si="767"/>
        <v>89301091</v>
      </c>
      <c r="F3941" t="str">
        <f>"2260310382"</f>
        <v>2260310382</v>
      </c>
      <c r="G3941" s="1">
        <v>44872</v>
      </c>
      <c r="H3941" t="str">
        <f>"94297"</f>
        <v>94297</v>
      </c>
      <c r="I3941">
        <v>1</v>
      </c>
      <c r="J3941">
        <v>298</v>
      </c>
      <c r="K3941">
        <v>0</v>
      </c>
      <c r="L3941">
        <v>366.54</v>
      </c>
    </row>
    <row r="3942" spans="1:12" x14ac:dyDescent="0.25">
      <c r="A3942" t="str">
        <f t="shared" si="766"/>
        <v>89301000</v>
      </c>
      <c r="B3942" t="str">
        <f t="shared" si="759"/>
        <v>72100000</v>
      </c>
      <c r="C3942" t="str">
        <f t="shared" ref="C3942:C3973" si="768">"72100659"</f>
        <v>72100659</v>
      </c>
      <c r="D3942" t="str">
        <f t="shared" ref="D3942:D3973" si="769">"801"</f>
        <v>801</v>
      </c>
      <c r="E3942" t="str">
        <f t="shared" si="767"/>
        <v>89301091</v>
      </c>
      <c r="F3942" t="str">
        <f>"2261070559"</f>
        <v>2261070559</v>
      </c>
      <c r="G3942" s="1">
        <v>44874</v>
      </c>
      <c r="H3942" t="str">
        <f>"93121"</f>
        <v>93121</v>
      </c>
      <c r="I3942">
        <v>1</v>
      </c>
      <c r="J3942">
        <v>125</v>
      </c>
      <c r="K3942">
        <v>0</v>
      </c>
      <c r="L3942">
        <v>153.75</v>
      </c>
    </row>
    <row r="3943" spans="1:12" x14ac:dyDescent="0.25">
      <c r="A3943" t="str">
        <f t="shared" si="766"/>
        <v>89301000</v>
      </c>
      <c r="B3943" t="str">
        <f t="shared" si="759"/>
        <v>72100000</v>
      </c>
      <c r="C3943" t="str">
        <f t="shared" si="768"/>
        <v>72100659</v>
      </c>
      <c r="D3943" t="str">
        <f t="shared" si="769"/>
        <v>801</v>
      </c>
      <c r="E3943" t="str">
        <f t="shared" si="767"/>
        <v>89301091</v>
      </c>
      <c r="F3943" t="str">
        <f>"2261070559"</f>
        <v>2261070559</v>
      </c>
      <c r="G3943" s="1">
        <v>44874</v>
      </c>
      <c r="H3943" t="str">
        <f>"93124"</f>
        <v>93124</v>
      </c>
      <c r="I3943">
        <v>1</v>
      </c>
      <c r="J3943">
        <v>173</v>
      </c>
      <c r="K3943">
        <v>0</v>
      </c>
      <c r="L3943">
        <v>212.79</v>
      </c>
    </row>
    <row r="3944" spans="1:12" x14ac:dyDescent="0.25">
      <c r="A3944" t="str">
        <f t="shared" si="766"/>
        <v>89301000</v>
      </c>
      <c r="B3944" t="str">
        <f t="shared" ref="B3944:B4007" si="770">"72100000"</f>
        <v>72100000</v>
      </c>
      <c r="C3944" t="str">
        <f t="shared" si="768"/>
        <v>72100659</v>
      </c>
      <c r="D3944" t="str">
        <f t="shared" si="769"/>
        <v>801</v>
      </c>
      <c r="E3944" t="str">
        <f t="shared" si="767"/>
        <v>89301091</v>
      </c>
      <c r="F3944" t="str">
        <f>"2261070559"</f>
        <v>2261070559</v>
      </c>
      <c r="G3944" s="1">
        <v>44874</v>
      </c>
      <c r="H3944" t="str">
        <f>"93281"</f>
        <v>93281</v>
      </c>
      <c r="I3944">
        <v>1</v>
      </c>
      <c r="J3944">
        <v>134</v>
      </c>
      <c r="K3944">
        <v>0</v>
      </c>
      <c r="L3944">
        <v>164.82</v>
      </c>
    </row>
    <row r="3945" spans="1:12" x14ac:dyDescent="0.25">
      <c r="A3945" t="str">
        <f t="shared" si="766"/>
        <v>89301000</v>
      </c>
      <c r="B3945" t="str">
        <f t="shared" si="770"/>
        <v>72100000</v>
      </c>
      <c r="C3945" t="str">
        <f t="shared" si="768"/>
        <v>72100659</v>
      </c>
      <c r="D3945" t="str">
        <f t="shared" si="769"/>
        <v>801</v>
      </c>
      <c r="E3945" t="str">
        <f t="shared" si="767"/>
        <v>89301091</v>
      </c>
      <c r="F3945" t="str">
        <f>"2211080630"</f>
        <v>2211080630</v>
      </c>
      <c r="G3945" s="1">
        <v>44875</v>
      </c>
      <c r="H3945" t="str">
        <f>"93121"</f>
        <v>93121</v>
      </c>
      <c r="I3945">
        <v>1</v>
      </c>
      <c r="J3945">
        <v>125</v>
      </c>
      <c r="K3945">
        <v>0</v>
      </c>
      <c r="L3945">
        <v>153.75</v>
      </c>
    </row>
    <row r="3946" spans="1:12" x14ac:dyDescent="0.25">
      <c r="A3946" t="str">
        <f t="shared" si="766"/>
        <v>89301000</v>
      </c>
      <c r="B3946" t="str">
        <f t="shared" si="770"/>
        <v>72100000</v>
      </c>
      <c r="C3946" t="str">
        <f t="shared" si="768"/>
        <v>72100659</v>
      </c>
      <c r="D3946" t="str">
        <f t="shared" si="769"/>
        <v>801</v>
      </c>
      <c r="E3946" t="str">
        <f t="shared" si="767"/>
        <v>89301091</v>
      </c>
      <c r="F3946" t="str">
        <f>"2211080630"</f>
        <v>2211080630</v>
      </c>
      <c r="G3946" s="1">
        <v>44875</v>
      </c>
      <c r="H3946" t="str">
        <f>"93124"</f>
        <v>93124</v>
      </c>
      <c r="I3946">
        <v>1</v>
      </c>
      <c r="J3946">
        <v>173</v>
      </c>
      <c r="K3946">
        <v>0</v>
      </c>
      <c r="L3946">
        <v>212.79</v>
      </c>
    </row>
    <row r="3947" spans="1:12" x14ac:dyDescent="0.25">
      <c r="A3947" t="str">
        <f t="shared" si="766"/>
        <v>89301000</v>
      </c>
      <c r="B3947" t="str">
        <f t="shared" si="770"/>
        <v>72100000</v>
      </c>
      <c r="C3947" t="str">
        <f t="shared" si="768"/>
        <v>72100659</v>
      </c>
      <c r="D3947" t="str">
        <f t="shared" si="769"/>
        <v>801</v>
      </c>
      <c r="E3947" t="str">
        <f t="shared" si="767"/>
        <v>89301091</v>
      </c>
      <c r="F3947" t="str">
        <f>"2211080630"</f>
        <v>2211080630</v>
      </c>
      <c r="G3947" s="1">
        <v>44875</v>
      </c>
      <c r="H3947" t="str">
        <f>"93281"</f>
        <v>93281</v>
      </c>
      <c r="I3947">
        <v>1</v>
      </c>
      <c r="J3947">
        <v>134</v>
      </c>
      <c r="K3947">
        <v>0</v>
      </c>
      <c r="L3947">
        <v>164.82</v>
      </c>
    </row>
    <row r="3948" spans="1:12" x14ac:dyDescent="0.25">
      <c r="A3948" t="str">
        <f t="shared" si="766"/>
        <v>89301000</v>
      </c>
      <c r="B3948" t="str">
        <f t="shared" si="770"/>
        <v>72100000</v>
      </c>
      <c r="C3948" t="str">
        <f t="shared" si="768"/>
        <v>72100659</v>
      </c>
      <c r="D3948" t="str">
        <f t="shared" si="769"/>
        <v>801</v>
      </c>
      <c r="E3948" t="str">
        <f t="shared" si="767"/>
        <v>89301091</v>
      </c>
      <c r="F3948" t="str">
        <f>"2211080641"</f>
        <v>2211080641</v>
      </c>
      <c r="G3948" s="1">
        <v>44875</v>
      </c>
      <c r="H3948" t="str">
        <f>"93121"</f>
        <v>93121</v>
      </c>
      <c r="I3948">
        <v>1</v>
      </c>
      <c r="J3948">
        <v>125</v>
      </c>
      <c r="K3948">
        <v>0</v>
      </c>
      <c r="L3948">
        <v>153.75</v>
      </c>
    </row>
    <row r="3949" spans="1:12" x14ac:dyDescent="0.25">
      <c r="A3949" t="str">
        <f t="shared" si="766"/>
        <v>89301000</v>
      </c>
      <c r="B3949" t="str">
        <f t="shared" si="770"/>
        <v>72100000</v>
      </c>
      <c r="C3949" t="str">
        <f t="shared" si="768"/>
        <v>72100659</v>
      </c>
      <c r="D3949" t="str">
        <f t="shared" si="769"/>
        <v>801</v>
      </c>
      <c r="E3949" t="str">
        <f t="shared" si="767"/>
        <v>89301091</v>
      </c>
      <c r="F3949" t="str">
        <f>"2211080641"</f>
        <v>2211080641</v>
      </c>
      <c r="G3949" s="1">
        <v>44875</v>
      </c>
      <c r="H3949" t="str">
        <f>"93124"</f>
        <v>93124</v>
      </c>
      <c r="I3949">
        <v>1</v>
      </c>
      <c r="J3949">
        <v>173</v>
      </c>
      <c r="K3949">
        <v>0</v>
      </c>
      <c r="L3949">
        <v>212.79</v>
      </c>
    </row>
    <row r="3950" spans="1:12" x14ac:dyDescent="0.25">
      <c r="A3950" t="str">
        <f t="shared" si="766"/>
        <v>89301000</v>
      </c>
      <c r="B3950" t="str">
        <f t="shared" si="770"/>
        <v>72100000</v>
      </c>
      <c r="C3950" t="str">
        <f t="shared" si="768"/>
        <v>72100659</v>
      </c>
      <c r="D3950" t="str">
        <f t="shared" si="769"/>
        <v>801</v>
      </c>
      <c r="E3950" t="str">
        <f t="shared" si="767"/>
        <v>89301091</v>
      </c>
      <c r="F3950" t="str">
        <f>"2211080641"</f>
        <v>2211080641</v>
      </c>
      <c r="G3950" s="1">
        <v>44875</v>
      </c>
      <c r="H3950" t="str">
        <f>"93281"</f>
        <v>93281</v>
      </c>
      <c r="I3950">
        <v>1</v>
      </c>
      <c r="J3950">
        <v>134</v>
      </c>
      <c r="K3950">
        <v>0</v>
      </c>
      <c r="L3950">
        <v>164.82</v>
      </c>
    </row>
    <row r="3951" spans="1:12" x14ac:dyDescent="0.25">
      <c r="A3951" t="str">
        <f t="shared" si="766"/>
        <v>89301000</v>
      </c>
      <c r="B3951" t="str">
        <f t="shared" si="770"/>
        <v>72100000</v>
      </c>
      <c r="C3951" t="str">
        <f t="shared" si="768"/>
        <v>72100659</v>
      </c>
      <c r="D3951" t="str">
        <f t="shared" si="769"/>
        <v>801</v>
      </c>
      <c r="E3951" t="str">
        <f t="shared" si="767"/>
        <v>89301091</v>
      </c>
      <c r="F3951" t="str">
        <f>"2261080052"</f>
        <v>2261080052</v>
      </c>
      <c r="G3951" s="1">
        <v>44875</v>
      </c>
      <c r="H3951" t="str">
        <f>"93121"</f>
        <v>93121</v>
      </c>
      <c r="I3951">
        <v>1</v>
      </c>
      <c r="J3951">
        <v>125</v>
      </c>
      <c r="K3951">
        <v>0</v>
      </c>
      <c r="L3951">
        <v>153.75</v>
      </c>
    </row>
    <row r="3952" spans="1:12" x14ac:dyDescent="0.25">
      <c r="A3952" t="str">
        <f t="shared" si="766"/>
        <v>89301000</v>
      </c>
      <c r="B3952" t="str">
        <f t="shared" si="770"/>
        <v>72100000</v>
      </c>
      <c r="C3952" t="str">
        <f t="shared" si="768"/>
        <v>72100659</v>
      </c>
      <c r="D3952" t="str">
        <f t="shared" si="769"/>
        <v>801</v>
      </c>
      <c r="E3952" t="str">
        <f t="shared" si="767"/>
        <v>89301091</v>
      </c>
      <c r="F3952" t="str">
        <f>"2261080052"</f>
        <v>2261080052</v>
      </c>
      <c r="G3952" s="1">
        <v>44875</v>
      </c>
      <c r="H3952" t="str">
        <f>"93124"</f>
        <v>93124</v>
      </c>
      <c r="I3952">
        <v>1</v>
      </c>
      <c r="J3952">
        <v>173</v>
      </c>
      <c r="K3952">
        <v>0</v>
      </c>
      <c r="L3952">
        <v>212.79</v>
      </c>
    </row>
    <row r="3953" spans="1:12" x14ac:dyDescent="0.25">
      <c r="A3953" t="str">
        <f t="shared" si="766"/>
        <v>89301000</v>
      </c>
      <c r="B3953" t="str">
        <f t="shared" si="770"/>
        <v>72100000</v>
      </c>
      <c r="C3953" t="str">
        <f t="shared" si="768"/>
        <v>72100659</v>
      </c>
      <c r="D3953" t="str">
        <f t="shared" si="769"/>
        <v>801</v>
      </c>
      <c r="E3953" t="str">
        <f t="shared" si="767"/>
        <v>89301091</v>
      </c>
      <c r="F3953" t="str">
        <f>"2261080052"</f>
        <v>2261080052</v>
      </c>
      <c r="G3953" s="1">
        <v>44875</v>
      </c>
      <c r="H3953" t="str">
        <f>"93281"</f>
        <v>93281</v>
      </c>
      <c r="I3953">
        <v>1</v>
      </c>
      <c r="J3953">
        <v>134</v>
      </c>
      <c r="K3953">
        <v>0</v>
      </c>
      <c r="L3953">
        <v>164.82</v>
      </c>
    </row>
    <row r="3954" spans="1:12" x14ac:dyDescent="0.25">
      <c r="A3954" t="str">
        <f t="shared" si="766"/>
        <v>89301000</v>
      </c>
      <c r="B3954" t="str">
        <f t="shared" si="770"/>
        <v>72100000</v>
      </c>
      <c r="C3954" t="str">
        <f t="shared" si="768"/>
        <v>72100659</v>
      </c>
      <c r="D3954" t="str">
        <f t="shared" si="769"/>
        <v>801</v>
      </c>
      <c r="E3954" t="str">
        <f t="shared" si="767"/>
        <v>89301091</v>
      </c>
      <c r="F3954" t="str">
        <f>"2261080514"</f>
        <v>2261080514</v>
      </c>
      <c r="G3954" s="1">
        <v>44875</v>
      </c>
      <c r="H3954" t="str">
        <f>"93121"</f>
        <v>93121</v>
      </c>
      <c r="I3954">
        <v>1</v>
      </c>
      <c r="J3954">
        <v>125</v>
      </c>
      <c r="K3954">
        <v>0</v>
      </c>
      <c r="L3954">
        <v>153.75</v>
      </c>
    </row>
    <row r="3955" spans="1:12" x14ac:dyDescent="0.25">
      <c r="A3955" t="str">
        <f t="shared" si="766"/>
        <v>89301000</v>
      </c>
      <c r="B3955" t="str">
        <f t="shared" si="770"/>
        <v>72100000</v>
      </c>
      <c r="C3955" t="str">
        <f t="shared" si="768"/>
        <v>72100659</v>
      </c>
      <c r="D3955" t="str">
        <f t="shared" si="769"/>
        <v>801</v>
      </c>
      <c r="E3955" t="str">
        <f t="shared" si="767"/>
        <v>89301091</v>
      </c>
      <c r="F3955" t="str">
        <f>"2261080514"</f>
        <v>2261080514</v>
      </c>
      <c r="G3955" s="1">
        <v>44875</v>
      </c>
      <c r="H3955" t="str">
        <f>"93124"</f>
        <v>93124</v>
      </c>
      <c r="I3955">
        <v>1</v>
      </c>
      <c r="J3955">
        <v>173</v>
      </c>
      <c r="K3955">
        <v>0</v>
      </c>
      <c r="L3955">
        <v>212.79</v>
      </c>
    </row>
    <row r="3956" spans="1:12" x14ac:dyDescent="0.25">
      <c r="A3956" t="str">
        <f t="shared" si="766"/>
        <v>89301000</v>
      </c>
      <c r="B3956" t="str">
        <f t="shared" si="770"/>
        <v>72100000</v>
      </c>
      <c r="C3956" t="str">
        <f t="shared" si="768"/>
        <v>72100659</v>
      </c>
      <c r="D3956" t="str">
        <f t="shared" si="769"/>
        <v>801</v>
      </c>
      <c r="E3956" t="str">
        <f t="shared" si="767"/>
        <v>89301091</v>
      </c>
      <c r="F3956" t="str">
        <f>"2261080514"</f>
        <v>2261080514</v>
      </c>
      <c r="G3956" s="1">
        <v>44875</v>
      </c>
      <c r="H3956" t="str">
        <f>"93281"</f>
        <v>93281</v>
      </c>
      <c r="I3956">
        <v>1</v>
      </c>
      <c r="J3956">
        <v>134</v>
      </c>
      <c r="K3956">
        <v>0</v>
      </c>
      <c r="L3956">
        <v>164.82</v>
      </c>
    </row>
    <row r="3957" spans="1:12" x14ac:dyDescent="0.25">
      <c r="A3957" t="str">
        <f t="shared" si="766"/>
        <v>89301000</v>
      </c>
      <c r="B3957" t="str">
        <f t="shared" si="770"/>
        <v>72100000</v>
      </c>
      <c r="C3957" t="str">
        <f t="shared" si="768"/>
        <v>72100659</v>
      </c>
      <c r="D3957" t="str">
        <f t="shared" si="769"/>
        <v>801</v>
      </c>
      <c r="E3957" t="str">
        <f t="shared" si="767"/>
        <v>89301091</v>
      </c>
      <c r="F3957" t="str">
        <f>"2261080536"</f>
        <v>2261080536</v>
      </c>
      <c r="G3957" s="1">
        <v>44876</v>
      </c>
      <c r="H3957" t="str">
        <f>"93121"</f>
        <v>93121</v>
      </c>
      <c r="I3957">
        <v>1</v>
      </c>
      <c r="J3957">
        <v>125</v>
      </c>
      <c r="K3957">
        <v>0</v>
      </c>
      <c r="L3957">
        <v>153.75</v>
      </c>
    </row>
    <row r="3958" spans="1:12" x14ac:dyDescent="0.25">
      <c r="A3958" t="str">
        <f t="shared" si="766"/>
        <v>89301000</v>
      </c>
      <c r="B3958" t="str">
        <f t="shared" si="770"/>
        <v>72100000</v>
      </c>
      <c r="C3958" t="str">
        <f t="shared" si="768"/>
        <v>72100659</v>
      </c>
      <c r="D3958" t="str">
        <f t="shared" si="769"/>
        <v>801</v>
      </c>
      <c r="E3958" t="str">
        <f t="shared" si="767"/>
        <v>89301091</v>
      </c>
      <c r="F3958" t="str">
        <f>"2261080536"</f>
        <v>2261080536</v>
      </c>
      <c r="G3958" s="1">
        <v>44876</v>
      </c>
      <c r="H3958" t="str">
        <f>"93124"</f>
        <v>93124</v>
      </c>
      <c r="I3958">
        <v>1</v>
      </c>
      <c r="J3958">
        <v>173</v>
      </c>
      <c r="K3958">
        <v>0</v>
      </c>
      <c r="L3958">
        <v>212.79</v>
      </c>
    </row>
    <row r="3959" spans="1:12" x14ac:dyDescent="0.25">
      <c r="A3959" t="str">
        <f t="shared" si="766"/>
        <v>89301000</v>
      </c>
      <c r="B3959" t="str">
        <f t="shared" si="770"/>
        <v>72100000</v>
      </c>
      <c r="C3959" t="str">
        <f t="shared" si="768"/>
        <v>72100659</v>
      </c>
      <c r="D3959" t="str">
        <f t="shared" si="769"/>
        <v>801</v>
      </c>
      <c r="E3959" t="str">
        <f t="shared" si="767"/>
        <v>89301091</v>
      </c>
      <c r="F3959" t="str">
        <f>"2261080536"</f>
        <v>2261080536</v>
      </c>
      <c r="G3959" s="1">
        <v>44876</v>
      </c>
      <c r="H3959" t="str">
        <f>"93281"</f>
        <v>93281</v>
      </c>
      <c r="I3959">
        <v>1</v>
      </c>
      <c r="J3959">
        <v>134</v>
      </c>
      <c r="K3959">
        <v>0</v>
      </c>
      <c r="L3959">
        <v>164.82</v>
      </c>
    </row>
    <row r="3960" spans="1:12" x14ac:dyDescent="0.25">
      <c r="A3960" t="str">
        <f t="shared" si="766"/>
        <v>89301000</v>
      </c>
      <c r="B3960" t="str">
        <f t="shared" si="770"/>
        <v>72100000</v>
      </c>
      <c r="C3960" t="str">
        <f t="shared" si="768"/>
        <v>72100659</v>
      </c>
      <c r="D3960" t="str">
        <f t="shared" si="769"/>
        <v>801</v>
      </c>
      <c r="E3960" t="str">
        <f t="shared" si="767"/>
        <v>89301091</v>
      </c>
      <c r="F3960" t="str">
        <f>"2211090574"</f>
        <v>2211090574</v>
      </c>
      <c r="G3960" s="1">
        <v>44876</v>
      </c>
      <c r="H3960" t="str">
        <f>"93121"</f>
        <v>93121</v>
      </c>
      <c r="I3960">
        <v>1</v>
      </c>
      <c r="J3960">
        <v>125</v>
      </c>
      <c r="K3960">
        <v>0</v>
      </c>
      <c r="L3960">
        <v>153.75</v>
      </c>
    </row>
    <row r="3961" spans="1:12" x14ac:dyDescent="0.25">
      <c r="A3961" t="str">
        <f t="shared" si="766"/>
        <v>89301000</v>
      </c>
      <c r="B3961" t="str">
        <f t="shared" si="770"/>
        <v>72100000</v>
      </c>
      <c r="C3961" t="str">
        <f t="shared" si="768"/>
        <v>72100659</v>
      </c>
      <c r="D3961" t="str">
        <f t="shared" si="769"/>
        <v>801</v>
      </c>
      <c r="E3961" t="str">
        <f t="shared" ref="E3961:E3992" si="771">"89301091"</f>
        <v>89301091</v>
      </c>
      <c r="F3961" t="str">
        <f>"2211090574"</f>
        <v>2211090574</v>
      </c>
      <c r="G3961" s="1">
        <v>44876</v>
      </c>
      <c r="H3961" t="str">
        <f>"93124"</f>
        <v>93124</v>
      </c>
      <c r="I3961">
        <v>1</v>
      </c>
      <c r="J3961">
        <v>173</v>
      </c>
      <c r="K3961">
        <v>0</v>
      </c>
      <c r="L3961">
        <v>212.79</v>
      </c>
    </row>
    <row r="3962" spans="1:12" x14ac:dyDescent="0.25">
      <c r="A3962" t="str">
        <f t="shared" si="766"/>
        <v>89301000</v>
      </c>
      <c r="B3962" t="str">
        <f t="shared" si="770"/>
        <v>72100000</v>
      </c>
      <c r="C3962" t="str">
        <f t="shared" si="768"/>
        <v>72100659</v>
      </c>
      <c r="D3962" t="str">
        <f t="shared" si="769"/>
        <v>801</v>
      </c>
      <c r="E3962" t="str">
        <f t="shared" si="771"/>
        <v>89301091</v>
      </c>
      <c r="F3962" t="str">
        <f>"2211090574"</f>
        <v>2211090574</v>
      </c>
      <c r="G3962" s="1">
        <v>44876</v>
      </c>
      <c r="H3962" t="str">
        <f>"93281"</f>
        <v>93281</v>
      </c>
      <c r="I3962">
        <v>1</v>
      </c>
      <c r="J3962">
        <v>134</v>
      </c>
      <c r="K3962">
        <v>0</v>
      </c>
      <c r="L3962">
        <v>164.82</v>
      </c>
    </row>
    <row r="3963" spans="1:12" x14ac:dyDescent="0.25">
      <c r="A3963" t="str">
        <f t="shared" si="766"/>
        <v>89301000</v>
      </c>
      <c r="B3963" t="str">
        <f t="shared" si="770"/>
        <v>72100000</v>
      </c>
      <c r="C3963" t="str">
        <f t="shared" si="768"/>
        <v>72100659</v>
      </c>
      <c r="D3963" t="str">
        <f t="shared" si="769"/>
        <v>801</v>
      </c>
      <c r="E3963" t="str">
        <f t="shared" si="771"/>
        <v>89301091</v>
      </c>
      <c r="F3963" t="str">
        <f>"2211100540"</f>
        <v>2211100540</v>
      </c>
      <c r="G3963" s="1">
        <v>44877</v>
      </c>
      <c r="H3963" t="str">
        <f>"93121"</f>
        <v>93121</v>
      </c>
      <c r="I3963">
        <v>1</v>
      </c>
      <c r="J3963">
        <v>125</v>
      </c>
      <c r="K3963">
        <v>0</v>
      </c>
      <c r="L3963">
        <v>153.75</v>
      </c>
    </row>
    <row r="3964" spans="1:12" x14ac:dyDescent="0.25">
      <c r="A3964" t="str">
        <f t="shared" si="766"/>
        <v>89301000</v>
      </c>
      <c r="B3964" t="str">
        <f t="shared" si="770"/>
        <v>72100000</v>
      </c>
      <c r="C3964" t="str">
        <f t="shared" si="768"/>
        <v>72100659</v>
      </c>
      <c r="D3964" t="str">
        <f t="shared" si="769"/>
        <v>801</v>
      </c>
      <c r="E3964" t="str">
        <f t="shared" si="771"/>
        <v>89301091</v>
      </c>
      <c r="F3964" t="str">
        <f>"2211100540"</f>
        <v>2211100540</v>
      </c>
      <c r="G3964" s="1">
        <v>44877</v>
      </c>
      <c r="H3964" t="str">
        <f>"93124"</f>
        <v>93124</v>
      </c>
      <c r="I3964">
        <v>1</v>
      </c>
      <c r="J3964">
        <v>173</v>
      </c>
      <c r="K3964">
        <v>0</v>
      </c>
      <c r="L3964">
        <v>212.79</v>
      </c>
    </row>
    <row r="3965" spans="1:12" x14ac:dyDescent="0.25">
      <c r="A3965" t="str">
        <f t="shared" si="766"/>
        <v>89301000</v>
      </c>
      <c r="B3965" t="str">
        <f t="shared" si="770"/>
        <v>72100000</v>
      </c>
      <c r="C3965" t="str">
        <f t="shared" si="768"/>
        <v>72100659</v>
      </c>
      <c r="D3965" t="str">
        <f t="shared" si="769"/>
        <v>801</v>
      </c>
      <c r="E3965" t="str">
        <f t="shared" si="771"/>
        <v>89301091</v>
      </c>
      <c r="F3965" t="str">
        <f>"2211100540"</f>
        <v>2211100540</v>
      </c>
      <c r="G3965" s="1">
        <v>44877</v>
      </c>
      <c r="H3965" t="str">
        <f>"93281"</f>
        <v>93281</v>
      </c>
      <c r="I3965">
        <v>1</v>
      </c>
      <c r="J3965">
        <v>134</v>
      </c>
      <c r="K3965">
        <v>0</v>
      </c>
      <c r="L3965">
        <v>164.82</v>
      </c>
    </row>
    <row r="3966" spans="1:12" x14ac:dyDescent="0.25">
      <c r="A3966" t="str">
        <f t="shared" si="766"/>
        <v>89301000</v>
      </c>
      <c r="B3966" t="str">
        <f t="shared" si="770"/>
        <v>72100000</v>
      </c>
      <c r="C3966" t="str">
        <f t="shared" si="768"/>
        <v>72100659</v>
      </c>
      <c r="D3966" t="str">
        <f t="shared" si="769"/>
        <v>801</v>
      </c>
      <c r="E3966" t="str">
        <f t="shared" si="771"/>
        <v>89301091</v>
      </c>
      <c r="F3966" t="str">
        <f>"2261090623"</f>
        <v>2261090623</v>
      </c>
      <c r="G3966" s="1">
        <v>44876</v>
      </c>
      <c r="H3966" t="str">
        <f>"93121"</f>
        <v>93121</v>
      </c>
      <c r="I3966">
        <v>1</v>
      </c>
      <c r="J3966">
        <v>125</v>
      </c>
      <c r="K3966">
        <v>0</v>
      </c>
      <c r="L3966">
        <v>153.75</v>
      </c>
    </row>
    <row r="3967" spans="1:12" x14ac:dyDescent="0.25">
      <c r="A3967" t="str">
        <f t="shared" si="766"/>
        <v>89301000</v>
      </c>
      <c r="B3967" t="str">
        <f t="shared" si="770"/>
        <v>72100000</v>
      </c>
      <c r="C3967" t="str">
        <f t="shared" si="768"/>
        <v>72100659</v>
      </c>
      <c r="D3967" t="str">
        <f t="shared" si="769"/>
        <v>801</v>
      </c>
      <c r="E3967" t="str">
        <f t="shared" si="771"/>
        <v>89301091</v>
      </c>
      <c r="F3967" t="str">
        <f>"2261090623"</f>
        <v>2261090623</v>
      </c>
      <c r="G3967" s="1">
        <v>44876</v>
      </c>
      <c r="H3967" t="str">
        <f>"93124"</f>
        <v>93124</v>
      </c>
      <c r="I3967">
        <v>1</v>
      </c>
      <c r="J3967">
        <v>173</v>
      </c>
      <c r="K3967">
        <v>0</v>
      </c>
      <c r="L3967">
        <v>212.79</v>
      </c>
    </row>
    <row r="3968" spans="1:12" x14ac:dyDescent="0.25">
      <c r="A3968" t="str">
        <f t="shared" si="766"/>
        <v>89301000</v>
      </c>
      <c r="B3968" t="str">
        <f t="shared" si="770"/>
        <v>72100000</v>
      </c>
      <c r="C3968" t="str">
        <f t="shared" si="768"/>
        <v>72100659</v>
      </c>
      <c r="D3968" t="str">
        <f t="shared" si="769"/>
        <v>801</v>
      </c>
      <c r="E3968" t="str">
        <f t="shared" si="771"/>
        <v>89301091</v>
      </c>
      <c r="F3968" t="str">
        <f>"2261090623"</f>
        <v>2261090623</v>
      </c>
      <c r="G3968" s="1">
        <v>44876</v>
      </c>
      <c r="H3968" t="str">
        <f>"93281"</f>
        <v>93281</v>
      </c>
      <c r="I3968">
        <v>1</v>
      </c>
      <c r="J3968">
        <v>134</v>
      </c>
      <c r="K3968">
        <v>0</v>
      </c>
      <c r="L3968">
        <v>164.82</v>
      </c>
    </row>
    <row r="3969" spans="1:12" x14ac:dyDescent="0.25">
      <c r="A3969" t="str">
        <f t="shared" si="766"/>
        <v>89301000</v>
      </c>
      <c r="B3969" t="str">
        <f t="shared" si="770"/>
        <v>72100000</v>
      </c>
      <c r="C3969" t="str">
        <f t="shared" si="768"/>
        <v>72100659</v>
      </c>
      <c r="D3969" t="str">
        <f t="shared" si="769"/>
        <v>801</v>
      </c>
      <c r="E3969" t="str">
        <f t="shared" si="771"/>
        <v>89301091</v>
      </c>
      <c r="F3969" t="str">
        <f>"2261090645"</f>
        <v>2261090645</v>
      </c>
      <c r="G3969" s="1">
        <v>44876</v>
      </c>
      <c r="H3969" t="str">
        <f>"93121"</f>
        <v>93121</v>
      </c>
      <c r="I3969">
        <v>1</v>
      </c>
      <c r="J3969">
        <v>125</v>
      </c>
      <c r="K3969">
        <v>0</v>
      </c>
      <c r="L3969">
        <v>153.75</v>
      </c>
    </row>
    <row r="3970" spans="1:12" x14ac:dyDescent="0.25">
      <c r="A3970" t="str">
        <f t="shared" ref="A3970:A4033" si="772">"89301000"</f>
        <v>89301000</v>
      </c>
      <c r="B3970" t="str">
        <f t="shared" si="770"/>
        <v>72100000</v>
      </c>
      <c r="C3970" t="str">
        <f t="shared" si="768"/>
        <v>72100659</v>
      </c>
      <c r="D3970" t="str">
        <f t="shared" si="769"/>
        <v>801</v>
      </c>
      <c r="E3970" t="str">
        <f t="shared" si="771"/>
        <v>89301091</v>
      </c>
      <c r="F3970" t="str">
        <f>"2261090645"</f>
        <v>2261090645</v>
      </c>
      <c r="G3970" s="1">
        <v>44876</v>
      </c>
      <c r="H3970" t="str">
        <f>"93124"</f>
        <v>93124</v>
      </c>
      <c r="I3970">
        <v>1</v>
      </c>
      <c r="J3970">
        <v>173</v>
      </c>
      <c r="K3970">
        <v>0</v>
      </c>
      <c r="L3970">
        <v>212.79</v>
      </c>
    </row>
    <row r="3971" spans="1:12" x14ac:dyDescent="0.25">
      <c r="A3971" t="str">
        <f t="shared" si="772"/>
        <v>89301000</v>
      </c>
      <c r="B3971" t="str">
        <f t="shared" si="770"/>
        <v>72100000</v>
      </c>
      <c r="C3971" t="str">
        <f t="shared" si="768"/>
        <v>72100659</v>
      </c>
      <c r="D3971" t="str">
        <f t="shared" si="769"/>
        <v>801</v>
      </c>
      <c r="E3971" t="str">
        <f t="shared" si="771"/>
        <v>89301091</v>
      </c>
      <c r="F3971" t="str">
        <f>"2261090645"</f>
        <v>2261090645</v>
      </c>
      <c r="G3971" s="1">
        <v>44876</v>
      </c>
      <c r="H3971" t="str">
        <f>"93281"</f>
        <v>93281</v>
      </c>
      <c r="I3971">
        <v>1</v>
      </c>
      <c r="J3971">
        <v>134</v>
      </c>
      <c r="K3971">
        <v>0</v>
      </c>
      <c r="L3971">
        <v>164.82</v>
      </c>
    </row>
    <row r="3972" spans="1:12" x14ac:dyDescent="0.25">
      <c r="A3972" t="str">
        <f t="shared" si="772"/>
        <v>89301000</v>
      </c>
      <c r="B3972" t="str">
        <f t="shared" si="770"/>
        <v>72100000</v>
      </c>
      <c r="C3972" t="str">
        <f t="shared" si="768"/>
        <v>72100659</v>
      </c>
      <c r="D3972" t="str">
        <f t="shared" si="769"/>
        <v>801</v>
      </c>
      <c r="E3972" t="str">
        <f t="shared" si="771"/>
        <v>89301091</v>
      </c>
      <c r="F3972" t="str">
        <f>"2261100655"</f>
        <v>2261100655</v>
      </c>
      <c r="G3972" s="1">
        <v>44877</v>
      </c>
      <c r="H3972" t="str">
        <f>"93121"</f>
        <v>93121</v>
      </c>
      <c r="I3972">
        <v>1</v>
      </c>
      <c r="J3972">
        <v>125</v>
      </c>
      <c r="K3972">
        <v>0</v>
      </c>
      <c r="L3972">
        <v>153.75</v>
      </c>
    </row>
    <row r="3973" spans="1:12" x14ac:dyDescent="0.25">
      <c r="A3973" t="str">
        <f t="shared" si="772"/>
        <v>89301000</v>
      </c>
      <c r="B3973" t="str">
        <f t="shared" si="770"/>
        <v>72100000</v>
      </c>
      <c r="C3973" t="str">
        <f t="shared" si="768"/>
        <v>72100659</v>
      </c>
      <c r="D3973" t="str">
        <f t="shared" si="769"/>
        <v>801</v>
      </c>
      <c r="E3973" t="str">
        <f t="shared" si="771"/>
        <v>89301091</v>
      </c>
      <c r="F3973" t="str">
        <f>"2261100655"</f>
        <v>2261100655</v>
      </c>
      <c r="G3973" s="1">
        <v>44877</v>
      </c>
      <c r="H3973" t="str">
        <f>"93124"</f>
        <v>93124</v>
      </c>
      <c r="I3973">
        <v>1</v>
      </c>
      <c r="J3973">
        <v>173</v>
      </c>
      <c r="K3973">
        <v>0</v>
      </c>
      <c r="L3973">
        <v>212.79</v>
      </c>
    </row>
    <row r="3974" spans="1:12" x14ac:dyDescent="0.25">
      <c r="A3974" t="str">
        <f t="shared" si="772"/>
        <v>89301000</v>
      </c>
      <c r="B3974" t="str">
        <f t="shared" si="770"/>
        <v>72100000</v>
      </c>
      <c r="C3974" t="str">
        <f t="shared" ref="C3974:C4005" si="773">"72100659"</f>
        <v>72100659</v>
      </c>
      <c r="D3974" t="str">
        <f t="shared" ref="D3974:D4005" si="774">"801"</f>
        <v>801</v>
      </c>
      <c r="E3974" t="str">
        <f t="shared" si="771"/>
        <v>89301091</v>
      </c>
      <c r="F3974" t="str">
        <f>"2261100655"</f>
        <v>2261100655</v>
      </c>
      <c r="G3974" s="1">
        <v>44877</v>
      </c>
      <c r="H3974" t="str">
        <f>"93281"</f>
        <v>93281</v>
      </c>
      <c r="I3974">
        <v>1</v>
      </c>
      <c r="J3974">
        <v>134</v>
      </c>
      <c r="K3974">
        <v>0</v>
      </c>
      <c r="L3974">
        <v>164.82</v>
      </c>
    </row>
    <row r="3975" spans="1:12" x14ac:dyDescent="0.25">
      <c r="A3975" t="str">
        <f t="shared" si="772"/>
        <v>89301000</v>
      </c>
      <c r="B3975" t="str">
        <f t="shared" si="770"/>
        <v>72100000</v>
      </c>
      <c r="C3975" t="str">
        <f t="shared" si="773"/>
        <v>72100659</v>
      </c>
      <c r="D3975" t="str">
        <f t="shared" si="774"/>
        <v>801</v>
      </c>
      <c r="E3975" t="str">
        <f t="shared" si="771"/>
        <v>89301091</v>
      </c>
      <c r="F3975" t="str">
        <f>"2261100666"</f>
        <v>2261100666</v>
      </c>
      <c r="G3975" s="1">
        <v>44877</v>
      </c>
      <c r="H3975" t="str">
        <f>"93121"</f>
        <v>93121</v>
      </c>
      <c r="I3975">
        <v>1</v>
      </c>
      <c r="J3975">
        <v>125</v>
      </c>
      <c r="K3975">
        <v>0</v>
      </c>
      <c r="L3975">
        <v>153.75</v>
      </c>
    </row>
    <row r="3976" spans="1:12" x14ac:dyDescent="0.25">
      <c r="A3976" t="str">
        <f t="shared" si="772"/>
        <v>89301000</v>
      </c>
      <c r="B3976" t="str">
        <f t="shared" si="770"/>
        <v>72100000</v>
      </c>
      <c r="C3976" t="str">
        <f t="shared" si="773"/>
        <v>72100659</v>
      </c>
      <c r="D3976" t="str">
        <f t="shared" si="774"/>
        <v>801</v>
      </c>
      <c r="E3976" t="str">
        <f t="shared" si="771"/>
        <v>89301091</v>
      </c>
      <c r="F3976" t="str">
        <f>"2261100666"</f>
        <v>2261100666</v>
      </c>
      <c r="G3976" s="1">
        <v>44877</v>
      </c>
      <c r="H3976" t="str">
        <f>"93124"</f>
        <v>93124</v>
      </c>
      <c r="I3976">
        <v>1</v>
      </c>
      <c r="J3976">
        <v>173</v>
      </c>
      <c r="K3976">
        <v>0</v>
      </c>
      <c r="L3976">
        <v>212.79</v>
      </c>
    </row>
    <row r="3977" spans="1:12" x14ac:dyDescent="0.25">
      <c r="A3977" t="str">
        <f t="shared" si="772"/>
        <v>89301000</v>
      </c>
      <c r="B3977" t="str">
        <f t="shared" si="770"/>
        <v>72100000</v>
      </c>
      <c r="C3977" t="str">
        <f t="shared" si="773"/>
        <v>72100659</v>
      </c>
      <c r="D3977" t="str">
        <f t="shared" si="774"/>
        <v>801</v>
      </c>
      <c r="E3977" t="str">
        <f t="shared" si="771"/>
        <v>89301091</v>
      </c>
      <c r="F3977" t="str">
        <f>"2261100666"</f>
        <v>2261100666</v>
      </c>
      <c r="G3977" s="1">
        <v>44877</v>
      </c>
      <c r="H3977" t="str">
        <f>"93281"</f>
        <v>93281</v>
      </c>
      <c r="I3977">
        <v>1</v>
      </c>
      <c r="J3977">
        <v>134</v>
      </c>
      <c r="K3977">
        <v>0</v>
      </c>
      <c r="L3977">
        <v>164.82</v>
      </c>
    </row>
    <row r="3978" spans="1:12" x14ac:dyDescent="0.25">
      <c r="A3978" t="str">
        <f t="shared" si="772"/>
        <v>89301000</v>
      </c>
      <c r="B3978" t="str">
        <f t="shared" si="770"/>
        <v>72100000</v>
      </c>
      <c r="C3978" t="str">
        <f t="shared" si="773"/>
        <v>72100659</v>
      </c>
      <c r="D3978" t="str">
        <f t="shared" si="774"/>
        <v>801</v>
      </c>
      <c r="E3978" t="str">
        <f t="shared" si="771"/>
        <v>89301091</v>
      </c>
      <c r="F3978" t="str">
        <f>"2261100677"</f>
        <v>2261100677</v>
      </c>
      <c r="G3978" s="1">
        <v>44877</v>
      </c>
      <c r="H3978" t="str">
        <f>"93121"</f>
        <v>93121</v>
      </c>
      <c r="I3978">
        <v>1</v>
      </c>
      <c r="J3978">
        <v>125</v>
      </c>
      <c r="K3978">
        <v>0</v>
      </c>
      <c r="L3978">
        <v>153.75</v>
      </c>
    </row>
    <row r="3979" spans="1:12" x14ac:dyDescent="0.25">
      <c r="A3979" t="str">
        <f t="shared" si="772"/>
        <v>89301000</v>
      </c>
      <c r="B3979" t="str">
        <f t="shared" si="770"/>
        <v>72100000</v>
      </c>
      <c r="C3979" t="str">
        <f t="shared" si="773"/>
        <v>72100659</v>
      </c>
      <c r="D3979" t="str">
        <f t="shared" si="774"/>
        <v>801</v>
      </c>
      <c r="E3979" t="str">
        <f t="shared" si="771"/>
        <v>89301091</v>
      </c>
      <c r="F3979" t="str">
        <f>"2261100677"</f>
        <v>2261100677</v>
      </c>
      <c r="G3979" s="1">
        <v>44877</v>
      </c>
      <c r="H3979" t="str">
        <f>"93124"</f>
        <v>93124</v>
      </c>
      <c r="I3979">
        <v>1</v>
      </c>
      <c r="J3979">
        <v>173</v>
      </c>
      <c r="K3979">
        <v>0</v>
      </c>
      <c r="L3979">
        <v>212.79</v>
      </c>
    </row>
    <row r="3980" spans="1:12" x14ac:dyDescent="0.25">
      <c r="A3980" t="str">
        <f t="shared" si="772"/>
        <v>89301000</v>
      </c>
      <c r="B3980" t="str">
        <f t="shared" si="770"/>
        <v>72100000</v>
      </c>
      <c r="C3980" t="str">
        <f t="shared" si="773"/>
        <v>72100659</v>
      </c>
      <c r="D3980" t="str">
        <f t="shared" si="774"/>
        <v>801</v>
      </c>
      <c r="E3980" t="str">
        <f t="shared" si="771"/>
        <v>89301091</v>
      </c>
      <c r="F3980" t="str">
        <f>"2261100677"</f>
        <v>2261100677</v>
      </c>
      <c r="G3980" s="1">
        <v>44877</v>
      </c>
      <c r="H3980" t="str">
        <f>"93281"</f>
        <v>93281</v>
      </c>
      <c r="I3980">
        <v>1</v>
      </c>
      <c r="J3980">
        <v>134</v>
      </c>
      <c r="K3980">
        <v>0</v>
      </c>
      <c r="L3980">
        <v>164.82</v>
      </c>
    </row>
    <row r="3981" spans="1:12" x14ac:dyDescent="0.25">
      <c r="A3981" t="str">
        <f t="shared" si="772"/>
        <v>89301000</v>
      </c>
      <c r="B3981" t="str">
        <f t="shared" si="770"/>
        <v>72100000</v>
      </c>
      <c r="C3981" t="str">
        <f t="shared" si="773"/>
        <v>72100659</v>
      </c>
      <c r="D3981" t="str">
        <f t="shared" si="774"/>
        <v>801</v>
      </c>
      <c r="E3981" t="str">
        <f t="shared" si="771"/>
        <v>89301091</v>
      </c>
      <c r="F3981" t="str">
        <f>"8255215353"</f>
        <v>8255215353</v>
      </c>
      <c r="G3981" s="1">
        <v>44878</v>
      </c>
      <c r="H3981" t="str">
        <f>"93121"</f>
        <v>93121</v>
      </c>
      <c r="I3981">
        <v>1</v>
      </c>
      <c r="J3981">
        <v>125</v>
      </c>
      <c r="K3981">
        <v>0</v>
      </c>
      <c r="L3981">
        <v>153.75</v>
      </c>
    </row>
    <row r="3982" spans="1:12" x14ac:dyDescent="0.25">
      <c r="A3982" t="str">
        <f t="shared" si="772"/>
        <v>89301000</v>
      </c>
      <c r="B3982" t="str">
        <f t="shared" si="770"/>
        <v>72100000</v>
      </c>
      <c r="C3982" t="str">
        <f t="shared" si="773"/>
        <v>72100659</v>
      </c>
      <c r="D3982" t="str">
        <f t="shared" si="774"/>
        <v>801</v>
      </c>
      <c r="E3982" t="str">
        <f t="shared" si="771"/>
        <v>89301091</v>
      </c>
      <c r="F3982" t="str">
        <f>"8255215353"</f>
        <v>8255215353</v>
      </c>
      <c r="G3982" s="1">
        <v>44878</v>
      </c>
      <c r="H3982" t="str">
        <f>"93124"</f>
        <v>93124</v>
      </c>
      <c r="I3982">
        <v>1</v>
      </c>
      <c r="J3982">
        <v>173</v>
      </c>
      <c r="K3982">
        <v>0</v>
      </c>
      <c r="L3982">
        <v>212.79</v>
      </c>
    </row>
    <row r="3983" spans="1:12" x14ac:dyDescent="0.25">
      <c r="A3983" t="str">
        <f t="shared" si="772"/>
        <v>89301000</v>
      </c>
      <c r="B3983" t="str">
        <f t="shared" si="770"/>
        <v>72100000</v>
      </c>
      <c r="C3983" t="str">
        <f t="shared" si="773"/>
        <v>72100659</v>
      </c>
      <c r="D3983" t="str">
        <f t="shared" si="774"/>
        <v>801</v>
      </c>
      <c r="E3983" t="str">
        <f t="shared" si="771"/>
        <v>89301091</v>
      </c>
      <c r="F3983" t="str">
        <f>"8255215353"</f>
        <v>8255215353</v>
      </c>
      <c r="G3983" s="1">
        <v>44878</v>
      </c>
      <c r="H3983" t="str">
        <f>"93281"</f>
        <v>93281</v>
      </c>
      <c r="I3983">
        <v>1</v>
      </c>
      <c r="J3983">
        <v>134</v>
      </c>
      <c r="K3983">
        <v>0</v>
      </c>
      <c r="L3983">
        <v>164.82</v>
      </c>
    </row>
    <row r="3984" spans="1:12" x14ac:dyDescent="0.25">
      <c r="A3984" t="str">
        <f t="shared" si="772"/>
        <v>89301000</v>
      </c>
      <c r="B3984" t="str">
        <f t="shared" si="770"/>
        <v>72100000</v>
      </c>
      <c r="C3984" t="str">
        <f t="shared" si="773"/>
        <v>72100659</v>
      </c>
      <c r="D3984" t="str">
        <f t="shared" si="774"/>
        <v>801</v>
      </c>
      <c r="E3984" t="str">
        <f t="shared" si="771"/>
        <v>89301091</v>
      </c>
      <c r="F3984" t="str">
        <f>"8551286238"</f>
        <v>8551286238</v>
      </c>
      <c r="G3984" s="1">
        <v>44878</v>
      </c>
      <c r="H3984" t="str">
        <f>"93121"</f>
        <v>93121</v>
      </c>
      <c r="I3984">
        <v>1</v>
      </c>
      <c r="J3984">
        <v>125</v>
      </c>
      <c r="K3984">
        <v>0</v>
      </c>
      <c r="L3984">
        <v>153.75</v>
      </c>
    </row>
    <row r="3985" spans="1:12" x14ac:dyDescent="0.25">
      <c r="A3985" t="str">
        <f t="shared" si="772"/>
        <v>89301000</v>
      </c>
      <c r="B3985" t="str">
        <f t="shared" si="770"/>
        <v>72100000</v>
      </c>
      <c r="C3985" t="str">
        <f t="shared" si="773"/>
        <v>72100659</v>
      </c>
      <c r="D3985" t="str">
        <f t="shared" si="774"/>
        <v>801</v>
      </c>
      <c r="E3985" t="str">
        <f t="shared" si="771"/>
        <v>89301091</v>
      </c>
      <c r="F3985" t="str">
        <f>"8551286238"</f>
        <v>8551286238</v>
      </c>
      <c r="G3985" s="1">
        <v>44878</v>
      </c>
      <c r="H3985" t="str">
        <f>"93124"</f>
        <v>93124</v>
      </c>
      <c r="I3985">
        <v>1</v>
      </c>
      <c r="J3985">
        <v>173</v>
      </c>
      <c r="K3985">
        <v>0</v>
      </c>
      <c r="L3985">
        <v>212.79</v>
      </c>
    </row>
    <row r="3986" spans="1:12" x14ac:dyDescent="0.25">
      <c r="A3986" t="str">
        <f t="shared" si="772"/>
        <v>89301000</v>
      </c>
      <c r="B3986" t="str">
        <f t="shared" si="770"/>
        <v>72100000</v>
      </c>
      <c r="C3986" t="str">
        <f t="shared" si="773"/>
        <v>72100659</v>
      </c>
      <c r="D3986" t="str">
        <f t="shared" si="774"/>
        <v>801</v>
      </c>
      <c r="E3986" t="str">
        <f t="shared" si="771"/>
        <v>89301091</v>
      </c>
      <c r="F3986" t="str">
        <f>"8551286238"</f>
        <v>8551286238</v>
      </c>
      <c r="G3986" s="1">
        <v>44878</v>
      </c>
      <c r="H3986" t="str">
        <f>"93281"</f>
        <v>93281</v>
      </c>
      <c r="I3986">
        <v>1</v>
      </c>
      <c r="J3986">
        <v>134</v>
      </c>
      <c r="K3986">
        <v>0</v>
      </c>
      <c r="L3986">
        <v>164.82</v>
      </c>
    </row>
    <row r="3987" spans="1:12" x14ac:dyDescent="0.25">
      <c r="A3987" t="str">
        <f t="shared" si="772"/>
        <v>89301000</v>
      </c>
      <c r="B3987" t="str">
        <f t="shared" si="770"/>
        <v>72100000</v>
      </c>
      <c r="C3987" t="str">
        <f t="shared" si="773"/>
        <v>72100659</v>
      </c>
      <c r="D3987" t="str">
        <f t="shared" si="774"/>
        <v>801</v>
      </c>
      <c r="E3987" t="str">
        <f t="shared" si="771"/>
        <v>89301091</v>
      </c>
      <c r="F3987" t="str">
        <f>"9355255294"</f>
        <v>9355255294</v>
      </c>
      <c r="G3987" s="1">
        <v>44879</v>
      </c>
      <c r="H3987" t="str">
        <f>"93121"</f>
        <v>93121</v>
      </c>
      <c r="I3987">
        <v>1</v>
      </c>
      <c r="J3987">
        <v>125</v>
      </c>
      <c r="K3987">
        <v>0</v>
      </c>
      <c r="L3987">
        <v>153.75</v>
      </c>
    </row>
    <row r="3988" spans="1:12" x14ac:dyDescent="0.25">
      <c r="A3988" t="str">
        <f t="shared" si="772"/>
        <v>89301000</v>
      </c>
      <c r="B3988" t="str">
        <f t="shared" si="770"/>
        <v>72100000</v>
      </c>
      <c r="C3988" t="str">
        <f t="shared" si="773"/>
        <v>72100659</v>
      </c>
      <c r="D3988" t="str">
        <f t="shared" si="774"/>
        <v>801</v>
      </c>
      <c r="E3988" t="str">
        <f t="shared" si="771"/>
        <v>89301091</v>
      </c>
      <c r="F3988" t="str">
        <f>"9355255294"</f>
        <v>9355255294</v>
      </c>
      <c r="G3988" s="1">
        <v>44879</v>
      </c>
      <c r="H3988" t="str">
        <f>"93124"</f>
        <v>93124</v>
      </c>
      <c r="I3988">
        <v>1</v>
      </c>
      <c r="J3988">
        <v>173</v>
      </c>
      <c r="K3988">
        <v>0</v>
      </c>
      <c r="L3988">
        <v>212.79</v>
      </c>
    </row>
    <row r="3989" spans="1:12" x14ac:dyDescent="0.25">
      <c r="A3989" t="str">
        <f t="shared" si="772"/>
        <v>89301000</v>
      </c>
      <c r="B3989" t="str">
        <f t="shared" si="770"/>
        <v>72100000</v>
      </c>
      <c r="C3989" t="str">
        <f t="shared" si="773"/>
        <v>72100659</v>
      </c>
      <c r="D3989" t="str">
        <f t="shared" si="774"/>
        <v>801</v>
      </c>
      <c r="E3989" t="str">
        <f t="shared" si="771"/>
        <v>89301091</v>
      </c>
      <c r="F3989" t="str">
        <f>"9355255294"</f>
        <v>9355255294</v>
      </c>
      <c r="G3989" s="1">
        <v>44879</v>
      </c>
      <c r="H3989" t="str">
        <f>"93281"</f>
        <v>93281</v>
      </c>
      <c r="I3989">
        <v>1</v>
      </c>
      <c r="J3989">
        <v>134</v>
      </c>
      <c r="K3989">
        <v>0</v>
      </c>
      <c r="L3989">
        <v>164.82</v>
      </c>
    </row>
    <row r="3990" spans="1:12" x14ac:dyDescent="0.25">
      <c r="A3990" t="str">
        <f t="shared" si="772"/>
        <v>89301000</v>
      </c>
      <c r="B3990" t="str">
        <f t="shared" si="770"/>
        <v>72100000</v>
      </c>
      <c r="C3990" t="str">
        <f t="shared" si="773"/>
        <v>72100659</v>
      </c>
      <c r="D3990" t="str">
        <f t="shared" si="774"/>
        <v>801</v>
      </c>
      <c r="E3990" t="str">
        <f t="shared" si="771"/>
        <v>89301091</v>
      </c>
      <c r="F3990" t="str">
        <f>"2211130416"</f>
        <v>2211130416</v>
      </c>
      <c r="G3990" s="1">
        <v>44880</v>
      </c>
      <c r="H3990" t="str">
        <f>"93121"</f>
        <v>93121</v>
      </c>
      <c r="I3990">
        <v>1</v>
      </c>
      <c r="J3990">
        <v>125</v>
      </c>
      <c r="K3990">
        <v>0</v>
      </c>
      <c r="L3990">
        <v>153.75</v>
      </c>
    </row>
    <row r="3991" spans="1:12" x14ac:dyDescent="0.25">
      <c r="A3991" t="str">
        <f t="shared" si="772"/>
        <v>89301000</v>
      </c>
      <c r="B3991" t="str">
        <f t="shared" si="770"/>
        <v>72100000</v>
      </c>
      <c r="C3991" t="str">
        <f t="shared" si="773"/>
        <v>72100659</v>
      </c>
      <c r="D3991" t="str">
        <f t="shared" si="774"/>
        <v>801</v>
      </c>
      <c r="E3991" t="str">
        <f t="shared" si="771"/>
        <v>89301091</v>
      </c>
      <c r="F3991" t="str">
        <f>"2211130416"</f>
        <v>2211130416</v>
      </c>
      <c r="G3991" s="1">
        <v>44880</v>
      </c>
      <c r="H3991" t="str">
        <f>"93124"</f>
        <v>93124</v>
      </c>
      <c r="I3991">
        <v>1</v>
      </c>
      <c r="J3991">
        <v>173</v>
      </c>
      <c r="K3991">
        <v>0</v>
      </c>
      <c r="L3991">
        <v>212.79</v>
      </c>
    </row>
    <row r="3992" spans="1:12" x14ac:dyDescent="0.25">
      <c r="A3992" t="str">
        <f t="shared" si="772"/>
        <v>89301000</v>
      </c>
      <c r="B3992" t="str">
        <f t="shared" si="770"/>
        <v>72100000</v>
      </c>
      <c r="C3992" t="str">
        <f t="shared" si="773"/>
        <v>72100659</v>
      </c>
      <c r="D3992" t="str">
        <f t="shared" si="774"/>
        <v>801</v>
      </c>
      <c r="E3992" t="str">
        <f t="shared" si="771"/>
        <v>89301091</v>
      </c>
      <c r="F3992" t="str">
        <f>"2211130416"</f>
        <v>2211130416</v>
      </c>
      <c r="G3992" s="1">
        <v>44880</v>
      </c>
      <c r="H3992" t="str">
        <f>"93281"</f>
        <v>93281</v>
      </c>
      <c r="I3992">
        <v>1</v>
      </c>
      <c r="J3992">
        <v>134</v>
      </c>
      <c r="K3992">
        <v>0</v>
      </c>
      <c r="L3992">
        <v>164.82</v>
      </c>
    </row>
    <row r="3993" spans="1:12" x14ac:dyDescent="0.25">
      <c r="A3993" t="str">
        <f t="shared" si="772"/>
        <v>89301000</v>
      </c>
      <c r="B3993" t="str">
        <f t="shared" si="770"/>
        <v>72100000</v>
      </c>
      <c r="C3993" t="str">
        <f t="shared" si="773"/>
        <v>72100659</v>
      </c>
      <c r="D3993" t="str">
        <f t="shared" si="774"/>
        <v>801</v>
      </c>
      <c r="E3993" t="str">
        <f t="shared" ref="E3993:E4024" si="775">"89301091"</f>
        <v>89301091</v>
      </c>
      <c r="F3993" t="str">
        <f>"2261130322"</f>
        <v>2261130322</v>
      </c>
      <c r="G3993" s="1">
        <v>44880</v>
      </c>
      <c r="H3993" t="str">
        <f>"93121"</f>
        <v>93121</v>
      </c>
      <c r="I3993">
        <v>1</v>
      </c>
      <c r="J3993">
        <v>125</v>
      </c>
      <c r="K3993">
        <v>0</v>
      </c>
      <c r="L3993">
        <v>153.75</v>
      </c>
    </row>
    <row r="3994" spans="1:12" x14ac:dyDescent="0.25">
      <c r="A3994" t="str">
        <f t="shared" si="772"/>
        <v>89301000</v>
      </c>
      <c r="B3994" t="str">
        <f t="shared" si="770"/>
        <v>72100000</v>
      </c>
      <c r="C3994" t="str">
        <f t="shared" si="773"/>
        <v>72100659</v>
      </c>
      <c r="D3994" t="str">
        <f t="shared" si="774"/>
        <v>801</v>
      </c>
      <c r="E3994" t="str">
        <f t="shared" si="775"/>
        <v>89301091</v>
      </c>
      <c r="F3994" t="str">
        <f>"2261130322"</f>
        <v>2261130322</v>
      </c>
      <c r="G3994" s="1">
        <v>44880</v>
      </c>
      <c r="H3994" t="str">
        <f>"93124"</f>
        <v>93124</v>
      </c>
      <c r="I3994">
        <v>1</v>
      </c>
      <c r="J3994">
        <v>173</v>
      </c>
      <c r="K3994">
        <v>0</v>
      </c>
      <c r="L3994">
        <v>212.79</v>
      </c>
    </row>
    <row r="3995" spans="1:12" x14ac:dyDescent="0.25">
      <c r="A3995" t="str">
        <f t="shared" si="772"/>
        <v>89301000</v>
      </c>
      <c r="B3995" t="str">
        <f t="shared" si="770"/>
        <v>72100000</v>
      </c>
      <c r="C3995" t="str">
        <f t="shared" si="773"/>
        <v>72100659</v>
      </c>
      <c r="D3995" t="str">
        <f t="shared" si="774"/>
        <v>801</v>
      </c>
      <c r="E3995" t="str">
        <f t="shared" si="775"/>
        <v>89301091</v>
      </c>
      <c r="F3995" t="str">
        <f>"2261130322"</f>
        <v>2261130322</v>
      </c>
      <c r="G3995" s="1">
        <v>44880</v>
      </c>
      <c r="H3995" t="str">
        <f>"93281"</f>
        <v>93281</v>
      </c>
      <c r="I3995">
        <v>1</v>
      </c>
      <c r="J3995">
        <v>134</v>
      </c>
      <c r="K3995">
        <v>0</v>
      </c>
      <c r="L3995">
        <v>164.82</v>
      </c>
    </row>
    <row r="3996" spans="1:12" x14ac:dyDescent="0.25">
      <c r="A3996" t="str">
        <f t="shared" si="772"/>
        <v>89301000</v>
      </c>
      <c r="B3996" t="str">
        <f t="shared" si="770"/>
        <v>72100000</v>
      </c>
      <c r="C3996" t="str">
        <f t="shared" si="773"/>
        <v>72100659</v>
      </c>
      <c r="D3996" t="str">
        <f t="shared" si="774"/>
        <v>801</v>
      </c>
      <c r="E3996" t="str">
        <f t="shared" si="775"/>
        <v>89301091</v>
      </c>
      <c r="F3996" t="str">
        <f>"2261130344"</f>
        <v>2261130344</v>
      </c>
      <c r="G3996" s="1">
        <v>44881</v>
      </c>
      <c r="H3996" t="str">
        <f>"93121"</f>
        <v>93121</v>
      </c>
      <c r="I3996">
        <v>1</v>
      </c>
      <c r="J3996">
        <v>125</v>
      </c>
      <c r="K3996">
        <v>0</v>
      </c>
      <c r="L3996">
        <v>153.75</v>
      </c>
    </row>
    <row r="3997" spans="1:12" x14ac:dyDescent="0.25">
      <c r="A3997" t="str">
        <f t="shared" si="772"/>
        <v>89301000</v>
      </c>
      <c r="B3997" t="str">
        <f t="shared" si="770"/>
        <v>72100000</v>
      </c>
      <c r="C3997" t="str">
        <f t="shared" si="773"/>
        <v>72100659</v>
      </c>
      <c r="D3997" t="str">
        <f t="shared" si="774"/>
        <v>801</v>
      </c>
      <c r="E3997" t="str">
        <f t="shared" si="775"/>
        <v>89301091</v>
      </c>
      <c r="F3997" t="str">
        <f>"2261130344"</f>
        <v>2261130344</v>
      </c>
      <c r="G3997" s="1">
        <v>44881</v>
      </c>
      <c r="H3997" t="str">
        <f>"93124"</f>
        <v>93124</v>
      </c>
      <c r="I3997">
        <v>1</v>
      </c>
      <c r="J3997">
        <v>173</v>
      </c>
      <c r="K3997">
        <v>0</v>
      </c>
      <c r="L3997">
        <v>212.79</v>
      </c>
    </row>
    <row r="3998" spans="1:12" x14ac:dyDescent="0.25">
      <c r="A3998" t="str">
        <f t="shared" si="772"/>
        <v>89301000</v>
      </c>
      <c r="B3998" t="str">
        <f t="shared" si="770"/>
        <v>72100000</v>
      </c>
      <c r="C3998" t="str">
        <f t="shared" si="773"/>
        <v>72100659</v>
      </c>
      <c r="D3998" t="str">
        <f t="shared" si="774"/>
        <v>801</v>
      </c>
      <c r="E3998" t="str">
        <f t="shared" si="775"/>
        <v>89301091</v>
      </c>
      <c r="F3998" t="str">
        <f>"2261130344"</f>
        <v>2261130344</v>
      </c>
      <c r="G3998" s="1">
        <v>44881</v>
      </c>
      <c r="H3998" t="str">
        <f>"93281"</f>
        <v>93281</v>
      </c>
      <c r="I3998">
        <v>1</v>
      </c>
      <c r="J3998">
        <v>134</v>
      </c>
      <c r="K3998">
        <v>0</v>
      </c>
      <c r="L3998">
        <v>164.82</v>
      </c>
    </row>
    <row r="3999" spans="1:12" x14ac:dyDescent="0.25">
      <c r="A3999" t="str">
        <f t="shared" si="772"/>
        <v>89301000</v>
      </c>
      <c r="B3999" t="str">
        <f t="shared" si="770"/>
        <v>72100000</v>
      </c>
      <c r="C3999" t="str">
        <f t="shared" si="773"/>
        <v>72100659</v>
      </c>
      <c r="D3999" t="str">
        <f t="shared" si="774"/>
        <v>801</v>
      </c>
      <c r="E3999" t="str">
        <f t="shared" si="775"/>
        <v>89301091</v>
      </c>
      <c r="F3999" t="str">
        <f>"2261140409"</f>
        <v>2261140409</v>
      </c>
      <c r="G3999" s="1">
        <v>44881</v>
      </c>
      <c r="H3999" t="str">
        <f>"93121"</f>
        <v>93121</v>
      </c>
      <c r="I3999">
        <v>1</v>
      </c>
      <c r="J3999">
        <v>125</v>
      </c>
      <c r="K3999">
        <v>0</v>
      </c>
      <c r="L3999">
        <v>153.75</v>
      </c>
    </row>
    <row r="4000" spans="1:12" x14ac:dyDescent="0.25">
      <c r="A4000" t="str">
        <f t="shared" si="772"/>
        <v>89301000</v>
      </c>
      <c r="B4000" t="str">
        <f t="shared" si="770"/>
        <v>72100000</v>
      </c>
      <c r="C4000" t="str">
        <f t="shared" si="773"/>
        <v>72100659</v>
      </c>
      <c r="D4000" t="str">
        <f t="shared" si="774"/>
        <v>801</v>
      </c>
      <c r="E4000" t="str">
        <f t="shared" si="775"/>
        <v>89301091</v>
      </c>
      <c r="F4000" t="str">
        <f>"2261140409"</f>
        <v>2261140409</v>
      </c>
      <c r="G4000" s="1">
        <v>44881</v>
      </c>
      <c r="H4000" t="str">
        <f>"93124"</f>
        <v>93124</v>
      </c>
      <c r="I4000">
        <v>1</v>
      </c>
      <c r="J4000">
        <v>173</v>
      </c>
      <c r="K4000">
        <v>0</v>
      </c>
      <c r="L4000">
        <v>212.79</v>
      </c>
    </row>
    <row r="4001" spans="1:12" x14ac:dyDescent="0.25">
      <c r="A4001" t="str">
        <f t="shared" si="772"/>
        <v>89301000</v>
      </c>
      <c r="B4001" t="str">
        <f t="shared" si="770"/>
        <v>72100000</v>
      </c>
      <c r="C4001" t="str">
        <f t="shared" si="773"/>
        <v>72100659</v>
      </c>
      <c r="D4001" t="str">
        <f t="shared" si="774"/>
        <v>801</v>
      </c>
      <c r="E4001" t="str">
        <f t="shared" si="775"/>
        <v>89301091</v>
      </c>
      <c r="F4001" t="str">
        <f>"2261140409"</f>
        <v>2261140409</v>
      </c>
      <c r="G4001" s="1">
        <v>44881</v>
      </c>
      <c r="H4001" t="str">
        <f>"93281"</f>
        <v>93281</v>
      </c>
      <c r="I4001">
        <v>1</v>
      </c>
      <c r="J4001">
        <v>134</v>
      </c>
      <c r="K4001">
        <v>0</v>
      </c>
      <c r="L4001">
        <v>164.82</v>
      </c>
    </row>
    <row r="4002" spans="1:12" x14ac:dyDescent="0.25">
      <c r="A4002" t="str">
        <f t="shared" si="772"/>
        <v>89301000</v>
      </c>
      <c r="B4002" t="str">
        <f t="shared" si="770"/>
        <v>72100000</v>
      </c>
      <c r="C4002" t="str">
        <f t="shared" si="773"/>
        <v>72100659</v>
      </c>
      <c r="D4002" t="str">
        <f t="shared" si="774"/>
        <v>801</v>
      </c>
      <c r="E4002" t="str">
        <f t="shared" si="775"/>
        <v>89301091</v>
      </c>
      <c r="F4002" t="str">
        <f>"2211150678"</f>
        <v>2211150678</v>
      </c>
      <c r="G4002" s="1">
        <v>44882</v>
      </c>
      <c r="H4002" t="str">
        <f>"93121"</f>
        <v>93121</v>
      </c>
      <c r="I4002">
        <v>1</v>
      </c>
      <c r="J4002">
        <v>125</v>
      </c>
      <c r="K4002">
        <v>0</v>
      </c>
      <c r="L4002">
        <v>153.75</v>
      </c>
    </row>
    <row r="4003" spans="1:12" x14ac:dyDescent="0.25">
      <c r="A4003" t="str">
        <f t="shared" si="772"/>
        <v>89301000</v>
      </c>
      <c r="B4003" t="str">
        <f t="shared" si="770"/>
        <v>72100000</v>
      </c>
      <c r="C4003" t="str">
        <f t="shared" si="773"/>
        <v>72100659</v>
      </c>
      <c r="D4003" t="str">
        <f t="shared" si="774"/>
        <v>801</v>
      </c>
      <c r="E4003" t="str">
        <f t="shared" si="775"/>
        <v>89301091</v>
      </c>
      <c r="F4003" t="str">
        <f>"2211150678"</f>
        <v>2211150678</v>
      </c>
      <c r="G4003" s="1">
        <v>44882</v>
      </c>
      <c r="H4003" t="str">
        <f>"93124"</f>
        <v>93124</v>
      </c>
      <c r="I4003">
        <v>1</v>
      </c>
      <c r="J4003">
        <v>173</v>
      </c>
      <c r="K4003">
        <v>0</v>
      </c>
      <c r="L4003">
        <v>212.79</v>
      </c>
    </row>
    <row r="4004" spans="1:12" x14ac:dyDescent="0.25">
      <c r="A4004" t="str">
        <f t="shared" si="772"/>
        <v>89301000</v>
      </c>
      <c r="B4004" t="str">
        <f t="shared" si="770"/>
        <v>72100000</v>
      </c>
      <c r="C4004" t="str">
        <f t="shared" si="773"/>
        <v>72100659</v>
      </c>
      <c r="D4004" t="str">
        <f t="shared" si="774"/>
        <v>801</v>
      </c>
      <c r="E4004" t="str">
        <f t="shared" si="775"/>
        <v>89301091</v>
      </c>
      <c r="F4004" t="str">
        <f>"2211150678"</f>
        <v>2211150678</v>
      </c>
      <c r="G4004" s="1">
        <v>44882</v>
      </c>
      <c r="H4004" t="str">
        <f>"93281"</f>
        <v>93281</v>
      </c>
      <c r="I4004">
        <v>1</v>
      </c>
      <c r="J4004">
        <v>134</v>
      </c>
      <c r="K4004">
        <v>0</v>
      </c>
      <c r="L4004">
        <v>164.82</v>
      </c>
    </row>
    <row r="4005" spans="1:12" x14ac:dyDescent="0.25">
      <c r="A4005" t="str">
        <f t="shared" si="772"/>
        <v>89301000</v>
      </c>
      <c r="B4005" t="str">
        <f t="shared" si="770"/>
        <v>72100000</v>
      </c>
      <c r="C4005" t="str">
        <f t="shared" si="773"/>
        <v>72100659</v>
      </c>
      <c r="D4005" t="str">
        <f t="shared" si="774"/>
        <v>801</v>
      </c>
      <c r="E4005" t="str">
        <f t="shared" si="775"/>
        <v>89301091</v>
      </c>
      <c r="F4005" t="str">
        <f>"2261150672"</f>
        <v>2261150672</v>
      </c>
      <c r="G4005" s="1">
        <v>44882</v>
      </c>
      <c r="H4005" t="str">
        <f>"93121"</f>
        <v>93121</v>
      </c>
      <c r="I4005">
        <v>1</v>
      </c>
      <c r="J4005">
        <v>125</v>
      </c>
      <c r="K4005">
        <v>0</v>
      </c>
      <c r="L4005">
        <v>153.75</v>
      </c>
    </row>
    <row r="4006" spans="1:12" x14ac:dyDescent="0.25">
      <c r="A4006" t="str">
        <f t="shared" si="772"/>
        <v>89301000</v>
      </c>
      <c r="B4006" t="str">
        <f t="shared" si="770"/>
        <v>72100000</v>
      </c>
      <c r="C4006" t="str">
        <f t="shared" ref="C4006:C4031" si="776">"72100659"</f>
        <v>72100659</v>
      </c>
      <c r="D4006" t="str">
        <f t="shared" ref="D4006:D4031" si="777">"801"</f>
        <v>801</v>
      </c>
      <c r="E4006" t="str">
        <f t="shared" si="775"/>
        <v>89301091</v>
      </c>
      <c r="F4006" t="str">
        <f>"2261150672"</f>
        <v>2261150672</v>
      </c>
      <c r="G4006" s="1">
        <v>44882</v>
      </c>
      <c r="H4006" t="str">
        <f>"93124"</f>
        <v>93124</v>
      </c>
      <c r="I4006">
        <v>1</v>
      </c>
      <c r="J4006">
        <v>173</v>
      </c>
      <c r="K4006">
        <v>0</v>
      </c>
      <c r="L4006">
        <v>212.79</v>
      </c>
    </row>
    <row r="4007" spans="1:12" x14ac:dyDescent="0.25">
      <c r="A4007" t="str">
        <f t="shared" si="772"/>
        <v>89301000</v>
      </c>
      <c r="B4007" t="str">
        <f t="shared" si="770"/>
        <v>72100000</v>
      </c>
      <c r="C4007" t="str">
        <f t="shared" si="776"/>
        <v>72100659</v>
      </c>
      <c r="D4007" t="str">
        <f t="shared" si="777"/>
        <v>801</v>
      </c>
      <c r="E4007" t="str">
        <f t="shared" si="775"/>
        <v>89301091</v>
      </c>
      <c r="F4007" t="str">
        <f>"2261150672"</f>
        <v>2261150672</v>
      </c>
      <c r="G4007" s="1">
        <v>44882</v>
      </c>
      <c r="H4007" t="str">
        <f>"93281"</f>
        <v>93281</v>
      </c>
      <c r="I4007">
        <v>1</v>
      </c>
      <c r="J4007">
        <v>134</v>
      </c>
      <c r="K4007">
        <v>0</v>
      </c>
      <c r="L4007">
        <v>164.82</v>
      </c>
    </row>
    <row r="4008" spans="1:12" x14ac:dyDescent="0.25">
      <c r="A4008" t="str">
        <f t="shared" si="772"/>
        <v>89301000</v>
      </c>
      <c r="B4008" t="str">
        <f t="shared" ref="B4008:B4071" si="778">"72100000"</f>
        <v>72100000</v>
      </c>
      <c r="C4008" t="str">
        <f t="shared" si="776"/>
        <v>72100659</v>
      </c>
      <c r="D4008" t="str">
        <f t="shared" si="777"/>
        <v>801</v>
      </c>
      <c r="E4008" t="str">
        <f t="shared" si="775"/>
        <v>89301091</v>
      </c>
      <c r="F4008" t="str">
        <f>"2211160138"</f>
        <v>2211160138</v>
      </c>
      <c r="G4008" s="1">
        <v>44883</v>
      </c>
      <c r="H4008" t="str">
        <f>"93121"</f>
        <v>93121</v>
      </c>
      <c r="I4008">
        <v>1</v>
      </c>
      <c r="J4008">
        <v>125</v>
      </c>
      <c r="K4008">
        <v>0</v>
      </c>
      <c r="L4008">
        <v>153.75</v>
      </c>
    </row>
    <row r="4009" spans="1:12" x14ac:dyDescent="0.25">
      <c r="A4009" t="str">
        <f t="shared" si="772"/>
        <v>89301000</v>
      </c>
      <c r="B4009" t="str">
        <f t="shared" si="778"/>
        <v>72100000</v>
      </c>
      <c r="C4009" t="str">
        <f t="shared" si="776"/>
        <v>72100659</v>
      </c>
      <c r="D4009" t="str">
        <f t="shared" si="777"/>
        <v>801</v>
      </c>
      <c r="E4009" t="str">
        <f t="shared" si="775"/>
        <v>89301091</v>
      </c>
      <c r="F4009" t="str">
        <f>"2211160138"</f>
        <v>2211160138</v>
      </c>
      <c r="G4009" s="1">
        <v>44883</v>
      </c>
      <c r="H4009" t="str">
        <f>"93124"</f>
        <v>93124</v>
      </c>
      <c r="I4009">
        <v>1</v>
      </c>
      <c r="J4009">
        <v>173</v>
      </c>
      <c r="K4009">
        <v>0</v>
      </c>
      <c r="L4009">
        <v>212.79</v>
      </c>
    </row>
    <row r="4010" spans="1:12" x14ac:dyDescent="0.25">
      <c r="A4010" t="str">
        <f t="shared" si="772"/>
        <v>89301000</v>
      </c>
      <c r="B4010" t="str">
        <f t="shared" si="778"/>
        <v>72100000</v>
      </c>
      <c r="C4010" t="str">
        <f t="shared" si="776"/>
        <v>72100659</v>
      </c>
      <c r="D4010" t="str">
        <f t="shared" si="777"/>
        <v>801</v>
      </c>
      <c r="E4010" t="str">
        <f t="shared" si="775"/>
        <v>89301091</v>
      </c>
      <c r="F4010" t="str">
        <f>"2211160138"</f>
        <v>2211160138</v>
      </c>
      <c r="G4010" s="1">
        <v>44883</v>
      </c>
      <c r="H4010" t="str">
        <f>"93281"</f>
        <v>93281</v>
      </c>
      <c r="I4010">
        <v>1</v>
      </c>
      <c r="J4010">
        <v>134</v>
      </c>
      <c r="K4010">
        <v>0</v>
      </c>
      <c r="L4010">
        <v>164.82</v>
      </c>
    </row>
    <row r="4011" spans="1:12" x14ac:dyDescent="0.25">
      <c r="A4011" t="str">
        <f t="shared" si="772"/>
        <v>89301000</v>
      </c>
      <c r="B4011" t="str">
        <f t="shared" si="778"/>
        <v>72100000</v>
      </c>
      <c r="C4011" t="str">
        <f t="shared" si="776"/>
        <v>72100659</v>
      </c>
      <c r="D4011" t="str">
        <f t="shared" si="777"/>
        <v>801</v>
      </c>
      <c r="E4011" t="str">
        <f t="shared" si="775"/>
        <v>89301091</v>
      </c>
      <c r="F4011" t="str">
        <f>"2261180042"</f>
        <v>2261180042</v>
      </c>
      <c r="G4011" s="1">
        <v>44885</v>
      </c>
      <c r="H4011" t="str">
        <f>"93121"</f>
        <v>93121</v>
      </c>
      <c r="I4011">
        <v>1</v>
      </c>
      <c r="J4011">
        <v>125</v>
      </c>
      <c r="K4011">
        <v>0</v>
      </c>
      <c r="L4011">
        <v>153.75</v>
      </c>
    </row>
    <row r="4012" spans="1:12" x14ac:dyDescent="0.25">
      <c r="A4012" t="str">
        <f t="shared" si="772"/>
        <v>89301000</v>
      </c>
      <c r="B4012" t="str">
        <f t="shared" si="778"/>
        <v>72100000</v>
      </c>
      <c r="C4012" t="str">
        <f t="shared" si="776"/>
        <v>72100659</v>
      </c>
      <c r="D4012" t="str">
        <f t="shared" si="777"/>
        <v>801</v>
      </c>
      <c r="E4012" t="str">
        <f t="shared" si="775"/>
        <v>89301091</v>
      </c>
      <c r="F4012" t="str">
        <f>"2261180042"</f>
        <v>2261180042</v>
      </c>
      <c r="G4012" s="1">
        <v>44885</v>
      </c>
      <c r="H4012" t="str">
        <f>"93124"</f>
        <v>93124</v>
      </c>
      <c r="I4012">
        <v>1</v>
      </c>
      <c r="J4012">
        <v>173</v>
      </c>
      <c r="K4012">
        <v>0</v>
      </c>
      <c r="L4012">
        <v>212.79</v>
      </c>
    </row>
    <row r="4013" spans="1:12" x14ac:dyDescent="0.25">
      <c r="A4013" t="str">
        <f t="shared" si="772"/>
        <v>89301000</v>
      </c>
      <c r="B4013" t="str">
        <f t="shared" si="778"/>
        <v>72100000</v>
      </c>
      <c r="C4013" t="str">
        <f t="shared" si="776"/>
        <v>72100659</v>
      </c>
      <c r="D4013" t="str">
        <f t="shared" si="777"/>
        <v>801</v>
      </c>
      <c r="E4013" t="str">
        <f t="shared" si="775"/>
        <v>89301091</v>
      </c>
      <c r="F4013" t="str">
        <f>"2261180042"</f>
        <v>2261180042</v>
      </c>
      <c r="G4013" s="1">
        <v>44885</v>
      </c>
      <c r="H4013" t="str">
        <f>"93281"</f>
        <v>93281</v>
      </c>
      <c r="I4013">
        <v>1</v>
      </c>
      <c r="J4013">
        <v>134</v>
      </c>
      <c r="K4013">
        <v>0</v>
      </c>
      <c r="L4013">
        <v>164.82</v>
      </c>
    </row>
    <row r="4014" spans="1:12" x14ac:dyDescent="0.25">
      <c r="A4014" t="str">
        <f t="shared" si="772"/>
        <v>89301000</v>
      </c>
      <c r="B4014" t="str">
        <f t="shared" si="778"/>
        <v>72100000</v>
      </c>
      <c r="C4014" t="str">
        <f t="shared" si="776"/>
        <v>72100659</v>
      </c>
      <c r="D4014" t="str">
        <f t="shared" si="777"/>
        <v>801</v>
      </c>
      <c r="E4014" t="str">
        <f t="shared" si="775"/>
        <v>89301091</v>
      </c>
      <c r="F4014" t="str">
        <f>"8757305799"</f>
        <v>8757305799</v>
      </c>
      <c r="G4014" s="1">
        <v>44883</v>
      </c>
      <c r="H4014" t="str">
        <f>"93121"</f>
        <v>93121</v>
      </c>
      <c r="I4014">
        <v>1</v>
      </c>
      <c r="J4014">
        <v>125</v>
      </c>
      <c r="K4014">
        <v>0</v>
      </c>
      <c r="L4014">
        <v>153.75</v>
      </c>
    </row>
    <row r="4015" spans="1:12" x14ac:dyDescent="0.25">
      <c r="A4015" t="str">
        <f t="shared" si="772"/>
        <v>89301000</v>
      </c>
      <c r="B4015" t="str">
        <f t="shared" si="778"/>
        <v>72100000</v>
      </c>
      <c r="C4015" t="str">
        <f t="shared" si="776"/>
        <v>72100659</v>
      </c>
      <c r="D4015" t="str">
        <f t="shared" si="777"/>
        <v>801</v>
      </c>
      <c r="E4015" t="str">
        <f t="shared" si="775"/>
        <v>89301091</v>
      </c>
      <c r="F4015" t="str">
        <f>"8757305799"</f>
        <v>8757305799</v>
      </c>
      <c r="G4015" s="1">
        <v>44883</v>
      </c>
      <c r="H4015" t="str">
        <f>"93124"</f>
        <v>93124</v>
      </c>
      <c r="I4015">
        <v>1</v>
      </c>
      <c r="J4015">
        <v>173</v>
      </c>
      <c r="K4015">
        <v>0</v>
      </c>
      <c r="L4015">
        <v>212.79</v>
      </c>
    </row>
    <row r="4016" spans="1:12" x14ac:dyDescent="0.25">
      <c r="A4016" t="str">
        <f t="shared" si="772"/>
        <v>89301000</v>
      </c>
      <c r="B4016" t="str">
        <f t="shared" si="778"/>
        <v>72100000</v>
      </c>
      <c r="C4016" t="str">
        <f t="shared" si="776"/>
        <v>72100659</v>
      </c>
      <c r="D4016" t="str">
        <f t="shared" si="777"/>
        <v>801</v>
      </c>
      <c r="E4016" t="str">
        <f t="shared" si="775"/>
        <v>89301091</v>
      </c>
      <c r="F4016" t="str">
        <f>"8757305799"</f>
        <v>8757305799</v>
      </c>
      <c r="G4016" s="1">
        <v>44883</v>
      </c>
      <c r="H4016" t="str">
        <f>"93281"</f>
        <v>93281</v>
      </c>
      <c r="I4016">
        <v>1</v>
      </c>
      <c r="J4016">
        <v>134</v>
      </c>
      <c r="K4016">
        <v>0</v>
      </c>
      <c r="L4016">
        <v>164.82</v>
      </c>
    </row>
    <row r="4017" spans="1:12" x14ac:dyDescent="0.25">
      <c r="A4017" t="str">
        <f t="shared" si="772"/>
        <v>89301000</v>
      </c>
      <c r="B4017" t="str">
        <f t="shared" si="778"/>
        <v>72100000</v>
      </c>
      <c r="C4017" t="str">
        <f t="shared" si="776"/>
        <v>72100659</v>
      </c>
      <c r="D4017" t="str">
        <f t="shared" si="777"/>
        <v>801</v>
      </c>
      <c r="E4017" t="str">
        <f t="shared" si="775"/>
        <v>89301091</v>
      </c>
      <c r="F4017" t="str">
        <f>"9355175764"</f>
        <v>9355175764</v>
      </c>
      <c r="G4017" s="1">
        <v>44883</v>
      </c>
      <c r="H4017" t="str">
        <f>"93121"</f>
        <v>93121</v>
      </c>
      <c r="I4017">
        <v>1</v>
      </c>
      <c r="J4017">
        <v>125</v>
      </c>
      <c r="K4017">
        <v>0</v>
      </c>
      <c r="L4017">
        <v>153.75</v>
      </c>
    </row>
    <row r="4018" spans="1:12" x14ac:dyDescent="0.25">
      <c r="A4018" t="str">
        <f t="shared" si="772"/>
        <v>89301000</v>
      </c>
      <c r="B4018" t="str">
        <f t="shared" si="778"/>
        <v>72100000</v>
      </c>
      <c r="C4018" t="str">
        <f t="shared" si="776"/>
        <v>72100659</v>
      </c>
      <c r="D4018" t="str">
        <f t="shared" si="777"/>
        <v>801</v>
      </c>
      <c r="E4018" t="str">
        <f t="shared" si="775"/>
        <v>89301091</v>
      </c>
      <c r="F4018" t="str">
        <f>"9355175764"</f>
        <v>9355175764</v>
      </c>
      <c r="G4018" s="1">
        <v>44883</v>
      </c>
      <c r="H4018" t="str">
        <f>"93124"</f>
        <v>93124</v>
      </c>
      <c r="I4018">
        <v>1</v>
      </c>
      <c r="J4018">
        <v>173</v>
      </c>
      <c r="K4018">
        <v>0</v>
      </c>
      <c r="L4018">
        <v>212.79</v>
      </c>
    </row>
    <row r="4019" spans="1:12" x14ac:dyDescent="0.25">
      <c r="A4019" t="str">
        <f t="shared" si="772"/>
        <v>89301000</v>
      </c>
      <c r="B4019" t="str">
        <f t="shared" si="778"/>
        <v>72100000</v>
      </c>
      <c r="C4019" t="str">
        <f t="shared" si="776"/>
        <v>72100659</v>
      </c>
      <c r="D4019" t="str">
        <f t="shared" si="777"/>
        <v>801</v>
      </c>
      <c r="E4019" t="str">
        <f t="shared" si="775"/>
        <v>89301091</v>
      </c>
      <c r="F4019" t="str">
        <f>"9355175764"</f>
        <v>9355175764</v>
      </c>
      <c r="G4019" s="1">
        <v>44883</v>
      </c>
      <c r="H4019" t="str">
        <f>"93281"</f>
        <v>93281</v>
      </c>
      <c r="I4019">
        <v>1</v>
      </c>
      <c r="J4019">
        <v>134</v>
      </c>
      <c r="K4019">
        <v>0</v>
      </c>
      <c r="L4019">
        <v>164.82</v>
      </c>
    </row>
    <row r="4020" spans="1:12" x14ac:dyDescent="0.25">
      <c r="A4020" t="str">
        <f t="shared" si="772"/>
        <v>89301000</v>
      </c>
      <c r="B4020" t="str">
        <f t="shared" si="778"/>
        <v>72100000</v>
      </c>
      <c r="C4020" t="str">
        <f t="shared" si="776"/>
        <v>72100659</v>
      </c>
      <c r="D4020" t="str">
        <f t="shared" si="777"/>
        <v>801</v>
      </c>
      <c r="E4020" t="str">
        <f t="shared" si="775"/>
        <v>89301091</v>
      </c>
      <c r="F4020" t="str">
        <f>"2211200354"</f>
        <v>2211200354</v>
      </c>
      <c r="G4020" s="1">
        <v>44888</v>
      </c>
      <c r="H4020" t="str">
        <f>"93121"</f>
        <v>93121</v>
      </c>
      <c r="I4020">
        <v>1</v>
      </c>
      <c r="J4020">
        <v>125</v>
      </c>
      <c r="K4020">
        <v>0</v>
      </c>
      <c r="L4020">
        <v>153.75</v>
      </c>
    </row>
    <row r="4021" spans="1:12" x14ac:dyDescent="0.25">
      <c r="A4021" t="str">
        <f t="shared" si="772"/>
        <v>89301000</v>
      </c>
      <c r="B4021" t="str">
        <f t="shared" si="778"/>
        <v>72100000</v>
      </c>
      <c r="C4021" t="str">
        <f t="shared" si="776"/>
        <v>72100659</v>
      </c>
      <c r="D4021" t="str">
        <f t="shared" si="777"/>
        <v>801</v>
      </c>
      <c r="E4021" t="str">
        <f t="shared" si="775"/>
        <v>89301091</v>
      </c>
      <c r="F4021" t="str">
        <f>"2211200354"</f>
        <v>2211200354</v>
      </c>
      <c r="G4021" s="1">
        <v>44888</v>
      </c>
      <c r="H4021" t="str">
        <f>"93124"</f>
        <v>93124</v>
      </c>
      <c r="I4021">
        <v>1</v>
      </c>
      <c r="J4021">
        <v>173</v>
      </c>
      <c r="K4021">
        <v>0</v>
      </c>
      <c r="L4021">
        <v>212.79</v>
      </c>
    </row>
    <row r="4022" spans="1:12" x14ac:dyDescent="0.25">
      <c r="A4022" t="str">
        <f t="shared" si="772"/>
        <v>89301000</v>
      </c>
      <c r="B4022" t="str">
        <f t="shared" si="778"/>
        <v>72100000</v>
      </c>
      <c r="C4022" t="str">
        <f t="shared" si="776"/>
        <v>72100659</v>
      </c>
      <c r="D4022" t="str">
        <f t="shared" si="777"/>
        <v>801</v>
      </c>
      <c r="E4022" t="str">
        <f t="shared" si="775"/>
        <v>89301091</v>
      </c>
      <c r="F4022" t="str">
        <f>"2211200354"</f>
        <v>2211200354</v>
      </c>
      <c r="G4022" s="1">
        <v>44888</v>
      </c>
      <c r="H4022" t="str">
        <f>"93281"</f>
        <v>93281</v>
      </c>
      <c r="I4022">
        <v>1</v>
      </c>
      <c r="J4022">
        <v>134</v>
      </c>
      <c r="K4022">
        <v>0</v>
      </c>
      <c r="L4022">
        <v>164.82</v>
      </c>
    </row>
    <row r="4023" spans="1:12" x14ac:dyDescent="0.25">
      <c r="A4023" t="str">
        <f t="shared" si="772"/>
        <v>89301000</v>
      </c>
      <c r="B4023" t="str">
        <f t="shared" si="778"/>
        <v>72100000</v>
      </c>
      <c r="C4023" t="str">
        <f t="shared" si="776"/>
        <v>72100659</v>
      </c>
      <c r="D4023" t="str">
        <f t="shared" si="777"/>
        <v>801</v>
      </c>
      <c r="E4023" t="str">
        <f t="shared" si="775"/>
        <v>89301091</v>
      </c>
      <c r="F4023" t="str">
        <f>"2261200425"</f>
        <v>2261200425</v>
      </c>
      <c r="G4023" s="1">
        <v>44887</v>
      </c>
      <c r="H4023" t="str">
        <f>"93121"</f>
        <v>93121</v>
      </c>
      <c r="I4023">
        <v>1</v>
      </c>
      <c r="J4023">
        <v>125</v>
      </c>
      <c r="K4023">
        <v>0</v>
      </c>
      <c r="L4023">
        <v>153.75</v>
      </c>
    </row>
    <row r="4024" spans="1:12" x14ac:dyDescent="0.25">
      <c r="A4024" t="str">
        <f t="shared" si="772"/>
        <v>89301000</v>
      </c>
      <c r="B4024" t="str">
        <f t="shared" si="778"/>
        <v>72100000</v>
      </c>
      <c r="C4024" t="str">
        <f t="shared" si="776"/>
        <v>72100659</v>
      </c>
      <c r="D4024" t="str">
        <f t="shared" si="777"/>
        <v>801</v>
      </c>
      <c r="E4024" t="str">
        <f t="shared" si="775"/>
        <v>89301091</v>
      </c>
      <c r="F4024" t="str">
        <f>"2261200425"</f>
        <v>2261200425</v>
      </c>
      <c r="G4024" s="1">
        <v>44887</v>
      </c>
      <c r="H4024" t="str">
        <f>"93124"</f>
        <v>93124</v>
      </c>
      <c r="I4024">
        <v>1</v>
      </c>
      <c r="J4024">
        <v>173</v>
      </c>
      <c r="K4024">
        <v>0</v>
      </c>
      <c r="L4024">
        <v>212.79</v>
      </c>
    </row>
    <row r="4025" spans="1:12" x14ac:dyDescent="0.25">
      <c r="A4025" t="str">
        <f t="shared" si="772"/>
        <v>89301000</v>
      </c>
      <c r="B4025" t="str">
        <f t="shared" si="778"/>
        <v>72100000</v>
      </c>
      <c r="C4025" t="str">
        <f t="shared" si="776"/>
        <v>72100659</v>
      </c>
      <c r="D4025" t="str">
        <f t="shared" si="777"/>
        <v>801</v>
      </c>
      <c r="E4025" t="str">
        <f t="shared" ref="E4025:E4056" si="779">"89301091"</f>
        <v>89301091</v>
      </c>
      <c r="F4025" t="str">
        <f>"2261200425"</f>
        <v>2261200425</v>
      </c>
      <c r="G4025" s="1">
        <v>44887</v>
      </c>
      <c r="H4025" t="str">
        <f>"93281"</f>
        <v>93281</v>
      </c>
      <c r="I4025">
        <v>1</v>
      </c>
      <c r="J4025">
        <v>134</v>
      </c>
      <c r="K4025">
        <v>0</v>
      </c>
      <c r="L4025">
        <v>164.82</v>
      </c>
    </row>
    <row r="4026" spans="1:12" x14ac:dyDescent="0.25">
      <c r="A4026" t="str">
        <f t="shared" si="772"/>
        <v>89301000</v>
      </c>
      <c r="B4026" t="str">
        <f t="shared" si="778"/>
        <v>72100000</v>
      </c>
      <c r="C4026" t="str">
        <f t="shared" si="776"/>
        <v>72100659</v>
      </c>
      <c r="D4026" t="str">
        <f t="shared" si="777"/>
        <v>801</v>
      </c>
      <c r="E4026" t="str">
        <f t="shared" si="779"/>
        <v>89301091</v>
      </c>
      <c r="F4026" t="str">
        <f>"2261200447"</f>
        <v>2261200447</v>
      </c>
      <c r="G4026" s="1">
        <v>44887</v>
      </c>
      <c r="H4026" t="str">
        <f>"93121"</f>
        <v>93121</v>
      </c>
      <c r="I4026">
        <v>1</v>
      </c>
      <c r="J4026">
        <v>125</v>
      </c>
      <c r="K4026">
        <v>0</v>
      </c>
      <c r="L4026">
        <v>153.75</v>
      </c>
    </row>
    <row r="4027" spans="1:12" x14ac:dyDescent="0.25">
      <c r="A4027" t="str">
        <f t="shared" si="772"/>
        <v>89301000</v>
      </c>
      <c r="B4027" t="str">
        <f t="shared" si="778"/>
        <v>72100000</v>
      </c>
      <c r="C4027" t="str">
        <f t="shared" si="776"/>
        <v>72100659</v>
      </c>
      <c r="D4027" t="str">
        <f t="shared" si="777"/>
        <v>801</v>
      </c>
      <c r="E4027" t="str">
        <f t="shared" si="779"/>
        <v>89301091</v>
      </c>
      <c r="F4027" t="str">
        <f>"2261200447"</f>
        <v>2261200447</v>
      </c>
      <c r="G4027" s="1">
        <v>44887</v>
      </c>
      <c r="H4027" t="str">
        <f>"93124"</f>
        <v>93124</v>
      </c>
      <c r="I4027">
        <v>1</v>
      </c>
      <c r="J4027">
        <v>173</v>
      </c>
      <c r="K4027">
        <v>0</v>
      </c>
      <c r="L4027">
        <v>212.79</v>
      </c>
    </row>
    <row r="4028" spans="1:12" x14ac:dyDescent="0.25">
      <c r="A4028" t="str">
        <f t="shared" si="772"/>
        <v>89301000</v>
      </c>
      <c r="B4028" t="str">
        <f t="shared" si="778"/>
        <v>72100000</v>
      </c>
      <c r="C4028" t="str">
        <f t="shared" si="776"/>
        <v>72100659</v>
      </c>
      <c r="D4028" t="str">
        <f t="shared" si="777"/>
        <v>801</v>
      </c>
      <c r="E4028" t="str">
        <f t="shared" si="779"/>
        <v>89301091</v>
      </c>
      <c r="F4028" t="str">
        <f>"2261200447"</f>
        <v>2261200447</v>
      </c>
      <c r="G4028" s="1">
        <v>44887</v>
      </c>
      <c r="H4028" t="str">
        <f>"93281"</f>
        <v>93281</v>
      </c>
      <c r="I4028">
        <v>1</v>
      </c>
      <c r="J4028">
        <v>134</v>
      </c>
      <c r="K4028">
        <v>0</v>
      </c>
      <c r="L4028">
        <v>164.82</v>
      </c>
    </row>
    <row r="4029" spans="1:12" x14ac:dyDescent="0.25">
      <c r="A4029" t="str">
        <f t="shared" si="772"/>
        <v>89301000</v>
      </c>
      <c r="B4029" t="str">
        <f t="shared" si="778"/>
        <v>72100000</v>
      </c>
      <c r="C4029" t="str">
        <f t="shared" si="776"/>
        <v>72100659</v>
      </c>
      <c r="D4029" t="str">
        <f t="shared" si="777"/>
        <v>801</v>
      </c>
      <c r="E4029" t="str">
        <f t="shared" si="779"/>
        <v>89301091</v>
      </c>
      <c r="F4029" t="str">
        <f>"2261200469"</f>
        <v>2261200469</v>
      </c>
      <c r="G4029" s="1">
        <v>44887</v>
      </c>
      <c r="H4029" t="str">
        <f>"93121"</f>
        <v>93121</v>
      </c>
      <c r="I4029">
        <v>1</v>
      </c>
      <c r="J4029">
        <v>125</v>
      </c>
      <c r="K4029">
        <v>0</v>
      </c>
      <c r="L4029">
        <v>153.75</v>
      </c>
    </row>
    <row r="4030" spans="1:12" x14ac:dyDescent="0.25">
      <c r="A4030" t="str">
        <f t="shared" si="772"/>
        <v>89301000</v>
      </c>
      <c r="B4030" t="str">
        <f t="shared" si="778"/>
        <v>72100000</v>
      </c>
      <c r="C4030" t="str">
        <f t="shared" si="776"/>
        <v>72100659</v>
      </c>
      <c r="D4030" t="str">
        <f t="shared" si="777"/>
        <v>801</v>
      </c>
      <c r="E4030" t="str">
        <f t="shared" si="779"/>
        <v>89301091</v>
      </c>
      <c r="F4030" t="str">
        <f>"2261200469"</f>
        <v>2261200469</v>
      </c>
      <c r="G4030" s="1">
        <v>44887</v>
      </c>
      <c r="H4030" t="str">
        <f>"93124"</f>
        <v>93124</v>
      </c>
      <c r="I4030">
        <v>1</v>
      </c>
      <c r="J4030">
        <v>173</v>
      </c>
      <c r="K4030">
        <v>0</v>
      </c>
      <c r="L4030">
        <v>212.79</v>
      </c>
    </row>
    <row r="4031" spans="1:12" x14ac:dyDescent="0.25">
      <c r="A4031" t="str">
        <f t="shared" si="772"/>
        <v>89301000</v>
      </c>
      <c r="B4031" t="str">
        <f t="shared" si="778"/>
        <v>72100000</v>
      </c>
      <c r="C4031" t="str">
        <f t="shared" si="776"/>
        <v>72100659</v>
      </c>
      <c r="D4031" t="str">
        <f t="shared" si="777"/>
        <v>801</v>
      </c>
      <c r="E4031" t="str">
        <f t="shared" si="779"/>
        <v>89301091</v>
      </c>
      <c r="F4031" t="str">
        <f>"2261200469"</f>
        <v>2261200469</v>
      </c>
      <c r="G4031" s="1">
        <v>44887</v>
      </c>
      <c r="H4031" t="str">
        <f>"93281"</f>
        <v>93281</v>
      </c>
      <c r="I4031">
        <v>1</v>
      </c>
      <c r="J4031">
        <v>134</v>
      </c>
      <c r="K4031">
        <v>0</v>
      </c>
      <c r="L4031">
        <v>164.82</v>
      </c>
    </row>
    <row r="4032" spans="1:12" x14ac:dyDescent="0.25">
      <c r="A4032" t="str">
        <f t="shared" si="772"/>
        <v>89301000</v>
      </c>
      <c r="B4032" t="str">
        <f t="shared" si="778"/>
        <v>72100000</v>
      </c>
      <c r="C4032" t="str">
        <f>"72100632"</f>
        <v>72100632</v>
      </c>
      <c r="D4032" t="str">
        <f>"816"</f>
        <v>816</v>
      </c>
      <c r="E4032" t="str">
        <f t="shared" si="779"/>
        <v>89301091</v>
      </c>
      <c r="F4032" t="str">
        <f>"8260075758"</f>
        <v>8260075758</v>
      </c>
      <c r="G4032" s="1">
        <v>44886</v>
      </c>
      <c r="H4032" t="str">
        <f>"94297"</f>
        <v>94297</v>
      </c>
      <c r="I4032">
        <v>1</v>
      </c>
      <c r="J4032">
        <v>298</v>
      </c>
      <c r="K4032">
        <v>0</v>
      </c>
      <c r="L4032">
        <v>366.54</v>
      </c>
    </row>
    <row r="4033" spans="1:12" x14ac:dyDescent="0.25">
      <c r="A4033" t="str">
        <f t="shared" si="772"/>
        <v>89301000</v>
      </c>
      <c r="B4033" t="str">
        <f t="shared" si="778"/>
        <v>72100000</v>
      </c>
      <c r="C4033" t="str">
        <f t="shared" ref="C4033:C4064" si="780">"72100659"</f>
        <v>72100659</v>
      </c>
      <c r="D4033" t="str">
        <f t="shared" ref="D4033:D4064" si="781">"801"</f>
        <v>801</v>
      </c>
      <c r="E4033" t="str">
        <f t="shared" si="779"/>
        <v>89301091</v>
      </c>
      <c r="F4033" t="str">
        <f>"2260230192"</f>
        <v>2260230192</v>
      </c>
      <c r="G4033" s="1">
        <v>44859</v>
      </c>
      <c r="H4033" t="str">
        <f>"93121"</f>
        <v>93121</v>
      </c>
      <c r="I4033">
        <v>1</v>
      </c>
      <c r="J4033">
        <v>125</v>
      </c>
      <c r="K4033">
        <v>0</v>
      </c>
      <c r="L4033">
        <v>153.75</v>
      </c>
    </row>
    <row r="4034" spans="1:12" x14ac:dyDescent="0.25">
      <c r="A4034" t="str">
        <f t="shared" ref="A4034:A4097" si="782">"89301000"</f>
        <v>89301000</v>
      </c>
      <c r="B4034" t="str">
        <f t="shared" si="778"/>
        <v>72100000</v>
      </c>
      <c r="C4034" t="str">
        <f t="shared" si="780"/>
        <v>72100659</v>
      </c>
      <c r="D4034" t="str">
        <f t="shared" si="781"/>
        <v>801</v>
      </c>
      <c r="E4034" t="str">
        <f t="shared" si="779"/>
        <v>89301091</v>
      </c>
      <c r="F4034" t="str">
        <f>"2260230192"</f>
        <v>2260230192</v>
      </c>
      <c r="G4034" s="1">
        <v>44859</v>
      </c>
      <c r="H4034" t="str">
        <f>"93124"</f>
        <v>93124</v>
      </c>
      <c r="I4034">
        <v>1</v>
      </c>
      <c r="J4034">
        <v>173</v>
      </c>
      <c r="K4034">
        <v>0</v>
      </c>
      <c r="L4034">
        <v>212.79</v>
      </c>
    </row>
    <row r="4035" spans="1:12" x14ac:dyDescent="0.25">
      <c r="A4035" t="str">
        <f t="shared" si="782"/>
        <v>89301000</v>
      </c>
      <c r="B4035" t="str">
        <f t="shared" si="778"/>
        <v>72100000</v>
      </c>
      <c r="C4035" t="str">
        <f t="shared" si="780"/>
        <v>72100659</v>
      </c>
      <c r="D4035" t="str">
        <f t="shared" si="781"/>
        <v>801</v>
      </c>
      <c r="E4035" t="str">
        <f t="shared" si="779"/>
        <v>89301091</v>
      </c>
      <c r="F4035" t="str">
        <f>"2260230192"</f>
        <v>2260230192</v>
      </c>
      <c r="G4035" s="1">
        <v>44859</v>
      </c>
      <c r="H4035" t="str">
        <f>"93281"</f>
        <v>93281</v>
      </c>
      <c r="I4035">
        <v>1</v>
      </c>
      <c r="J4035">
        <v>134</v>
      </c>
      <c r="K4035">
        <v>0</v>
      </c>
      <c r="L4035">
        <v>164.82</v>
      </c>
    </row>
    <row r="4036" spans="1:12" x14ac:dyDescent="0.25">
      <c r="A4036" t="str">
        <f t="shared" si="782"/>
        <v>89301000</v>
      </c>
      <c r="B4036" t="str">
        <f t="shared" si="778"/>
        <v>72100000</v>
      </c>
      <c r="C4036" t="str">
        <f t="shared" si="780"/>
        <v>72100659</v>
      </c>
      <c r="D4036" t="str">
        <f t="shared" si="781"/>
        <v>801</v>
      </c>
      <c r="E4036" t="str">
        <f t="shared" si="779"/>
        <v>89301091</v>
      </c>
      <c r="F4036" t="str">
        <f>"2260240103"</f>
        <v>2260240103</v>
      </c>
      <c r="G4036" s="1">
        <v>44860</v>
      </c>
      <c r="H4036" t="str">
        <f>"93121"</f>
        <v>93121</v>
      </c>
      <c r="I4036">
        <v>1</v>
      </c>
      <c r="J4036">
        <v>125</v>
      </c>
      <c r="K4036">
        <v>0</v>
      </c>
      <c r="L4036">
        <v>153.75</v>
      </c>
    </row>
    <row r="4037" spans="1:12" x14ac:dyDescent="0.25">
      <c r="A4037" t="str">
        <f t="shared" si="782"/>
        <v>89301000</v>
      </c>
      <c r="B4037" t="str">
        <f t="shared" si="778"/>
        <v>72100000</v>
      </c>
      <c r="C4037" t="str">
        <f t="shared" si="780"/>
        <v>72100659</v>
      </c>
      <c r="D4037" t="str">
        <f t="shared" si="781"/>
        <v>801</v>
      </c>
      <c r="E4037" t="str">
        <f t="shared" si="779"/>
        <v>89301091</v>
      </c>
      <c r="F4037" t="str">
        <f>"2260240103"</f>
        <v>2260240103</v>
      </c>
      <c r="G4037" s="1">
        <v>44860</v>
      </c>
      <c r="H4037" t="str">
        <f>"93124"</f>
        <v>93124</v>
      </c>
      <c r="I4037">
        <v>1</v>
      </c>
      <c r="J4037">
        <v>173</v>
      </c>
      <c r="K4037">
        <v>0</v>
      </c>
      <c r="L4037">
        <v>212.79</v>
      </c>
    </row>
    <row r="4038" spans="1:12" x14ac:dyDescent="0.25">
      <c r="A4038" t="str">
        <f t="shared" si="782"/>
        <v>89301000</v>
      </c>
      <c r="B4038" t="str">
        <f t="shared" si="778"/>
        <v>72100000</v>
      </c>
      <c r="C4038" t="str">
        <f t="shared" si="780"/>
        <v>72100659</v>
      </c>
      <c r="D4038" t="str">
        <f t="shared" si="781"/>
        <v>801</v>
      </c>
      <c r="E4038" t="str">
        <f t="shared" si="779"/>
        <v>89301091</v>
      </c>
      <c r="F4038" t="str">
        <f>"2260240103"</f>
        <v>2260240103</v>
      </c>
      <c r="G4038" s="1">
        <v>44860</v>
      </c>
      <c r="H4038" t="str">
        <f>"93281"</f>
        <v>93281</v>
      </c>
      <c r="I4038">
        <v>1</v>
      </c>
      <c r="J4038">
        <v>134</v>
      </c>
      <c r="K4038">
        <v>0</v>
      </c>
      <c r="L4038">
        <v>164.82</v>
      </c>
    </row>
    <row r="4039" spans="1:12" x14ac:dyDescent="0.25">
      <c r="A4039" t="str">
        <f t="shared" si="782"/>
        <v>89301000</v>
      </c>
      <c r="B4039" t="str">
        <f t="shared" si="778"/>
        <v>72100000</v>
      </c>
      <c r="C4039" t="str">
        <f t="shared" si="780"/>
        <v>72100659</v>
      </c>
      <c r="D4039" t="str">
        <f t="shared" si="781"/>
        <v>801</v>
      </c>
      <c r="E4039" t="str">
        <f t="shared" si="779"/>
        <v>89301091</v>
      </c>
      <c r="F4039" t="str">
        <f>"2260240114"</f>
        <v>2260240114</v>
      </c>
      <c r="G4039" s="1">
        <v>44860</v>
      </c>
      <c r="H4039" t="str">
        <f>"93121"</f>
        <v>93121</v>
      </c>
      <c r="I4039">
        <v>1</v>
      </c>
      <c r="J4039">
        <v>125</v>
      </c>
      <c r="K4039">
        <v>0</v>
      </c>
      <c r="L4039">
        <v>153.75</v>
      </c>
    </row>
    <row r="4040" spans="1:12" x14ac:dyDescent="0.25">
      <c r="A4040" t="str">
        <f t="shared" si="782"/>
        <v>89301000</v>
      </c>
      <c r="B4040" t="str">
        <f t="shared" si="778"/>
        <v>72100000</v>
      </c>
      <c r="C4040" t="str">
        <f t="shared" si="780"/>
        <v>72100659</v>
      </c>
      <c r="D4040" t="str">
        <f t="shared" si="781"/>
        <v>801</v>
      </c>
      <c r="E4040" t="str">
        <f t="shared" si="779"/>
        <v>89301091</v>
      </c>
      <c r="F4040" t="str">
        <f>"2260240114"</f>
        <v>2260240114</v>
      </c>
      <c r="G4040" s="1">
        <v>44860</v>
      </c>
      <c r="H4040" t="str">
        <f>"93124"</f>
        <v>93124</v>
      </c>
      <c r="I4040">
        <v>1</v>
      </c>
      <c r="J4040">
        <v>173</v>
      </c>
      <c r="K4040">
        <v>0</v>
      </c>
      <c r="L4040">
        <v>212.79</v>
      </c>
    </row>
    <row r="4041" spans="1:12" x14ac:dyDescent="0.25">
      <c r="A4041" t="str">
        <f t="shared" si="782"/>
        <v>89301000</v>
      </c>
      <c r="B4041" t="str">
        <f t="shared" si="778"/>
        <v>72100000</v>
      </c>
      <c r="C4041" t="str">
        <f t="shared" si="780"/>
        <v>72100659</v>
      </c>
      <c r="D4041" t="str">
        <f t="shared" si="781"/>
        <v>801</v>
      </c>
      <c r="E4041" t="str">
        <f t="shared" si="779"/>
        <v>89301091</v>
      </c>
      <c r="F4041" t="str">
        <f>"2260240114"</f>
        <v>2260240114</v>
      </c>
      <c r="G4041" s="1">
        <v>44860</v>
      </c>
      <c r="H4041" t="str">
        <f>"93281"</f>
        <v>93281</v>
      </c>
      <c r="I4041">
        <v>1</v>
      </c>
      <c r="J4041">
        <v>134</v>
      </c>
      <c r="K4041">
        <v>0</v>
      </c>
      <c r="L4041">
        <v>164.82</v>
      </c>
    </row>
    <row r="4042" spans="1:12" x14ac:dyDescent="0.25">
      <c r="A4042" t="str">
        <f t="shared" si="782"/>
        <v>89301000</v>
      </c>
      <c r="B4042" t="str">
        <f t="shared" si="778"/>
        <v>72100000</v>
      </c>
      <c r="C4042" t="str">
        <f t="shared" si="780"/>
        <v>72100659</v>
      </c>
      <c r="D4042" t="str">
        <f t="shared" si="781"/>
        <v>801</v>
      </c>
      <c r="E4042" t="str">
        <f t="shared" si="779"/>
        <v>89301091</v>
      </c>
      <c r="F4042" t="str">
        <f>"2260240125"</f>
        <v>2260240125</v>
      </c>
      <c r="G4042" s="1">
        <v>44860</v>
      </c>
      <c r="H4042" t="str">
        <f>"93121"</f>
        <v>93121</v>
      </c>
      <c r="I4042">
        <v>1</v>
      </c>
      <c r="J4042">
        <v>125</v>
      </c>
      <c r="K4042">
        <v>0</v>
      </c>
      <c r="L4042">
        <v>153.75</v>
      </c>
    </row>
    <row r="4043" spans="1:12" x14ac:dyDescent="0.25">
      <c r="A4043" t="str">
        <f t="shared" si="782"/>
        <v>89301000</v>
      </c>
      <c r="B4043" t="str">
        <f t="shared" si="778"/>
        <v>72100000</v>
      </c>
      <c r="C4043" t="str">
        <f t="shared" si="780"/>
        <v>72100659</v>
      </c>
      <c r="D4043" t="str">
        <f t="shared" si="781"/>
        <v>801</v>
      </c>
      <c r="E4043" t="str">
        <f t="shared" si="779"/>
        <v>89301091</v>
      </c>
      <c r="F4043" t="str">
        <f>"2260240125"</f>
        <v>2260240125</v>
      </c>
      <c r="G4043" s="1">
        <v>44860</v>
      </c>
      <c r="H4043" t="str">
        <f>"93124"</f>
        <v>93124</v>
      </c>
      <c r="I4043">
        <v>1</v>
      </c>
      <c r="J4043">
        <v>173</v>
      </c>
      <c r="K4043">
        <v>0</v>
      </c>
      <c r="L4043">
        <v>212.79</v>
      </c>
    </row>
    <row r="4044" spans="1:12" x14ac:dyDescent="0.25">
      <c r="A4044" t="str">
        <f t="shared" si="782"/>
        <v>89301000</v>
      </c>
      <c r="B4044" t="str">
        <f t="shared" si="778"/>
        <v>72100000</v>
      </c>
      <c r="C4044" t="str">
        <f t="shared" si="780"/>
        <v>72100659</v>
      </c>
      <c r="D4044" t="str">
        <f t="shared" si="781"/>
        <v>801</v>
      </c>
      <c r="E4044" t="str">
        <f t="shared" si="779"/>
        <v>89301091</v>
      </c>
      <c r="F4044" t="str">
        <f>"2260240125"</f>
        <v>2260240125</v>
      </c>
      <c r="G4044" s="1">
        <v>44860</v>
      </c>
      <c r="H4044" t="str">
        <f>"93281"</f>
        <v>93281</v>
      </c>
      <c r="I4044">
        <v>1</v>
      </c>
      <c r="J4044">
        <v>134</v>
      </c>
      <c r="K4044">
        <v>0</v>
      </c>
      <c r="L4044">
        <v>164.82</v>
      </c>
    </row>
    <row r="4045" spans="1:12" x14ac:dyDescent="0.25">
      <c r="A4045" t="str">
        <f t="shared" si="782"/>
        <v>89301000</v>
      </c>
      <c r="B4045" t="str">
        <f t="shared" si="778"/>
        <v>72100000</v>
      </c>
      <c r="C4045" t="str">
        <f t="shared" si="780"/>
        <v>72100659</v>
      </c>
      <c r="D4045" t="str">
        <f t="shared" si="781"/>
        <v>801</v>
      </c>
      <c r="E4045" t="str">
        <f t="shared" si="779"/>
        <v>89301091</v>
      </c>
      <c r="F4045" t="str">
        <f>"2260240136"</f>
        <v>2260240136</v>
      </c>
      <c r="G4045" s="1">
        <v>44860</v>
      </c>
      <c r="H4045" t="str">
        <f>"93121"</f>
        <v>93121</v>
      </c>
      <c r="I4045">
        <v>1</v>
      </c>
      <c r="J4045">
        <v>125</v>
      </c>
      <c r="K4045">
        <v>0</v>
      </c>
      <c r="L4045">
        <v>153.75</v>
      </c>
    </row>
    <row r="4046" spans="1:12" x14ac:dyDescent="0.25">
      <c r="A4046" t="str">
        <f t="shared" si="782"/>
        <v>89301000</v>
      </c>
      <c r="B4046" t="str">
        <f t="shared" si="778"/>
        <v>72100000</v>
      </c>
      <c r="C4046" t="str">
        <f t="shared" si="780"/>
        <v>72100659</v>
      </c>
      <c r="D4046" t="str">
        <f t="shared" si="781"/>
        <v>801</v>
      </c>
      <c r="E4046" t="str">
        <f t="shared" si="779"/>
        <v>89301091</v>
      </c>
      <c r="F4046" t="str">
        <f>"2260240136"</f>
        <v>2260240136</v>
      </c>
      <c r="G4046" s="1">
        <v>44860</v>
      </c>
      <c r="H4046" t="str">
        <f>"93124"</f>
        <v>93124</v>
      </c>
      <c r="I4046">
        <v>1</v>
      </c>
      <c r="J4046">
        <v>173</v>
      </c>
      <c r="K4046">
        <v>0</v>
      </c>
      <c r="L4046">
        <v>212.79</v>
      </c>
    </row>
    <row r="4047" spans="1:12" x14ac:dyDescent="0.25">
      <c r="A4047" t="str">
        <f t="shared" si="782"/>
        <v>89301000</v>
      </c>
      <c r="B4047" t="str">
        <f t="shared" si="778"/>
        <v>72100000</v>
      </c>
      <c r="C4047" t="str">
        <f t="shared" si="780"/>
        <v>72100659</v>
      </c>
      <c r="D4047" t="str">
        <f t="shared" si="781"/>
        <v>801</v>
      </c>
      <c r="E4047" t="str">
        <f t="shared" si="779"/>
        <v>89301091</v>
      </c>
      <c r="F4047" t="str">
        <f>"2260240136"</f>
        <v>2260240136</v>
      </c>
      <c r="G4047" s="1">
        <v>44860</v>
      </c>
      <c r="H4047" t="str">
        <f>"93281"</f>
        <v>93281</v>
      </c>
      <c r="I4047">
        <v>1</v>
      </c>
      <c r="J4047">
        <v>134</v>
      </c>
      <c r="K4047">
        <v>0</v>
      </c>
      <c r="L4047">
        <v>164.82</v>
      </c>
    </row>
    <row r="4048" spans="1:12" x14ac:dyDescent="0.25">
      <c r="A4048" t="str">
        <f t="shared" si="782"/>
        <v>89301000</v>
      </c>
      <c r="B4048" t="str">
        <f t="shared" si="778"/>
        <v>72100000</v>
      </c>
      <c r="C4048" t="str">
        <f t="shared" si="780"/>
        <v>72100659</v>
      </c>
      <c r="D4048" t="str">
        <f t="shared" si="781"/>
        <v>801</v>
      </c>
      <c r="E4048" t="str">
        <f t="shared" si="779"/>
        <v>89301091</v>
      </c>
      <c r="F4048" t="str">
        <f>"2260240576"</f>
        <v>2260240576</v>
      </c>
      <c r="G4048" s="1">
        <v>44860</v>
      </c>
      <c r="H4048" t="str">
        <f>"93121"</f>
        <v>93121</v>
      </c>
      <c r="I4048">
        <v>1</v>
      </c>
      <c r="J4048">
        <v>125</v>
      </c>
      <c r="K4048">
        <v>0</v>
      </c>
      <c r="L4048">
        <v>153.75</v>
      </c>
    </row>
    <row r="4049" spans="1:12" x14ac:dyDescent="0.25">
      <c r="A4049" t="str">
        <f t="shared" si="782"/>
        <v>89301000</v>
      </c>
      <c r="B4049" t="str">
        <f t="shared" si="778"/>
        <v>72100000</v>
      </c>
      <c r="C4049" t="str">
        <f t="shared" si="780"/>
        <v>72100659</v>
      </c>
      <c r="D4049" t="str">
        <f t="shared" si="781"/>
        <v>801</v>
      </c>
      <c r="E4049" t="str">
        <f t="shared" si="779"/>
        <v>89301091</v>
      </c>
      <c r="F4049" t="str">
        <f>"2260240576"</f>
        <v>2260240576</v>
      </c>
      <c r="G4049" s="1">
        <v>44860</v>
      </c>
      <c r="H4049" t="str">
        <f>"93124"</f>
        <v>93124</v>
      </c>
      <c r="I4049">
        <v>1</v>
      </c>
      <c r="J4049">
        <v>173</v>
      </c>
      <c r="K4049">
        <v>0</v>
      </c>
      <c r="L4049">
        <v>212.79</v>
      </c>
    </row>
    <row r="4050" spans="1:12" x14ac:dyDescent="0.25">
      <c r="A4050" t="str">
        <f t="shared" si="782"/>
        <v>89301000</v>
      </c>
      <c r="B4050" t="str">
        <f t="shared" si="778"/>
        <v>72100000</v>
      </c>
      <c r="C4050" t="str">
        <f t="shared" si="780"/>
        <v>72100659</v>
      </c>
      <c r="D4050" t="str">
        <f t="shared" si="781"/>
        <v>801</v>
      </c>
      <c r="E4050" t="str">
        <f t="shared" si="779"/>
        <v>89301091</v>
      </c>
      <c r="F4050" t="str">
        <f>"2260240576"</f>
        <v>2260240576</v>
      </c>
      <c r="G4050" s="1">
        <v>44860</v>
      </c>
      <c r="H4050" t="str">
        <f>"93281"</f>
        <v>93281</v>
      </c>
      <c r="I4050">
        <v>1</v>
      </c>
      <c r="J4050">
        <v>134</v>
      </c>
      <c r="K4050">
        <v>0</v>
      </c>
      <c r="L4050">
        <v>164.82</v>
      </c>
    </row>
    <row r="4051" spans="1:12" x14ac:dyDescent="0.25">
      <c r="A4051" t="str">
        <f t="shared" si="782"/>
        <v>89301000</v>
      </c>
      <c r="B4051" t="str">
        <f t="shared" si="778"/>
        <v>72100000</v>
      </c>
      <c r="C4051" t="str">
        <f t="shared" si="780"/>
        <v>72100659</v>
      </c>
      <c r="D4051" t="str">
        <f t="shared" si="781"/>
        <v>801</v>
      </c>
      <c r="E4051" t="str">
        <f t="shared" si="779"/>
        <v>89301091</v>
      </c>
      <c r="F4051" t="str">
        <f>"2260240598"</f>
        <v>2260240598</v>
      </c>
      <c r="G4051" s="1">
        <v>44860</v>
      </c>
      <c r="H4051" t="str">
        <f>"93121"</f>
        <v>93121</v>
      </c>
      <c r="I4051">
        <v>1</v>
      </c>
      <c r="J4051">
        <v>125</v>
      </c>
      <c r="K4051">
        <v>0</v>
      </c>
      <c r="L4051">
        <v>153.75</v>
      </c>
    </row>
    <row r="4052" spans="1:12" x14ac:dyDescent="0.25">
      <c r="A4052" t="str">
        <f t="shared" si="782"/>
        <v>89301000</v>
      </c>
      <c r="B4052" t="str">
        <f t="shared" si="778"/>
        <v>72100000</v>
      </c>
      <c r="C4052" t="str">
        <f t="shared" si="780"/>
        <v>72100659</v>
      </c>
      <c r="D4052" t="str">
        <f t="shared" si="781"/>
        <v>801</v>
      </c>
      <c r="E4052" t="str">
        <f t="shared" si="779"/>
        <v>89301091</v>
      </c>
      <c r="F4052" t="str">
        <f>"2260240598"</f>
        <v>2260240598</v>
      </c>
      <c r="G4052" s="1">
        <v>44860</v>
      </c>
      <c r="H4052" t="str">
        <f>"93124"</f>
        <v>93124</v>
      </c>
      <c r="I4052">
        <v>1</v>
      </c>
      <c r="J4052">
        <v>173</v>
      </c>
      <c r="K4052">
        <v>0</v>
      </c>
      <c r="L4052">
        <v>212.79</v>
      </c>
    </row>
    <row r="4053" spans="1:12" x14ac:dyDescent="0.25">
      <c r="A4053" t="str">
        <f t="shared" si="782"/>
        <v>89301000</v>
      </c>
      <c r="B4053" t="str">
        <f t="shared" si="778"/>
        <v>72100000</v>
      </c>
      <c r="C4053" t="str">
        <f t="shared" si="780"/>
        <v>72100659</v>
      </c>
      <c r="D4053" t="str">
        <f t="shared" si="781"/>
        <v>801</v>
      </c>
      <c r="E4053" t="str">
        <f t="shared" si="779"/>
        <v>89301091</v>
      </c>
      <c r="F4053" t="str">
        <f>"2260240598"</f>
        <v>2260240598</v>
      </c>
      <c r="G4053" s="1">
        <v>44860</v>
      </c>
      <c r="H4053" t="str">
        <f>"93281"</f>
        <v>93281</v>
      </c>
      <c r="I4053">
        <v>1</v>
      </c>
      <c r="J4053">
        <v>134</v>
      </c>
      <c r="K4053">
        <v>0</v>
      </c>
      <c r="L4053">
        <v>164.82</v>
      </c>
    </row>
    <row r="4054" spans="1:12" x14ac:dyDescent="0.25">
      <c r="A4054" t="str">
        <f t="shared" si="782"/>
        <v>89301000</v>
      </c>
      <c r="B4054" t="str">
        <f t="shared" si="778"/>
        <v>72100000</v>
      </c>
      <c r="C4054" t="str">
        <f t="shared" si="780"/>
        <v>72100659</v>
      </c>
      <c r="D4054" t="str">
        <f t="shared" si="781"/>
        <v>801</v>
      </c>
      <c r="E4054" t="str">
        <f t="shared" si="779"/>
        <v>89301091</v>
      </c>
      <c r="F4054" t="str">
        <f>"2260240631"</f>
        <v>2260240631</v>
      </c>
      <c r="G4054" s="1">
        <v>44860</v>
      </c>
      <c r="H4054" t="str">
        <f>"93121"</f>
        <v>93121</v>
      </c>
      <c r="I4054">
        <v>1</v>
      </c>
      <c r="J4054">
        <v>125</v>
      </c>
      <c r="K4054">
        <v>0</v>
      </c>
      <c r="L4054">
        <v>153.75</v>
      </c>
    </row>
    <row r="4055" spans="1:12" x14ac:dyDescent="0.25">
      <c r="A4055" t="str">
        <f t="shared" si="782"/>
        <v>89301000</v>
      </c>
      <c r="B4055" t="str">
        <f t="shared" si="778"/>
        <v>72100000</v>
      </c>
      <c r="C4055" t="str">
        <f t="shared" si="780"/>
        <v>72100659</v>
      </c>
      <c r="D4055" t="str">
        <f t="shared" si="781"/>
        <v>801</v>
      </c>
      <c r="E4055" t="str">
        <f t="shared" si="779"/>
        <v>89301091</v>
      </c>
      <c r="F4055" t="str">
        <f>"2260240631"</f>
        <v>2260240631</v>
      </c>
      <c r="G4055" s="1">
        <v>44860</v>
      </c>
      <c r="H4055" t="str">
        <f>"93124"</f>
        <v>93124</v>
      </c>
      <c r="I4055">
        <v>1</v>
      </c>
      <c r="J4055">
        <v>173</v>
      </c>
      <c r="K4055">
        <v>0</v>
      </c>
      <c r="L4055">
        <v>212.79</v>
      </c>
    </row>
    <row r="4056" spans="1:12" x14ac:dyDescent="0.25">
      <c r="A4056" t="str">
        <f t="shared" si="782"/>
        <v>89301000</v>
      </c>
      <c r="B4056" t="str">
        <f t="shared" si="778"/>
        <v>72100000</v>
      </c>
      <c r="C4056" t="str">
        <f t="shared" si="780"/>
        <v>72100659</v>
      </c>
      <c r="D4056" t="str">
        <f t="shared" si="781"/>
        <v>801</v>
      </c>
      <c r="E4056" t="str">
        <f t="shared" si="779"/>
        <v>89301091</v>
      </c>
      <c r="F4056" t="str">
        <f>"2260240631"</f>
        <v>2260240631</v>
      </c>
      <c r="G4056" s="1">
        <v>44860</v>
      </c>
      <c r="H4056" t="str">
        <f>"93281"</f>
        <v>93281</v>
      </c>
      <c r="I4056">
        <v>1</v>
      </c>
      <c r="J4056">
        <v>134</v>
      </c>
      <c r="K4056">
        <v>0</v>
      </c>
      <c r="L4056">
        <v>164.82</v>
      </c>
    </row>
    <row r="4057" spans="1:12" x14ac:dyDescent="0.25">
      <c r="A4057" t="str">
        <f t="shared" si="782"/>
        <v>89301000</v>
      </c>
      <c r="B4057" t="str">
        <f t="shared" si="778"/>
        <v>72100000</v>
      </c>
      <c r="C4057" t="str">
        <f t="shared" si="780"/>
        <v>72100659</v>
      </c>
      <c r="D4057" t="str">
        <f t="shared" si="781"/>
        <v>801</v>
      </c>
      <c r="E4057" t="str">
        <f>"89301093"</f>
        <v>89301093</v>
      </c>
      <c r="F4057" t="str">
        <f>"2210200817"</f>
        <v>2210200817</v>
      </c>
      <c r="G4057" s="1">
        <v>44863</v>
      </c>
      <c r="H4057" t="str">
        <f>"93121"</f>
        <v>93121</v>
      </c>
      <c r="I4057">
        <v>1</v>
      </c>
      <c r="J4057">
        <v>125</v>
      </c>
      <c r="K4057">
        <v>0</v>
      </c>
      <c r="L4057">
        <v>153.75</v>
      </c>
    </row>
    <row r="4058" spans="1:12" x14ac:dyDescent="0.25">
      <c r="A4058" t="str">
        <f t="shared" si="782"/>
        <v>89301000</v>
      </c>
      <c r="B4058" t="str">
        <f t="shared" si="778"/>
        <v>72100000</v>
      </c>
      <c r="C4058" t="str">
        <f t="shared" si="780"/>
        <v>72100659</v>
      </c>
      <c r="D4058" t="str">
        <f t="shared" si="781"/>
        <v>801</v>
      </c>
      <c r="E4058" t="str">
        <f>"89301093"</f>
        <v>89301093</v>
      </c>
      <c r="F4058" t="str">
        <f>"2210200817"</f>
        <v>2210200817</v>
      </c>
      <c r="G4058" s="1">
        <v>44863</v>
      </c>
      <c r="H4058" t="str">
        <f>"93124"</f>
        <v>93124</v>
      </c>
      <c r="I4058">
        <v>1</v>
      </c>
      <c r="J4058">
        <v>173</v>
      </c>
      <c r="K4058">
        <v>0</v>
      </c>
      <c r="L4058">
        <v>212.79</v>
      </c>
    </row>
    <row r="4059" spans="1:12" x14ac:dyDescent="0.25">
      <c r="A4059" t="str">
        <f t="shared" si="782"/>
        <v>89301000</v>
      </c>
      <c r="B4059" t="str">
        <f t="shared" si="778"/>
        <v>72100000</v>
      </c>
      <c r="C4059" t="str">
        <f t="shared" si="780"/>
        <v>72100659</v>
      </c>
      <c r="D4059" t="str">
        <f t="shared" si="781"/>
        <v>801</v>
      </c>
      <c r="E4059" t="str">
        <f>"89301093"</f>
        <v>89301093</v>
      </c>
      <c r="F4059" t="str">
        <f>"2210200817"</f>
        <v>2210200817</v>
      </c>
      <c r="G4059" s="1">
        <v>44863</v>
      </c>
      <c r="H4059" t="str">
        <f>"93281"</f>
        <v>93281</v>
      </c>
      <c r="I4059">
        <v>1</v>
      </c>
      <c r="J4059">
        <v>134</v>
      </c>
      <c r="K4059">
        <v>0</v>
      </c>
      <c r="L4059">
        <v>164.82</v>
      </c>
    </row>
    <row r="4060" spans="1:12" x14ac:dyDescent="0.25">
      <c r="A4060" t="str">
        <f t="shared" si="782"/>
        <v>89301000</v>
      </c>
      <c r="B4060" t="str">
        <f t="shared" si="778"/>
        <v>72100000</v>
      </c>
      <c r="C4060" t="str">
        <f t="shared" si="780"/>
        <v>72100659</v>
      </c>
      <c r="D4060" t="str">
        <f t="shared" si="781"/>
        <v>801</v>
      </c>
      <c r="E4060" t="str">
        <f t="shared" ref="E4060:E4095" si="783">"89301091"</f>
        <v>89301091</v>
      </c>
      <c r="F4060" t="str">
        <f>"2210250042"</f>
        <v>2210250042</v>
      </c>
      <c r="G4060" s="1">
        <v>44861</v>
      </c>
      <c r="H4060" t="str">
        <f>"93121"</f>
        <v>93121</v>
      </c>
      <c r="I4060">
        <v>1</v>
      </c>
      <c r="J4060">
        <v>125</v>
      </c>
      <c r="K4060">
        <v>0</v>
      </c>
      <c r="L4060">
        <v>153.75</v>
      </c>
    </row>
    <row r="4061" spans="1:12" x14ac:dyDescent="0.25">
      <c r="A4061" t="str">
        <f t="shared" si="782"/>
        <v>89301000</v>
      </c>
      <c r="B4061" t="str">
        <f t="shared" si="778"/>
        <v>72100000</v>
      </c>
      <c r="C4061" t="str">
        <f t="shared" si="780"/>
        <v>72100659</v>
      </c>
      <c r="D4061" t="str">
        <f t="shared" si="781"/>
        <v>801</v>
      </c>
      <c r="E4061" t="str">
        <f t="shared" si="783"/>
        <v>89301091</v>
      </c>
      <c r="F4061" t="str">
        <f>"2210250042"</f>
        <v>2210250042</v>
      </c>
      <c r="G4061" s="1">
        <v>44861</v>
      </c>
      <c r="H4061" t="str">
        <f>"93124"</f>
        <v>93124</v>
      </c>
      <c r="I4061">
        <v>1</v>
      </c>
      <c r="J4061">
        <v>173</v>
      </c>
      <c r="K4061">
        <v>0</v>
      </c>
      <c r="L4061">
        <v>212.79</v>
      </c>
    </row>
    <row r="4062" spans="1:12" x14ac:dyDescent="0.25">
      <c r="A4062" t="str">
        <f t="shared" si="782"/>
        <v>89301000</v>
      </c>
      <c r="B4062" t="str">
        <f t="shared" si="778"/>
        <v>72100000</v>
      </c>
      <c r="C4062" t="str">
        <f t="shared" si="780"/>
        <v>72100659</v>
      </c>
      <c r="D4062" t="str">
        <f t="shared" si="781"/>
        <v>801</v>
      </c>
      <c r="E4062" t="str">
        <f t="shared" si="783"/>
        <v>89301091</v>
      </c>
      <c r="F4062" t="str">
        <f>"2210250042"</f>
        <v>2210250042</v>
      </c>
      <c r="G4062" s="1">
        <v>44861</v>
      </c>
      <c r="H4062" t="str">
        <f>"93281"</f>
        <v>93281</v>
      </c>
      <c r="I4062">
        <v>1</v>
      </c>
      <c r="J4062">
        <v>134</v>
      </c>
      <c r="K4062">
        <v>0</v>
      </c>
      <c r="L4062">
        <v>164.82</v>
      </c>
    </row>
    <row r="4063" spans="1:12" x14ac:dyDescent="0.25">
      <c r="A4063" t="str">
        <f t="shared" si="782"/>
        <v>89301000</v>
      </c>
      <c r="B4063" t="str">
        <f t="shared" si="778"/>
        <v>72100000</v>
      </c>
      <c r="C4063" t="str">
        <f t="shared" si="780"/>
        <v>72100659</v>
      </c>
      <c r="D4063" t="str">
        <f t="shared" si="781"/>
        <v>801</v>
      </c>
      <c r="E4063" t="str">
        <f t="shared" si="783"/>
        <v>89301091</v>
      </c>
      <c r="F4063" t="str">
        <f>"2210250515"</f>
        <v>2210250515</v>
      </c>
      <c r="G4063" s="1">
        <v>44861</v>
      </c>
      <c r="H4063" t="str">
        <f>"93121"</f>
        <v>93121</v>
      </c>
      <c r="I4063">
        <v>1</v>
      </c>
      <c r="J4063">
        <v>125</v>
      </c>
      <c r="K4063">
        <v>0</v>
      </c>
      <c r="L4063">
        <v>153.75</v>
      </c>
    </row>
    <row r="4064" spans="1:12" x14ac:dyDescent="0.25">
      <c r="A4064" t="str">
        <f t="shared" si="782"/>
        <v>89301000</v>
      </c>
      <c r="B4064" t="str">
        <f t="shared" si="778"/>
        <v>72100000</v>
      </c>
      <c r="C4064" t="str">
        <f t="shared" si="780"/>
        <v>72100659</v>
      </c>
      <c r="D4064" t="str">
        <f t="shared" si="781"/>
        <v>801</v>
      </c>
      <c r="E4064" t="str">
        <f t="shared" si="783"/>
        <v>89301091</v>
      </c>
      <c r="F4064" t="str">
        <f>"2210250515"</f>
        <v>2210250515</v>
      </c>
      <c r="G4064" s="1">
        <v>44861</v>
      </c>
      <c r="H4064" t="str">
        <f>"93124"</f>
        <v>93124</v>
      </c>
      <c r="I4064">
        <v>1</v>
      </c>
      <c r="J4064">
        <v>173</v>
      </c>
      <c r="K4064">
        <v>0</v>
      </c>
      <c r="L4064">
        <v>212.79</v>
      </c>
    </row>
    <row r="4065" spans="1:12" x14ac:dyDescent="0.25">
      <c r="A4065" t="str">
        <f t="shared" si="782"/>
        <v>89301000</v>
      </c>
      <c r="B4065" t="str">
        <f t="shared" si="778"/>
        <v>72100000</v>
      </c>
      <c r="C4065" t="str">
        <f t="shared" ref="C4065:C4095" si="784">"72100659"</f>
        <v>72100659</v>
      </c>
      <c r="D4065" t="str">
        <f t="shared" ref="D4065:D4095" si="785">"801"</f>
        <v>801</v>
      </c>
      <c r="E4065" t="str">
        <f t="shared" si="783"/>
        <v>89301091</v>
      </c>
      <c r="F4065" t="str">
        <f>"2210250515"</f>
        <v>2210250515</v>
      </c>
      <c r="G4065" s="1">
        <v>44861</v>
      </c>
      <c r="H4065" t="str">
        <f>"93281"</f>
        <v>93281</v>
      </c>
      <c r="I4065">
        <v>1</v>
      </c>
      <c r="J4065">
        <v>134</v>
      </c>
      <c r="K4065">
        <v>0</v>
      </c>
      <c r="L4065">
        <v>164.82</v>
      </c>
    </row>
    <row r="4066" spans="1:12" x14ac:dyDescent="0.25">
      <c r="A4066" t="str">
        <f t="shared" si="782"/>
        <v>89301000</v>
      </c>
      <c r="B4066" t="str">
        <f t="shared" si="778"/>
        <v>72100000</v>
      </c>
      <c r="C4066" t="str">
        <f t="shared" si="784"/>
        <v>72100659</v>
      </c>
      <c r="D4066" t="str">
        <f t="shared" si="785"/>
        <v>801</v>
      </c>
      <c r="E4066" t="str">
        <f t="shared" si="783"/>
        <v>89301091</v>
      </c>
      <c r="F4066" t="str">
        <f>"2210250526"</f>
        <v>2210250526</v>
      </c>
      <c r="G4066" s="1">
        <v>44861</v>
      </c>
      <c r="H4066" t="str">
        <f>"93121"</f>
        <v>93121</v>
      </c>
      <c r="I4066">
        <v>1</v>
      </c>
      <c r="J4066">
        <v>125</v>
      </c>
      <c r="K4066">
        <v>0</v>
      </c>
      <c r="L4066">
        <v>153.75</v>
      </c>
    </row>
    <row r="4067" spans="1:12" x14ac:dyDescent="0.25">
      <c r="A4067" t="str">
        <f t="shared" si="782"/>
        <v>89301000</v>
      </c>
      <c r="B4067" t="str">
        <f t="shared" si="778"/>
        <v>72100000</v>
      </c>
      <c r="C4067" t="str">
        <f t="shared" si="784"/>
        <v>72100659</v>
      </c>
      <c r="D4067" t="str">
        <f t="shared" si="785"/>
        <v>801</v>
      </c>
      <c r="E4067" t="str">
        <f t="shared" si="783"/>
        <v>89301091</v>
      </c>
      <c r="F4067" t="str">
        <f>"2210250526"</f>
        <v>2210250526</v>
      </c>
      <c r="G4067" s="1">
        <v>44861</v>
      </c>
      <c r="H4067" t="str">
        <f>"93124"</f>
        <v>93124</v>
      </c>
      <c r="I4067">
        <v>1</v>
      </c>
      <c r="J4067">
        <v>173</v>
      </c>
      <c r="K4067">
        <v>0</v>
      </c>
      <c r="L4067">
        <v>212.79</v>
      </c>
    </row>
    <row r="4068" spans="1:12" x14ac:dyDescent="0.25">
      <c r="A4068" t="str">
        <f t="shared" si="782"/>
        <v>89301000</v>
      </c>
      <c r="B4068" t="str">
        <f t="shared" si="778"/>
        <v>72100000</v>
      </c>
      <c r="C4068" t="str">
        <f t="shared" si="784"/>
        <v>72100659</v>
      </c>
      <c r="D4068" t="str">
        <f t="shared" si="785"/>
        <v>801</v>
      </c>
      <c r="E4068" t="str">
        <f t="shared" si="783"/>
        <v>89301091</v>
      </c>
      <c r="F4068" t="str">
        <f>"2210250526"</f>
        <v>2210250526</v>
      </c>
      <c r="G4068" s="1">
        <v>44861</v>
      </c>
      <c r="H4068" t="str">
        <f>"93281"</f>
        <v>93281</v>
      </c>
      <c r="I4068">
        <v>1</v>
      </c>
      <c r="J4068">
        <v>134</v>
      </c>
      <c r="K4068">
        <v>0</v>
      </c>
      <c r="L4068">
        <v>164.82</v>
      </c>
    </row>
    <row r="4069" spans="1:12" x14ac:dyDescent="0.25">
      <c r="A4069" t="str">
        <f t="shared" si="782"/>
        <v>89301000</v>
      </c>
      <c r="B4069" t="str">
        <f t="shared" si="778"/>
        <v>72100000</v>
      </c>
      <c r="C4069" t="str">
        <f t="shared" si="784"/>
        <v>72100659</v>
      </c>
      <c r="D4069" t="str">
        <f t="shared" si="785"/>
        <v>801</v>
      </c>
      <c r="E4069" t="str">
        <f t="shared" si="783"/>
        <v>89301091</v>
      </c>
      <c r="F4069" t="str">
        <f>"8658215797"</f>
        <v>8658215797</v>
      </c>
      <c r="G4069" s="1">
        <v>44864</v>
      </c>
      <c r="H4069" t="str">
        <f>"93121"</f>
        <v>93121</v>
      </c>
      <c r="I4069">
        <v>1</v>
      </c>
      <c r="J4069">
        <v>125</v>
      </c>
      <c r="K4069">
        <v>0</v>
      </c>
      <c r="L4069">
        <v>153.75</v>
      </c>
    </row>
    <row r="4070" spans="1:12" x14ac:dyDescent="0.25">
      <c r="A4070" t="str">
        <f t="shared" si="782"/>
        <v>89301000</v>
      </c>
      <c r="B4070" t="str">
        <f t="shared" si="778"/>
        <v>72100000</v>
      </c>
      <c r="C4070" t="str">
        <f t="shared" si="784"/>
        <v>72100659</v>
      </c>
      <c r="D4070" t="str">
        <f t="shared" si="785"/>
        <v>801</v>
      </c>
      <c r="E4070" t="str">
        <f t="shared" si="783"/>
        <v>89301091</v>
      </c>
      <c r="F4070" t="str">
        <f>"8658215797"</f>
        <v>8658215797</v>
      </c>
      <c r="G4070" s="1">
        <v>44864</v>
      </c>
      <c r="H4070" t="str">
        <f>"93124"</f>
        <v>93124</v>
      </c>
      <c r="I4070">
        <v>1</v>
      </c>
      <c r="J4070">
        <v>173</v>
      </c>
      <c r="K4070">
        <v>0</v>
      </c>
      <c r="L4070">
        <v>212.79</v>
      </c>
    </row>
    <row r="4071" spans="1:12" x14ac:dyDescent="0.25">
      <c r="A4071" t="str">
        <f t="shared" si="782"/>
        <v>89301000</v>
      </c>
      <c r="B4071" t="str">
        <f t="shared" si="778"/>
        <v>72100000</v>
      </c>
      <c r="C4071" t="str">
        <f t="shared" si="784"/>
        <v>72100659</v>
      </c>
      <c r="D4071" t="str">
        <f t="shared" si="785"/>
        <v>801</v>
      </c>
      <c r="E4071" t="str">
        <f t="shared" si="783"/>
        <v>89301091</v>
      </c>
      <c r="F4071" t="str">
        <f>"8658215797"</f>
        <v>8658215797</v>
      </c>
      <c r="G4071" s="1">
        <v>44864</v>
      </c>
      <c r="H4071" t="str">
        <f>"93281"</f>
        <v>93281</v>
      </c>
      <c r="I4071">
        <v>1</v>
      </c>
      <c r="J4071">
        <v>134</v>
      </c>
      <c r="K4071">
        <v>0</v>
      </c>
      <c r="L4071">
        <v>164.82</v>
      </c>
    </row>
    <row r="4072" spans="1:12" x14ac:dyDescent="0.25">
      <c r="A4072" t="str">
        <f t="shared" si="782"/>
        <v>89301000</v>
      </c>
      <c r="B4072" t="str">
        <f t="shared" ref="B4072:B4095" si="786">"72100000"</f>
        <v>72100000</v>
      </c>
      <c r="C4072" t="str">
        <f t="shared" si="784"/>
        <v>72100659</v>
      </c>
      <c r="D4072" t="str">
        <f t="shared" si="785"/>
        <v>801</v>
      </c>
      <c r="E4072" t="str">
        <f t="shared" si="783"/>
        <v>89301091</v>
      </c>
      <c r="F4072" t="str">
        <f>"8958155734"</f>
        <v>8958155734</v>
      </c>
      <c r="G4072" s="1">
        <v>44863</v>
      </c>
      <c r="H4072" t="str">
        <f>"93121"</f>
        <v>93121</v>
      </c>
      <c r="I4072">
        <v>1</v>
      </c>
      <c r="J4072">
        <v>125</v>
      </c>
      <c r="K4072">
        <v>0</v>
      </c>
      <c r="L4072">
        <v>153.75</v>
      </c>
    </row>
    <row r="4073" spans="1:12" x14ac:dyDescent="0.25">
      <c r="A4073" t="str">
        <f t="shared" si="782"/>
        <v>89301000</v>
      </c>
      <c r="B4073" t="str">
        <f t="shared" si="786"/>
        <v>72100000</v>
      </c>
      <c r="C4073" t="str">
        <f t="shared" si="784"/>
        <v>72100659</v>
      </c>
      <c r="D4073" t="str">
        <f t="shared" si="785"/>
        <v>801</v>
      </c>
      <c r="E4073" t="str">
        <f t="shared" si="783"/>
        <v>89301091</v>
      </c>
      <c r="F4073" t="str">
        <f>"8958155734"</f>
        <v>8958155734</v>
      </c>
      <c r="G4073" s="1">
        <v>44863</v>
      </c>
      <c r="H4073" t="str">
        <f>"93124"</f>
        <v>93124</v>
      </c>
      <c r="I4073">
        <v>1</v>
      </c>
      <c r="J4073">
        <v>173</v>
      </c>
      <c r="K4073">
        <v>0</v>
      </c>
      <c r="L4073">
        <v>212.79</v>
      </c>
    </row>
    <row r="4074" spans="1:12" x14ac:dyDescent="0.25">
      <c r="A4074" t="str">
        <f t="shared" si="782"/>
        <v>89301000</v>
      </c>
      <c r="B4074" t="str">
        <f t="shared" si="786"/>
        <v>72100000</v>
      </c>
      <c r="C4074" t="str">
        <f t="shared" si="784"/>
        <v>72100659</v>
      </c>
      <c r="D4074" t="str">
        <f t="shared" si="785"/>
        <v>801</v>
      </c>
      <c r="E4074" t="str">
        <f t="shared" si="783"/>
        <v>89301091</v>
      </c>
      <c r="F4074" t="str">
        <f>"8958155734"</f>
        <v>8958155734</v>
      </c>
      <c r="G4074" s="1">
        <v>44863</v>
      </c>
      <c r="H4074" t="str">
        <f>"93281"</f>
        <v>93281</v>
      </c>
      <c r="I4074">
        <v>1</v>
      </c>
      <c r="J4074">
        <v>134</v>
      </c>
      <c r="K4074">
        <v>0</v>
      </c>
      <c r="L4074">
        <v>164.82</v>
      </c>
    </row>
    <row r="4075" spans="1:12" x14ac:dyDescent="0.25">
      <c r="A4075" t="str">
        <f t="shared" si="782"/>
        <v>89301000</v>
      </c>
      <c r="B4075" t="str">
        <f t="shared" si="786"/>
        <v>72100000</v>
      </c>
      <c r="C4075" t="str">
        <f t="shared" si="784"/>
        <v>72100659</v>
      </c>
      <c r="D4075" t="str">
        <f t="shared" si="785"/>
        <v>801</v>
      </c>
      <c r="E4075" t="str">
        <f t="shared" si="783"/>
        <v>89301091</v>
      </c>
      <c r="F4075" t="str">
        <f>"9252255705"</f>
        <v>9252255705</v>
      </c>
      <c r="G4075" s="1">
        <v>44864</v>
      </c>
      <c r="H4075" t="str">
        <f>"93121"</f>
        <v>93121</v>
      </c>
      <c r="I4075">
        <v>1</v>
      </c>
      <c r="J4075">
        <v>125</v>
      </c>
      <c r="K4075">
        <v>0</v>
      </c>
      <c r="L4075">
        <v>153.75</v>
      </c>
    </row>
    <row r="4076" spans="1:12" x14ac:dyDescent="0.25">
      <c r="A4076" t="str">
        <f t="shared" si="782"/>
        <v>89301000</v>
      </c>
      <c r="B4076" t="str">
        <f t="shared" si="786"/>
        <v>72100000</v>
      </c>
      <c r="C4076" t="str">
        <f t="shared" si="784"/>
        <v>72100659</v>
      </c>
      <c r="D4076" t="str">
        <f t="shared" si="785"/>
        <v>801</v>
      </c>
      <c r="E4076" t="str">
        <f t="shared" si="783"/>
        <v>89301091</v>
      </c>
      <c r="F4076" t="str">
        <f>"9252255705"</f>
        <v>9252255705</v>
      </c>
      <c r="G4076" s="1">
        <v>44864</v>
      </c>
      <c r="H4076" t="str">
        <f>"93124"</f>
        <v>93124</v>
      </c>
      <c r="I4076">
        <v>1</v>
      </c>
      <c r="J4076">
        <v>173</v>
      </c>
      <c r="K4076">
        <v>0</v>
      </c>
      <c r="L4076">
        <v>212.79</v>
      </c>
    </row>
    <row r="4077" spans="1:12" x14ac:dyDescent="0.25">
      <c r="A4077" t="str">
        <f t="shared" si="782"/>
        <v>89301000</v>
      </c>
      <c r="B4077" t="str">
        <f t="shared" si="786"/>
        <v>72100000</v>
      </c>
      <c r="C4077" t="str">
        <f t="shared" si="784"/>
        <v>72100659</v>
      </c>
      <c r="D4077" t="str">
        <f t="shared" si="785"/>
        <v>801</v>
      </c>
      <c r="E4077" t="str">
        <f t="shared" si="783"/>
        <v>89301091</v>
      </c>
      <c r="F4077" t="str">
        <f>"9252255705"</f>
        <v>9252255705</v>
      </c>
      <c r="G4077" s="1">
        <v>44864</v>
      </c>
      <c r="H4077" t="str">
        <f>"93281"</f>
        <v>93281</v>
      </c>
      <c r="I4077">
        <v>1</v>
      </c>
      <c r="J4077">
        <v>134</v>
      </c>
      <c r="K4077">
        <v>0</v>
      </c>
      <c r="L4077">
        <v>164.82</v>
      </c>
    </row>
    <row r="4078" spans="1:12" x14ac:dyDescent="0.25">
      <c r="A4078" t="str">
        <f t="shared" si="782"/>
        <v>89301000</v>
      </c>
      <c r="B4078" t="str">
        <f t="shared" si="786"/>
        <v>72100000</v>
      </c>
      <c r="C4078" t="str">
        <f t="shared" si="784"/>
        <v>72100659</v>
      </c>
      <c r="D4078" t="str">
        <f t="shared" si="785"/>
        <v>801</v>
      </c>
      <c r="E4078" t="str">
        <f t="shared" si="783"/>
        <v>89301091</v>
      </c>
      <c r="F4078" t="str">
        <f>"9253165768"</f>
        <v>9253165768</v>
      </c>
      <c r="G4078" s="1">
        <v>44863</v>
      </c>
      <c r="H4078" t="str">
        <f>"93121"</f>
        <v>93121</v>
      </c>
      <c r="I4078">
        <v>1</v>
      </c>
      <c r="J4078">
        <v>125</v>
      </c>
      <c r="K4078">
        <v>0</v>
      </c>
      <c r="L4078">
        <v>153.75</v>
      </c>
    </row>
    <row r="4079" spans="1:12" x14ac:dyDescent="0.25">
      <c r="A4079" t="str">
        <f t="shared" si="782"/>
        <v>89301000</v>
      </c>
      <c r="B4079" t="str">
        <f t="shared" si="786"/>
        <v>72100000</v>
      </c>
      <c r="C4079" t="str">
        <f t="shared" si="784"/>
        <v>72100659</v>
      </c>
      <c r="D4079" t="str">
        <f t="shared" si="785"/>
        <v>801</v>
      </c>
      <c r="E4079" t="str">
        <f t="shared" si="783"/>
        <v>89301091</v>
      </c>
      <c r="F4079" t="str">
        <f>"9253165768"</f>
        <v>9253165768</v>
      </c>
      <c r="G4079" s="1">
        <v>44863</v>
      </c>
      <c r="H4079" t="str">
        <f>"93124"</f>
        <v>93124</v>
      </c>
      <c r="I4079">
        <v>1</v>
      </c>
      <c r="J4079">
        <v>173</v>
      </c>
      <c r="K4079">
        <v>0</v>
      </c>
      <c r="L4079">
        <v>212.79</v>
      </c>
    </row>
    <row r="4080" spans="1:12" x14ac:dyDescent="0.25">
      <c r="A4080" t="str">
        <f t="shared" si="782"/>
        <v>89301000</v>
      </c>
      <c r="B4080" t="str">
        <f t="shared" si="786"/>
        <v>72100000</v>
      </c>
      <c r="C4080" t="str">
        <f t="shared" si="784"/>
        <v>72100659</v>
      </c>
      <c r="D4080" t="str">
        <f t="shared" si="785"/>
        <v>801</v>
      </c>
      <c r="E4080" t="str">
        <f t="shared" si="783"/>
        <v>89301091</v>
      </c>
      <c r="F4080" t="str">
        <f>"9253165768"</f>
        <v>9253165768</v>
      </c>
      <c r="G4080" s="1">
        <v>44863</v>
      </c>
      <c r="H4080" t="str">
        <f>"93281"</f>
        <v>93281</v>
      </c>
      <c r="I4080">
        <v>1</v>
      </c>
      <c r="J4080">
        <v>134</v>
      </c>
      <c r="K4080">
        <v>0</v>
      </c>
      <c r="L4080">
        <v>164.82</v>
      </c>
    </row>
    <row r="4081" spans="1:12" x14ac:dyDescent="0.25">
      <c r="A4081" t="str">
        <f t="shared" si="782"/>
        <v>89301000</v>
      </c>
      <c r="B4081" t="str">
        <f t="shared" si="786"/>
        <v>72100000</v>
      </c>
      <c r="C4081" t="str">
        <f t="shared" si="784"/>
        <v>72100659</v>
      </c>
      <c r="D4081" t="str">
        <f t="shared" si="785"/>
        <v>801</v>
      </c>
      <c r="E4081" t="str">
        <f t="shared" si="783"/>
        <v>89301091</v>
      </c>
      <c r="F4081" t="str">
        <f>"9456075838"</f>
        <v>9456075838</v>
      </c>
      <c r="G4081" s="1">
        <v>44862</v>
      </c>
      <c r="H4081" t="str">
        <f>"93121"</f>
        <v>93121</v>
      </c>
      <c r="I4081">
        <v>1</v>
      </c>
      <c r="J4081">
        <v>125</v>
      </c>
      <c r="K4081">
        <v>0</v>
      </c>
      <c r="L4081">
        <v>153.75</v>
      </c>
    </row>
    <row r="4082" spans="1:12" x14ac:dyDescent="0.25">
      <c r="A4082" t="str">
        <f t="shared" si="782"/>
        <v>89301000</v>
      </c>
      <c r="B4082" t="str">
        <f t="shared" si="786"/>
        <v>72100000</v>
      </c>
      <c r="C4082" t="str">
        <f t="shared" si="784"/>
        <v>72100659</v>
      </c>
      <c r="D4082" t="str">
        <f t="shared" si="785"/>
        <v>801</v>
      </c>
      <c r="E4082" t="str">
        <f t="shared" si="783"/>
        <v>89301091</v>
      </c>
      <c r="F4082" t="str">
        <f>"9456075838"</f>
        <v>9456075838</v>
      </c>
      <c r="G4082" s="1">
        <v>44862</v>
      </c>
      <c r="H4082" t="str">
        <f>"93124"</f>
        <v>93124</v>
      </c>
      <c r="I4082">
        <v>1</v>
      </c>
      <c r="J4082">
        <v>173</v>
      </c>
      <c r="K4082">
        <v>0</v>
      </c>
      <c r="L4082">
        <v>212.79</v>
      </c>
    </row>
    <row r="4083" spans="1:12" x14ac:dyDescent="0.25">
      <c r="A4083" t="str">
        <f t="shared" si="782"/>
        <v>89301000</v>
      </c>
      <c r="B4083" t="str">
        <f t="shared" si="786"/>
        <v>72100000</v>
      </c>
      <c r="C4083" t="str">
        <f t="shared" si="784"/>
        <v>72100659</v>
      </c>
      <c r="D4083" t="str">
        <f t="shared" si="785"/>
        <v>801</v>
      </c>
      <c r="E4083" t="str">
        <f t="shared" si="783"/>
        <v>89301091</v>
      </c>
      <c r="F4083" t="str">
        <f>"9456075838"</f>
        <v>9456075838</v>
      </c>
      <c r="G4083" s="1">
        <v>44862</v>
      </c>
      <c r="H4083" t="str">
        <f>"93281"</f>
        <v>93281</v>
      </c>
      <c r="I4083">
        <v>1</v>
      </c>
      <c r="J4083">
        <v>134</v>
      </c>
      <c r="K4083">
        <v>0</v>
      </c>
      <c r="L4083">
        <v>164.82</v>
      </c>
    </row>
    <row r="4084" spans="1:12" x14ac:dyDescent="0.25">
      <c r="A4084" t="str">
        <f t="shared" si="782"/>
        <v>89301000</v>
      </c>
      <c r="B4084" t="str">
        <f t="shared" si="786"/>
        <v>72100000</v>
      </c>
      <c r="C4084" t="str">
        <f t="shared" si="784"/>
        <v>72100659</v>
      </c>
      <c r="D4084" t="str">
        <f t="shared" si="785"/>
        <v>801</v>
      </c>
      <c r="E4084" t="str">
        <f t="shared" si="783"/>
        <v>89301091</v>
      </c>
      <c r="F4084" t="str">
        <f>"2210290445"</f>
        <v>2210290445</v>
      </c>
      <c r="G4084" s="1">
        <v>44865</v>
      </c>
      <c r="H4084" t="str">
        <f>"93121"</f>
        <v>93121</v>
      </c>
      <c r="I4084">
        <v>1</v>
      </c>
      <c r="J4084">
        <v>125</v>
      </c>
      <c r="K4084">
        <v>0</v>
      </c>
      <c r="L4084">
        <v>153.75</v>
      </c>
    </row>
    <row r="4085" spans="1:12" x14ac:dyDescent="0.25">
      <c r="A4085" t="str">
        <f t="shared" si="782"/>
        <v>89301000</v>
      </c>
      <c r="B4085" t="str">
        <f t="shared" si="786"/>
        <v>72100000</v>
      </c>
      <c r="C4085" t="str">
        <f t="shared" si="784"/>
        <v>72100659</v>
      </c>
      <c r="D4085" t="str">
        <f t="shared" si="785"/>
        <v>801</v>
      </c>
      <c r="E4085" t="str">
        <f t="shared" si="783"/>
        <v>89301091</v>
      </c>
      <c r="F4085" t="str">
        <f>"2210290445"</f>
        <v>2210290445</v>
      </c>
      <c r="G4085" s="1">
        <v>44865</v>
      </c>
      <c r="H4085" t="str">
        <f>"93124"</f>
        <v>93124</v>
      </c>
      <c r="I4085">
        <v>1</v>
      </c>
      <c r="J4085">
        <v>173</v>
      </c>
      <c r="K4085">
        <v>0</v>
      </c>
      <c r="L4085">
        <v>212.79</v>
      </c>
    </row>
    <row r="4086" spans="1:12" x14ac:dyDescent="0.25">
      <c r="A4086" t="str">
        <f t="shared" si="782"/>
        <v>89301000</v>
      </c>
      <c r="B4086" t="str">
        <f t="shared" si="786"/>
        <v>72100000</v>
      </c>
      <c r="C4086" t="str">
        <f t="shared" si="784"/>
        <v>72100659</v>
      </c>
      <c r="D4086" t="str">
        <f t="shared" si="785"/>
        <v>801</v>
      </c>
      <c r="E4086" t="str">
        <f t="shared" si="783"/>
        <v>89301091</v>
      </c>
      <c r="F4086" t="str">
        <f>"2210290445"</f>
        <v>2210290445</v>
      </c>
      <c r="G4086" s="1">
        <v>44865</v>
      </c>
      <c r="H4086" t="str">
        <f>"93281"</f>
        <v>93281</v>
      </c>
      <c r="I4086">
        <v>1</v>
      </c>
      <c r="J4086">
        <v>134</v>
      </c>
      <c r="K4086">
        <v>0</v>
      </c>
      <c r="L4086">
        <v>164.82</v>
      </c>
    </row>
    <row r="4087" spans="1:12" x14ac:dyDescent="0.25">
      <c r="A4087" t="str">
        <f t="shared" si="782"/>
        <v>89301000</v>
      </c>
      <c r="B4087" t="str">
        <f t="shared" si="786"/>
        <v>72100000</v>
      </c>
      <c r="C4087" t="str">
        <f t="shared" si="784"/>
        <v>72100659</v>
      </c>
      <c r="D4087" t="str">
        <f t="shared" si="785"/>
        <v>801</v>
      </c>
      <c r="E4087" t="str">
        <f t="shared" si="783"/>
        <v>89301091</v>
      </c>
      <c r="F4087" t="str">
        <f>"8457075308"</f>
        <v>8457075308</v>
      </c>
      <c r="G4087" s="1">
        <v>44865</v>
      </c>
      <c r="H4087" t="str">
        <f>"93121"</f>
        <v>93121</v>
      </c>
      <c r="I4087">
        <v>1</v>
      </c>
      <c r="J4087">
        <v>125</v>
      </c>
      <c r="K4087">
        <v>0</v>
      </c>
      <c r="L4087">
        <v>153.75</v>
      </c>
    </row>
    <row r="4088" spans="1:12" x14ac:dyDescent="0.25">
      <c r="A4088" t="str">
        <f t="shared" si="782"/>
        <v>89301000</v>
      </c>
      <c r="B4088" t="str">
        <f t="shared" si="786"/>
        <v>72100000</v>
      </c>
      <c r="C4088" t="str">
        <f t="shared" si="784"/>
        <v>72100659</v>
      </c>
      <c r="D4088" t="str">
        <f t="shared" si="785"/>
        <v>801</v>
      </c>
      <c r="E4088" t="str">
        <f t="shared" si="783"/>
        <v>89301091</v>
      </c>
      <c r="F4088" t="str">
        <f>"8457075308"</f>
        <v>8457075308</v>
      </c>
      <c r="G4088" s="1">
        <v>44865</v>
      </c>
      <c r="H4088" t="str">
        <f>"93124"</f>
        <v>93124</v>
      </c>
      <c r="I4088">
        <v>1</v>
      </c>
      <c r="J4088">
        <v>173</v>
      </c>
      <c r="K4088">
        <v>0</v>
      </c>
      <c r="L4088">
        <v>212.79</v>
      </c>
    </row>
    <row r="4089" spans="1:12" x14ac:dyDescent="0.25">
      <c r="A4089" t="str">
        <f t="shared" si="782"/>
        <v>89301000</v>
      </c>
      <c r="B4089" t="str">
        <f t="shared" si="786"/>
        <v>72100000</v>
      </c>
      <c r="C4089" t="str">
        <f t="shared" si="784"/>
        <v>72100659</v>
      </c>
      <c r="D4089" t="str">
        <f t="shared" si="785"/>
        <v>801</v>
      </c>
      <c r="E4089" t="str">
        <f t="shared" si="783"/>
        <v>89301091</v>
      </c>
      <c r="F4089" t="str">
        <f>"8457075308"</f>
        <v>8457075308</v>
      </c>
      <c r="G4089" s="1">
        <v>44865</v>
      </c>
      <c r="H4089" t="str">
        <f>"93281"</f>
        <v>93281</v>
      </c>
      <c r="I4089">
        <v>1</v>
      </c>
      <c r="J4089">
        <v>134</v>
      </c>
      <c r="K4089">
        <v>0</v>
      </c>
      <c r="L4089">
        <v>164.82</v>
      </c>
    </row>
    <row r="4090" spans="1:12" x14ac:dyDescent="0.25">
      <c r="A4090" t="str">
        <f t="shared" si="782"/>
        <v>89301000</v>
      </c>
      <c r="B4090" t="str">
        <f t="shared" si="786"/>
        <v>72100000</v>
      </c>
      <c r="C4090" t="str">
        <f t="shared" si="784"/>
        <v>72100659</v>
      </c>
      <c r="D4090" t="str">
        <f t="shared" si="785"/>
        <v>801</v>
      </c>
      <c r="E4090" t="str">
        <f t="shared" si="783"/>
        <v>89301091</v>
      </c>
      <c r="F4090" t="str">
        <f>"8952075748"</f>
        <v>8952075748</v>
      </c>
      <c r="G4090" s="1">
        <v>44864</v>
      </c>
      <c r="H4090" t="str">
        <f>"93121"</f>
        <v>93121</v>
      </c>
      <c r="I4090">
        <v>1</v>
      </c>
      <c r="J4090">
        <v>125</v>
      </c>
      <c r="K4090">
        <v>0</v>
      </c>
      <c r="L4090">
        <v>153.75</v>
      </c>
    </row>
    <row r="4091" spans="1:12" x14ac:dyDescent="0.25">
      <c r="A4091" t="str">
        <f t="shared" si="782"/>
        <v>89301000</v>
      </c>
      <c r="B4091" t="str">
        <f t="shared" si="786"/>
        <v>72100000</v>
      </c>
      <c r="C4091" t="str">
        <f t="shared" si="784"/>
        <v>72100659</v>
      </c>
      <c r="D4091" t="str">
        <f t="shared" si="785"/>
        <v>801</v>
      </c>
      <c r="E4091" t="str">
        <f t="shared" si="783"/>
        <v>89301091</v>
      </c>
      <c r="F4091" t="str">
        <f>"8952075748"</f>
        <v>8952075748</v>
      </c>
      <c r="G4091" s="1">
        <v>44864</v>
      </c>
      <c r="H4091" t="str">
        <f>"93124"</f>
        <v>93124</v>
      </c>
      <c r="I4091">
        <v>1</v>
      </c>
      <c r="J4091">
        <v>173</v>
      </c>
      <c r="K4091">
        <v>0</v>
      </c>
      <c r="L4091">
        <v>212.79</v>
      </c>
    </row>
    <row r="4092" spans="1:12" x14ac:dyDescent="0.25">
      <c r="A4092" t="str">
        <f t="shared" si="782"/>
        <v>89301000</v>
      </c>
      <c r="B4092" t="str">
        <f t="shared" si="786"/>
        <v>72100000</v>
      </c>
      <c r="C4092" t="str">
        <f t="shared" si="784"/>
        <v>72100659</v>
      </c>
      <c r="D4092" t="str">
        <f t="shared" si="785"/>
        <v>801</v>
      </c>
      <c r="E4092" t="str">
        <f t="shared" si="783"/>
        <v>89301091</v>
      </c>
      <c r="F4092" t="str">
        <f>"8952075748"</f>
        <v>8952075748</v>
      </c>
      <c r="G4092" s="1">
        <v>44864</v>
      </c>
      <c r="H4092" t="str">
        <f>"93281"</f>
        <v>93281</v>
      </c>
      <c r="I4092">
        <v>1</v>
      </c>
      <c r="J4092">
        <v>134</v>
      </c>
      <c r="K4092">
        <v>0</v>
      </c>
      <c r="L4092">
        <v>164.82</v>
      </c>
    </row>
    <row r="4093" spans="1:12" x14ac:dyDescent="0.25">
      <c r="A4093" t="str">
        <f t="shared" si="782"/>
        <v>89301000</v>
      </c>
      <c r="B4093" t="str">
        <f t="shared" si="786"/>
        <v>72100000</v>
      </c>
      <c r="C4093" t="str">
        <f t="shared" si="784"/>
        <v>72100659</v>
      </c>
      <c r="D4093" t="str">
        <f t="shared" si="785"/>
        <v>801</v>
      </c>
      <c r="E4093" t="str">
        <f t="shared" si="783"/>
        <v>89301091</v>
      </c>
      <c r="F4093" t="str">
        <f>"8954156189"</f>
        <v>8954156189</v>
      </c>
      <c r="G4093" s="1">
        <v>44865</v>
      </c>
      <c r="H4093" t="str">
        <f>"93121"</f>
        <v>93121</v>
      </c>
      <c r="I4093">
        <v>1</v>
      </c>
      <c r="J4093">
        <v>125</v>
      </c>
      <c r="K4093">
        <v>0</v>
      </c>
      <c r="L4093">
        <v>153.75</v>
      </c>
    </row>
    <row r="4094" spans="1:12" x14ac:dyDescent="0.25">
      <c r="A4094" t="str">
        <f t="shared" si="782"/>
        <v>89301000</v>
      </c>
      <c r="B4094" t="str">
        <f t="shared" si="786"/>
        <v>72100000</v>
      </c>
      <c r="C4094" t="str">
        <f t="shared" si="784"/>
        <v>72100659</v>
      </c>
      <c r="D4094" t="str">
        <f t="shared" si="785"/>
        <v>801</v>
      </c>
      <c r="E4094" t="str">
        <f t="shared" si="783"/>
        <v>89301091</v>
      </c>
      <c r="F4094" t="str">
        <f>"8954156189"</f>
        <v>8954156189</v>
      </c>
      <c r="G4094" s="1">
        <v>44865</v>
      </c>
      <c r="H4094" t="str">
        <f>"93124"</f>
        <v>93124</v>
      </c>
      <c r="I4094">
        <v>1</v>
      </c>
      <c r="J4094">
        <v>173</v>
      </c>
      <c r="K4094">
        <v>0</v>
      </c>
      <c r="L4094">
        <v>212.79</v>
      </c>
    </row>
    <row r="4095" spans="1:12" x14ac:dyDescent="0.25">
      <c r="A4095" t="str">
        <f t="shared" si="782"/>
        <v>89301000</v>
      </c>
      <c r="B4095" t="str">
        <f t="shared" si="786"/>
        <v>72100000</v>
      </c>
      <c r="C4095" t="str">
        <f t="shared" si="784"/>
        <v>72100659</v>
      </c>
      <c r="D4095" t="str">
        <f t="shared" si="785"/>
        <v>801</v>
      </c>
      <c r="E4095" t="str">
        <f t="shared" si="783"/>
        <v>89301091</v>
      </c>
      <c r="F4095" t="str">
        <f>"8954156189"</f>
        <v>8954156189</v>
      </c>
      <c r="G4095" s="1">
        <v>44865</v>
      </c>
      <c r="H4095" t="str">
        <f>"93281"</f>
        <v>93281</v>
      </c>
      <c r="I4095">
        <v>1</v>
      </c>
      <c r="J4095">
        <v>134</v>
      </c>
      <c r="K4095">
        <v>0</v>
      </c>
      <c r="L4095">
        <v>164.82</v>
      </c>
    </row>
    <row r="4096" spans="1:12" x14ac:dyDescent="0.25">
      <c r="A4096" t="str">
        <f t="shared" si="782"/>
        <v>89301000</v>
      </c>
      <c r="B4096" t="str">
        <f>"89670000"</f>
        <v>89670000</v>
      </c>
      <c r="C4096" t="str">
        <f>"89670001"</f>
        <v>89670001</v>
      </c>
      <c r="D4096" t="str">
        <f t="shared" ref="D4096:D4101" si="787">"802"</f>
        <v>802</v>
      </c>
      <c r="E4096" t="str">
        <f>"89301031"</f>
        <v>89301031</v>
      </c>
      <c r="F4096" t="str">
        <f>"6807051405"</f>
        <v>6807051405</v>
      </c>
      <c r="G4096" s="1">
        <v>44908</v>
      </c>
      <c r="H4096" t="str">
        <f>"97111"</f>
        <v>97111</v>
      </c>
      <c r="I4096">
        <v>1</v>
      </c>
      <c r="J4096">
        <v>18</v>
      </c>
      <c r="K4096">
        <v>0</v>
      </c>
      <c r="L4096">
        <v>16.38</v>
      </c>
    </row>
    <row r="4097" spans="1:12" x14ac:dyDescent="0.25">
      <c r="A4097" t="str">
        <f t="shared" si="782"/>
        <v>89301000</v>
      </c>
      <c r="B4097" t="str">
        <f>"89670000"</f>
        <v>89670000</v>
      </c>
      <c r="C4097" t="str">
        <f>"89670001"</f>
        <v>89670001</v>
      </c>
      <c r="D4097" t="str">
        <f t="shared" si="787"/>
        <v>802</v>
      </c>
      <c r="E4097" t="str">
        <f>"89301031"</f>
        <v>89301031</v>
      </c>
      <c r="F4097" t="str">
        <f>"6807051405"</f>
        <v>6807051405</v>
      </c>
      <c r="G4097" s="1">
        <v>44910</v>
      </c>
      <c r="H4097" t="str">
        <f>"82087"</f>
        <v>82087</v>
      </c>
      <c r="I4097">
        <v>2</v>
      </c>
      <c r="J4097">
        <v>106</v>
      </c>
      <c r="K4097">
        <v>0</v>
      </c>
      <c r="L4097">
        <v>96.46</v>
      </c>
    </row>
    <row r="4098" spans="1:12" x14ac:dyDescent="0.25">
      <c r="A4098" t="str">
        <f t="shared" ref="A4098:A4161" si="788">"89301000"</f>
        <v>89301000</v>
      </c>
      <c r="B4098" t="str">
        <f>"89670000"</f>
        <v>89670000</v>
      </c>
      <c r="C4098" t="str">
        <f>"89670001"</f>
        <v>89670001</v>
      </c>
      <c r="D4098" t="str">
        <f t="shared" si="787"/>
        <v>802</v>
      </c>
      <c r="E4098" t="str">
        <f>"89301031"</f>
        <v>89301031</v>
      </c>
      <c r="F4098" t="str">
        <f>"6807051405"</f>
        <v>6807051405</v>
      </c>
      <c r="G4098" s="1">
        <v>44911</v>
      </c>
      <c r="H4098" t="str">
        <f>"82087"</f>
        <v>82087</v>
      </c>
      <c r="I4098">
        <v>2</v>
      </c>
      <c r="J4098">
        <v>106</v>
      </c>
      <c r="K4098">
        <v>0</v>
      </c>
      <c r="L4098">
        <v>96.46</v>
      </c>
    </row>
    <row r="4099" spans="1:12" x14ac:dyDescent="0.25">
      <c r="A4099" t="str">
        <f t="shared" si="788"/>
        <v>89301000</v>
      </c>
      <c r="B4099" t="str">
        <f>"10510000"</f>
        <v>10510000</v>
      </c>
      <c r="C4099" t="str">
        <f>"10510001"</f>
        <v>10510001</v>
      </c>
      <c r="D4099" t="str">
        <f t="shared" si="787"/>
        <v>802</v>
      </c>
      <c r="E4099" t="str">
        <f>"89301171"</f>
        <v>89301171</v>
      </c>
      <c r="F4099" t="str">
        <f>"465511401"</f>
        <v>465511401</v>
      </c>
      <c r="G4099" s="1">
        <v>44901</v>
      </c>
      <c r="H4099" t="str">
        <f>"82034"</f>
        <v>82034</v>
      </c>
      <c r="I4099">
        <v>1</v>
      </c>
      <c r="J4099">
        <v>348</v>
      </c>
      <c r="K4099">
        <v>0</v>
      </c>
      <c r="L4099">
        <v>316.68</v>
      </c>
    </row>
    <row r="4100" spans="1:12" x14ac:dyDescent="0.25">
      <c r="A4100" t="str">
        <f t="shared" si="788"/>
        <v>89301000</v>
      </c>
      <c r="B4100" t="str">
        <f>"10510000"</f>
        <v>10510000</v>
      </c>
      <c r="C4100" t="str">
        <f>"10510001"</f>
        <v>10510001</v>
      </c>
      <c r="D4100" t="str">
        <f t="shared" si="787"/>
        <v>802</v>
      </c>
      <c r="E4100" t="str">
        <f>"89301171"</f>
        <v>89301171</v>
      </c>
      <c r="F4100" t="str">
        <f>"465511401"</f>
        <v>465511401</v>
      </c>
      <c r="G4100" s="1">
        <v>44901</v>
      </c>
      <c r="H4100" t="str">
        <f>"82041"</f>
        <v>82041</v>
      </c>
      <c r="I4100">
        <v>1</v>
      </c>
      <c r="J4100">
        <v>1090</v>
      </c>
      <c r="K4100">
        <v>0</v>
      </c>
      <c r="L4100">
        <v>991.9</v>
      </c>
    </row>
    <row r="4101" spans="1:12" x14ac:dyDescent="0.25">
      <c r="A4101" t="str">
        <f t="shared" si="788"/>
        <v>89301000</v>
      </c>
      <c r="B4101" t="str">
        <f>"10510000"</f>
        <v>10510000</v>
      </c>
      <c r="C4101" t="str">
        <f>"10510001"</f>
        <v>10510001</v>
      </c>
      <c r="D4101" t="str">
        <f t="shared" si="787"/>
        <v>802</v>
      </c>
      <c r="E4101" t="str">
        <f>"89301171"</f>
        <v>89301171</v>
      </c>
      <c r="F4101" t="str">
        <f>"465511401"</f>
        <v>465511401</v>
      </c>
      <c r="G4101" s="1">
        <v>44901</v>
      </c>
      <c r="H4101" t="str">
        <f>"82041"</f>
        <v>82041</v>
      </c>
      <c r="I4101">
        <v>1</v>
      </c>
      <c r="J4101">
        <v>1090</v>
      </c>
      <c r="K4101">
        <v>0</v>
      </c>
      <c r="L4101">
        <v>991.9</v>
      </c>
    </row>
    <row r="4102" spans="1:12" x14ac:dyDescent="0.25">
      <c r="A4102" t="str">
        <f t="shared" si="788"/>
        <v>89301000</v>
      </c>
      <c r="B4102" t="str">
        <f>"89383000"</f>
        <v>89383000</v>
      </c>
      <c r="C4102" t="str">
        <f>"89383002"</f>
        <v>89383002</v>
      </c>
      <c r="D4102" t="str">
        <f>"809"</f>
        <v>809</v>
      </c>
      <c r="E4102" t="str">
        <f>"89301045"</f>
        <v>89301045</v>
      </c>
      <c r="F4102" t="str">
        <f>"6551030948"</f>
        <v>6551030948</v>
      </c>
      <c r="G4102" s="1">
        <v>44907</v>
      </c>
      <c r="H4102" t="str">
        <f>"89313"</f>
        <v>89313</v>
      </c>
      <c r="I4102">
        <v>1</v>
      </c>
      <c r="J4102">
        <v>406</v>
      </c>
      <c r="K4102">
        <v>0</v>
      </c>
      <c r="L4102">
        <v>568.4</v>
      </c>
    </row>
    <row r="4103" spans="1:12" x14ac:dyDescent="0.25">
      <c r="A4103" t="str">
        <f t="shared" si="788"/>
        <v>89301000</v>
      </c>
      <c r="B4103" t="str">
        <f>"89383000"</f>
        <v>89383000</v>
      </c>
      <c r="C4103" t="str">
        <f>"89383002"</f>
        <v>89383002</v>
      </c>
      <c r="D4103" t="str">
        <f>"809"</f>
        <v>809</v>
      </c>
      <c r="E4103" t="str">
        <f>"89301045"</f>
        <v>89301045</v>
      </c>
      <c r="F4103" t="str">
        <f>"6551030948"</f>
        <v>6551030948</v>
      </c>
      <c r="G4103" s="1">
        <v>44907</v>
      </c>
      <c r="H4103" t="str">
        <f>"09233"</f>
        <v>09233</v>
      </c>
      <c r="I4103">
        <v>1</v>
      </c>
      <c r="J4103">
        <v>99</v>
      </c>
      <c r="K4103">
        <v>0</v>
      </c>
      <c r="L4103">
        <v>138.6</v>
      </c>
    </row>
    <row r="4104" spans="1:12" x14ac:dyDescent="0.25">
      <c r="A4104" t="str">
        <f t="shared" si="788"/>
        <v>89301000</v>
      </c>
      <c r="B4104" t="str">
        <f>"89383000"</f>
        <v>89383000</v>
      </c>
      <c r="C4104" t="str">
        <f>"89383002"</f>
        <v>89383002</v>
      </c>
      <c r="D4104" t="str">
        <f>"809"</f>
        <v>809</v>
      </c>
      <c r="E4104" t="str">
        <f>"89301045"</f>
        <v>89301045</v>
      </c>
      <c r="F4104" t="str">
        <f>"6551030948"</f>
        <v>6551030948</v>
      </c>
      <c r="G4104" s="1">
        <v>44907</v>
      </c>
      <c r="H4104" t="str">
        <f>"89512"</f>
        <v>89512</v>
      </c>
      <c r="I4104">
        <v>1</v>
      </c>
      <c r="J4104">
        <v>277</v>
      </c>
      <c r="K4104">
        <v>0</v>
      </c>
      <c r="L4104">
        <v>387.8</v>
      </c>
    </row>
    <row r="4105" spans="1:12" x14ac:dyDescent="0.25">
      <c r="A4105" t="str">
        <f t="shared" si="788"/>
        <v>89301000</v>
      </c>
      <c r="B4105" t="str">
        <f>"89383000"</f>
        <v>89383000</v>
      </c>
      <c r="C4105" t="str">
        <f>"89383002"</f>
        <v>89383002</v>
      </c>
      <c r="D4105" t="str">
        <f>"809"</f>
        <v>809</v>
      </c>
      <c r="E4105" t="str">
        <f>"89301045"</f>
        <v>89301045</v>
      </c>
      <c r="F4105" t="str">
        <f>"6551030948"</f>
        <v>6551030948</v>
      </c>
      <c r="G4105" s="1">
        <v>44907</v>
      </c>
      <c r="H4105" t="str">
        <f>"89180"</f>
        <v>89180</v>
      </c>
      <c r="I4105">
        <v>1</v>
      </c>
      <c r="J4105">
        <v>376</v>
      </c>
      <c r="K4105">
        <v>0</v>
      </c>
      <c r="L4105">
        <v>526.4</v>
      </c>
    </row>
    <row r="4106" spans="1:12" x14ac:dyDescent="0.25">
      <c r="A4106" t="str">
        <f t="shared" si="788"/>
        <v>89301000</v>
      </c>
      <c r="B4106" t="str">
        <f>"89383000"</f>
        <v>89383000</v>
      </c>
      <c r="C4106" t="str">
        <f>"89383002"</f>
        <v>89383002</v>
      </c>
      <c r="D4106" t="str">
        <f>"809"</f>
        <v>809</v>
      </c>
      <c r="E4106" t="str">
        <f>"89301045"</f>
        <v>89301045</v>
      </c>
      <c r="F4106" t="str">
        <f>"6551030948"</f>
        <v>6551030948</v>
      </c>
      <c r="G4106" s="1">
        <v>44907</v>
      </c>
      <c r="H4106" t="str">
        <f>"0142906"</f>
        <v>0142906</v>
      </c>
      <c r="I4106">
        <v>1</v>
      </c>
      <c r="K4106">
        <v>6990</v>
      </c>
      <c r="L4106">
        <v>6990</v>
      </c>
    </row>
    <row r="4107" spans="1:12" x14ac:dyDescent="0.25">
      <c r="A4107" t="str">
        <f t="shared" si="788"/>
        <v>89301000</v>
      </c>
      <c r="B4107" t="str">
        <f>"78006000"</f>
        <v>78006000</v>
      </c>
      <c r="C4107" t="str">
        <f>"78006201"</f>
        <v>78006201</v>
      </c>
      <c r="D4107" t="str">
        <f>"801"</f>
        <v>801</v>
      </c>
      <c r="E4107" t="str">
        <f>"89301171"</f>
        <v>89301171</v>
      </c>
      <c r="F4107" t="str">
        <f>"5404080220"</f>
        <v>5404080220</v>
      </c>
      <c r="G4107" s="1">
        <v>44919</v>
      </c>
      <c r="H4107" t="str">
        <f>"81703"</f>
        <v>81703</v>
      </c>
      <c r="I4107">
        <v>2</v>
      </c>
      <c r="J4107">
        <v>556</v>
      </c>
      <c r="K4107">
        <v>0</v>
      </c>
      <c r="L4107">
        <v>433.68</v>
      </c>
    </row>
    <row r="4108" spans="1:12" x14ac:dyDescent="0.25">
      <c r="A4108" t="str">
        <f t="shared" si="788"/>
        <v>89301000</v>
      </c>
      <c r="B4108" t="str">
        <f>"78006000"</f>
        <v>78006000</v>
      </c>
      <c r="C4108" t="str">
        <f>"78006201"</f>
        <v>78006201</v>
      </c>
      <c r="D4108" t="str">
        <f>"801"</f>
        <v>801</v>
      </c>
      <c r="E4108" t="str">
        <f>"89301171"</f>
        <v>89301171</v>
      </c>
      <c r="F4108" t="str">
        <f>"7309195344"</f>
        <v>7309195344</v>
      </c>
      <c r="G4108" s="1">
        <v>44917</v>
      </c>
      <c r="H4108" t="str">
        <f>"81703"</f>
        <v>81703</v>
      </c>
      <c r="I4108">
        <v>2</v>
      </c>
      <c r="J4108">
        <v>556</v>
      </c>
      <c r="K4108">
        <v>0</v>
      </c>
      <c r="L4108">
        <v>433.68</v>
      </c>
    </row>
    <row r="4109" spans="1:12" x14ac:dyDescent="0.25">
      <c r="A4109" t="str">
        <f t="shared" si="788"/>
        <v>89301000</v>
      </c>
      <c r="B4109" t="str">
        <f>"78006000"</f>
        <v>78006000</v>
      </c>
      <c r="C4109" t="str">
        <f>"78006201"</f>
        <v>78006201</v>
      </c>
      <c r="D4109" t="str">
        <f>"801"</f>
        <v>801</v>
      </c>
      <c r="E4109" t="str">
        <f>"89301171"</f>
        <v>89301171</v>
      </c>
      <c r="F4109" t="str">
        <f>"7805105319"</f>
        <v>7805105319</v>
      </c>
      <c r="G4109" s="1">
        <v>44917</v>
      </c>
      <c r="H4109" t="str">
        <f>"81703"</f>
        <v>81703</v>
      </c>
      <c r="I4109">
        <v>2</v>
      </c>
      <c r="J4109">
        <v>556</v>
      </c>
      <c r="K4109">
        <v>0</v>
      </c>
      <c r="L4109">
        <v>433.68</v>
      </c>
    </row>
    <row r="4110" spans="1:12" x14ac:dyDescent="0.25">
      <c r="A4110" t="str">
        <f t="shared" si="788"/>
        <v>89301000</v>
      </c>
      <c r="B4110" t="str">
        <f>"78006000"</f>
        <v>78006000</v>
      </c>
      <c r="C4110" t="str">
        <f>"78006201"</f>
        <v>78006201</v>
      </c>
      <c r="D4110" t="str">
        <f>"801"</f>
        <v>801</v>
      </c>
      <c r="E4110" t="str">
        <f>"89301171"</f>
        <v>89301171</v>
      </c>
      <c r="F4110" t="str">
        <f>"6412150679"</f>
        <v>6412150679</v>
      </c>
      <c r="G4110" s="1">
        <v>44896</v>
      </c>
      <c r="H4110" t="str">
        <f>"81703"</f>
        <v>81703</v>
      </c>
      <c r="I4110">
        <v>2</v>
      </c>
      <c r="J4110">
        <v>556</v>
      </c>
      <c r="K4110">
        <v>0</v>
      </c>
      <c r="L4110">
        <v>433.68</v>
      </c>
    </row>
    <row r="4111" spans="1:12" x14ac:dyDescent="0.25">
      <c r="A4111" t="str">
        <f t="shared" si="788"/>
        <v>89301000</v>
      </c>
      <c r="B4111" t="str">
        <f t="shared" ref="B4111:B4116" si="789">"02004000"</f>
        <v>02004000</v>
      </c>
      <c r="C4111" t="str">
        <f>"02004561"</f>
        <v>02004561</v>
      </c>
      <c r="D4111" t="str">
        <f>"801"</f>
        <v>801</v>
      </c>
      <c r="E4111" t="str">
        <f>"89301101"</f>
        <v>89301101</v>
      </c>
      <c r="F4111" t="str">
        <f>"1761070190"</f>
        <v>1761070190</v>
      </c>
      <c r="G4111" s="1">
        <v>44736</v>
      </c>
      <c r="H4111" t="str">
        <f>"81775"</f>
        <v>81775</v>
      </c>
      <c r="I4111">
        <v>1</v>
      </c>
      <c r="J4111">
        <v>39</v>
      </c>
      <c r="K4111">
        <v>0</v>
      </c>
      <c r="L4111">
        <v>30.42</v>
      </c>
    </row>
    <row r="4112" spans="1:12" x14ac:dyDescent="0.25">
      <c r="A4112" t="str">
        <f t="shared" si="788"/>
        <v>89301000</v>
      </c>
      <c r="B4112" t="str">
        <f t="shared" si="789"/>
        <v>02004000</v>
      </c>
      <c r="C4112" t="str">
        <f>"02004459"</f>
        <v>02004459</v>
      </c>
      <c r="D4112" t="str">
        <f>"401"</f>
        <v>401</v>
      </c>
      <c r="E4112" t="str">
        <f>"89301102"</f>
        <v>89301102</v>
      </c>
      <c r="F4112" t="str">
        <f>"2104240336"</f>
        <v>2104240336</v>
      </c>
      <c r="G4112" s="1">
        <v>44897</v>
      </c>
      <c r="H4112" t="str">
        <f>"92111"</f>
        <v>92111</v>
      </c>
      <c r="I4112">
        <v>1</v>
      </c>
      <c r="J4112">
        <v>161</v>
      </c>
      <c r="K4112">
        <v>0</v>
      </c>
      <c r="L4112">
        <v>173.88</v>
      </c>
    </row>
    <row r="4113" spans="1:12" x14ac:dyDescent="0.25">
      <c r="A4113" t="str">
        <f t="shared" si="788"/>
        <v>89301000</v>
      </c>
      <c r="B4113" t="str">
        <f t="shared" si="789"/>
        <v>02004000</v>
      </c>
      <c r="C4113" t="str">
        <f>"02004459"</f>
        <v>02004459</v>
      </c>
      <c r="D4113" t="str">
        <f>"401"</f>
        <v>401</v>
      </c>
      <c r="E4113" t="str">
        <f>"89301102"</f>
        <v>89301102</v>
      </c>
      <c r="F4113" t="str">
        <f>"2104240336"</f>
        <v>2104240336</v>
      </c>
      <c r="G4113" s="1">
        <v>44898</v>
      </c>
      <c r="H4113" t="str">
        <f>"92111"</f>
        <v>92111</v>
      </c>
      <c r="I4113">
        <v>1</v>
      </c>
      <c r="J4113">
        <v>161</v>
      </c>
      <c r="K4113">
        <v>0</v>
      </c>
      <c r="L4113">
        <v>173.88</v>
      </c>
    </row>
    <row r="4114" spans="1:12" x14ac:dyDescent="0.25">
      <c r="A4114" t="str">
        <f t="shared" si="788"/>
        <v>89301000</v>
      </c>
      <c r="B4114" t="str">
        <f t="shared" si="789"/>
        <v>02004000</v>
      </c>
      <c r="C4114" t="str">
        <f>"02004459"</f>
        <v>02004459</v>
      </c>
      <c r="D4114" t="str">
        <f>"401"</f>
        <v>401</v>
      </c>
      <c r="E4114" t="str">
        <f>"89301103"</f>
        <v>89301103</v>
      </c>
      <c r="F4114" t="str">
        <f>"0852273246"</f>
        <v>0852273246</v>
      </c>
      <c r="G4114" s="1">
        <v>44900</v>
      </c>
      <c r="H4114" t="str">
        <f>"92111"</f>
        <v>92111</v>
      </c>
      <c r="I4114">
        <v>1</v>
      </c>
      <c r="J4114">
        <v>161</v>
      </c>
      <c r="K4114">
        <v>0</v>
      </c>
      <c r="L4114">
        <v>173.88</v>
      </c>
    </row>
    <row r="4115" spans="1:12" x14ac:dyDescent="0.25">
      <c r="A4115" t="str">
        <f t="shared" si="788"/>
        <v>89301000</v>
      </c>
      <c r="B4115" t="str">
        <f t="shared" si="789"/>
        <v>02004000</v>
      </c>
      <c r="C4115" t="str">
        <f>"02004309"</f>
        <v>02004309</v>
      </c>
      <c r="D4115" t="str">
        <f>"801"</f>
        <v>801</v>
      </c>
      <c r="E4115" t="str">
        <f>"89301101"</f>
        <v>89301101</v>
      </c>
      <c r="F4115" t="str">
        <f>"1101131757"</f>
        <v>1101131757</v>
      </c>
      <c r="G4115" s="1">
        <v>44889</v>
      </c>
      <c r="H4115" t="str">
        <f>"92169"</f>
        <v>92169</v>
      </c>
      <c r="I4115">
        <v>1</v>
      </c>
      <c r="J4115">
        <v>944</v>
      </c>
      <c r="K4115">
        <v>0</v>
      </c>
      <c r="L4115">
        <v>736.32</v>
      </c>
    </row>
    <row r="4116" spans="1:12" x14ac:dyDescent="0.25">
      <c r="A4116" t="str">
        <f t="shared" si="788"/>
        <v>89301000</v>
      </c>
      <c r="B4116" t="str">
        <f t="shared" si="789"/>
        <v>02004000</v>
      </c>
      <c r="C4116" t="str">
        <f>"02004309"</f>
        <v>02004309</v>
      </c>
      <c r="D4116" t="str">
        <f>"801"</f>
        <v>801</v>
      </c>
      <c r="E4116" t="str">
        <f>"89301101"</f>
        <v>89301101</v>
      </c>
      <c r="F4116" t="str">
        <f>"0908265259"</f>
        <v>0908265259</v>
      </c>
      <c r="G4116" s="1">
        <v>44903</v>
      </c>
      <c r="H4116" t="str">
        <f>"92169"</f>
        <v>92169</v>
      </c>
      <c r="I4116">
        <v>1</v>
      </c>
      <c r="J4116">
        <v>944</v>
      </c>
      <c r="K4116">
        <v>0</v>
      </c>
      <c r="L4116">
        <v>736.32</v>
      </c>
    </row>
    <row r="4117" spans="1:12" x14ac:dyDescent="0.25">
      <c r="A4117" t="str">
        <f t="shared" si="788"/>
        <v>89301000</v>
      </c>
      <c r="B4117" t="str">
        <f>"06223000"</f>
        <v>06223000</v>
      </c>
      <c r="C4117" t="str">
        <f>"06223043"</f>
        <v>06223043</v>
      </c>
      <c r="D4117" t="str">
        <f>"801"</f>
        <v>801</v>
      </c>
      <c r="E4117" t="str">
        <f>"89301122"</f>
        <v>89301122</v>
      </c>
      <c r="F4117" t="str">
        <f>"515102016"</f>
        <v>515102016</v>
      </c>
      <c r="G4117" s="1">
        <v>44911</v>
      </c>
      <c r="H4117" t="str">
        <f>"81485"</f>
        <v>81485</v>
      </c>
      <c r="I4117">
        <v>1</v>
      </c>
      <c r="J4117">
        <v>453</v>
      </c>
      <c r="K4117">
        <v>0</v>
      </c>
      <c r="L4117">
        <v>353.34</v>
      </c>
    </row>
    <row r="4118" spans="1:12" x14ac:dyDescent="0.25">
      <c r="A4118" t="str">
        <f t="shared" si="788"/>
        <v>89301000</v>
      </c>
      <c r="B4118" t="str">
        <f>"44101000"</f>
        <v>44101000</v>
      </c>
      <c r="C4118" t="str">
        <f>"44101884"</f>
        <v>44101884</v>
      </c>
      <c r="D4118" t="str">
        <f>"222"</f>
        <v>222</v>
      </c>
      <c r="E4118" t="str">
        <f>"89301054"</f>
        <v>89301054</v>
      </c>
      <c r="F4118" t="str">
        <f>"6705070977"</f>
        <v>6705070977</v>
      </c>
      <c r="G4118" s="1">
        <v>44896</v>
      </c>
      <c r="H4118" t="str">
        <f>"82077"</f>
        <v>82077</v>
      </c>
      <c r="I4118">
        <v>2</v>
      </c>
      <c r="J4118">
        <v>700</v>
      </c>
      <c r="K4118">
        <v>0</v>
      </c>
      <c r="L4118">
        <v>546</v>
      </c>
    </row>
    <row r="4119" spans="1:12" x14ac:dyDescent="0.25">
      <c r="A4119" t="str">
        <f t="shared" si="788"/>
        <v>89301000</v>
      </c>
      <c r="B4119" t="str">
        <f>"44101000"</f>
        <v>44101000</v>
      </c>
      <c r="C4119" t="str">
        <f>"44101884"</f>
        <v>44101884</v>
      </c>
      <c r="D4119" t="str">
        <f>"222"</f>
        <v>222</v>
      </c>
      <c r="E4119" t="str">
        <f>"89301054"</f>
        <v>89301054</v>
      </c>
      <c r="F4119" t="str">
        <f>"6705070977"</f>
        <v>6705070977</v>
      </c>
      <c r="G4119" s="1">
        <v>44896</v>
      </c>
      <c r="H4119" t="str">
        <f>"82079"</f>
        <v>82079</v>
      </c>
      <c r="I4119">
        <v>3</v>
      </c>
      <c r="J4119">
        <v>996</v>
      </c>
      <c r="K4119">
        <v>0</v>
      </c>
      <c r="L4119">
        <v>776.88</v>
      </c>
    </row>
    <row r="4120" spans="1:12" x14ac:dyDescent="0.25">
      <c r="A4120" t="str">
        <f t="shared" si="788"/>
        <v>89301000</v>
      </c>
      <c r="B4120" t="str">
        <f>"44101000"</f>
        <v>44101000</v>
      </c>
      <c r="C4120" t="str">
        <f>"44101884"</f>
        <v>44101884</v>
      </c>
      <c r="D4120" t="str">
        <f>"222"</f>
        <v>222</v>
      </c>
      <c r="E4120" t="str">
        <f>"89301054"</f>
        <v>89301054</v>
      </c>
      <c r="F4120" t="str">
        <f>"6705070977"</f>
        <v>6705070977</v>
      </c>
      <c r="G4120" s="1">
        <v>44896</v>
      </c>
      <c r="H4120" t="str">
        <f>"82117"</f>
        <v>82117</v>
      </c>
      <c r="I4120">
        <v>1</v>
      </c>
      <c r="J4120">
        <v>528</v>
      </c>
      <c r="K4120">
        <v>0</v>
      </c>
      <c r="L4120">
        <v>411.84</v>
      </c>
    </row>
    <row r="4121" spans="1:12" x14ac:dyDescent="0.25">
      <c r="A4121" t="str">
        <f t="shared" si="788"/>
        <v>89301000</v>
      </c>
      <c r="B4121" t="str">
        <f>"44101000"</f>
        <v>44101000</v>
      </c>
      <c r="C4121" t="str">
        <f>"44101884"</f>
        <v>44101884</v>
      </c>
      <c r="D4121" t="str">
        <f>"222"</f>
        <v>222</v>
      </c>
      <c r="E4121" t="str">
        <f>"89301054"</f>
        <v>89301054</v>
      </c>
      <c r="F4121" t="str">
        <f>"6705070977"</f>
        <v>6705070977</v>
      </c>
      <c r="G4121" s="1">
        <v>44896</v>
      </c>
      <c r="H4121" t="str">
        <f>"97111"</f>
        <v>97111</v>
      </c>
      <c r="I4121">
        <v>2</v>
      </c>
      <c r="J4121">
        <v>36</v>
      </c>
      <c r="K4121">
        <v>0</v>
      </c>
      <c r="L4121">
        <v>28.08</v>
      </c>
    </row>
    <row r="4122" spans="1:12" x14ac:dyDescent="0.25">
      <c r="A4122" t="str">
        <f t="shared" si="788"/>
        <v>89301000</v>
      </c>
      <c r="B4122" t="str">
        <f t="shared" ref="B4122:B4130" si="790">"05002000"</f>
        <v>05002000</v>
      </c>
      <c r="C4122" t="str">
        <f t="shared" ref="C4122:C4130" si="791">"05002397"</f>
        <v>05002397</v>
      </c>
      <c r="D4122" t="str">
        <f t="shared" ref="D4122:D4130" si="792">"818"</f>
        <v>818</v>
      </c>
      <c r="E4122" t="str">
        <f>"89301105"</f>
        <v>89301105</v>
      </c>
      <c r="F4122" t="str">
        <f>"2109170943"</f>
        <v>2109170943</v>
      </c>
      <c r="G4122" s="1">
        <v>44908</v>
      </c>
      <c r="H4122" t="str">
        <f>"91439"</f>
        <v>91439</v>
      </c>
      <c r="I4122">
        <v>9</v>
      </c>
      <c r="J4122">
        <v>3204</v>
      </c>
      <c r="K4122">
        <v>0</v>
      </c>
      <c r="L4122">
        <v>2915.64</v>
      </c>
    </row>
    <row r="4123" spans="1:12" x14ac:dyDescent="0.25">
      <c r="A4123" t="str">
        <f t="shared" si="788"/>
        <v>89301000</v>
      </c>
      <c r="B4123" t="str">
        <f t="shared" si="790"/>
        <v>05002000</v>
      </c>
      <c r="C4123" t="str">
        <f t="shared" si="791"/>
        <v>05002397</v>
      </c>
      <c r="D4123" t="str">
        <f t="shared" si="792"/>
        <v>818</v>
      </c>
      <c r="E4123" t="str">
        <f>"89301105"</f>
        <v>89301105</v>
      </c>
      <c r="F4123" t="str">
        <f>"2109170943"</f>
        <v>2109170943</v>
      </c>
      <c r="G4123" s="1">
        <v>44908</v>
      </c>
      <c r="H4123" t="str">
        <f>"91439"</f>
        <v>91439</v>
      </c>
      <c r="I4123">
        <v>4</v>
      </c>
      <c r="J4123">
        <v>1424</v>
      </c>
      <c r="K4123">
        <v>0</v>
      </c>
      <c r="L4123">
        <v>1295.8399999999999</v>
      </c>
    </row>
    <row r="4124" spans="1:12" x14ac:dyDescent="0.25">
      <c r="A4124" t="str">
        <f t="shared" si="788"/>
        <v>89301000</v>
      </c>
      <c r="B4124" t="str">
        <f t="shared" si="790"/>
        <v>05002000</v>
      </c>
      <c r="C4124" t="str">
        <f t="shared" si="791"/>
        <v>05002397</v>
      </c>
      <c r="D4124" t="str">
        <f t="shared" si="792"/>
        <v>818</v>
      </c>
      <c r="E4124" t="str">
        <f>"89301105"</f>
        <v>89301105</v>
      </c>
      <c r="F4124" t="str">
        <f>"2109170943"</f>
        <v>2109170943</v>
      </c>
      <c r="G4124" s="1">
        <v>44910</v>
      </c>
      <c r="H4124" t="str">
        <f>"94225"</f>
        <v>94225</v>
      </c>
      <c r="I4124">
        <v>1</v>
      </c>
      <c r="J4124">
        <v>1187</v>
      </c>
      <c r="K4124">
        <v>0</v>
      </c>
      <c r="L4124">
        <v>1080.17</v>
      </c>
    </row>
    <row r="4125" spans="1:12" x14ac:dyDescent="0.25">
      <c r="A4125" t="str">
        <f t="shared" si="788"/>
        <v>89301000</v>
      </c>
      <c r="B4125" t="str">
        <f t="shared" si="790"/>
        <v>05002000</v>
      </c>
      <c r="C4125" t="str">
        <f t="shared" si="791"/>
        <v>05002397</v>
      </c>
      <c r="D4125" t="str">
        <f t="shared" si="792"/>
        <v>818</v>
      </c>
      <c r="E4125" t="str">
        <f>"89301105"</f>
        <v>89301105</v>
      </c>
      <c r="F4125" t="str">
        <f>"2109170943"</f>
        <v>2109170943</v>
      </c>
      <c r="G4125" s="1">
        <v>44910</v>
      </c>
      <c r="H4125" t="str">
        <f>"94337"</f>
        <v>94337</v>
      </c>
      <c r="I4125">
        <v>4</v>
      </c>
      <c r="J4125">
        <v>35840</v>
      </c>
      <c r="K4125">
        <v>0</v>
      </c>
      <c r="L4125">
        <v>32614.400000000001</v>
      </c>
    </row>
    <row r="4126" spans="1:12" x14ac:dyDescent="0.25">
      <c r="A4126" t="str">
        <f t="shared" si="788"/>
        <v>89301000</v>
      </c>
      <c r="B4126" t="str">
        <f t="shared" si="790"/>
        <v>05002000</v>
      </c>
      <c r="C4126" t="str">
        <f t="shared" si="791"/>
        <v>05002397</v>
      </c>
      <c r="D4126" t="str">
        <f t="shared" si="792"/>
        <v>818</v>
      </c>
      <c r="E4126" t="str">
        <f>"89301323"</f>
        <v>89301323</v>
      </c>
      <c r="F4126" t="str">
        <f>"6158040603"</f>
        <v>6158040603</v>
      </c>
      <c r="G4126" s="1">
        <v>44895</v>
      </c>
      <c r="H4126" t="str">
        <f>"94233"</f>
        <v>94233</v>
      </c>
      <c r="I4126">
        <v>1</v>
      </c>
      <c r="J4126">
        <v>41183</v>
      </c>
      <c r="K4126">
        <v>0</v>
      </c>
      <c r="L4126">
        <v>37476.53</v>
      </c>
    </row>
    <row r="4127" spans="1:12" x14ac:dyDescent="0.25">
      <c r="A4127" t="str">
        <f t="shared" si="788"/>
        <v>89301000</v>
      </c>
      <c r="B4127" t="str">
        <f t="shared" si="790"/>
        <v>05002000</v>
      </c>
      <c r="C4127" t="str">
        <f t="shared" si="791"/>
        <v>05002397</v>
      </c>
      <c r="D4127" t="str">
        <f t="shared" si="792"/>
        <v>818</v>
      </c>
      <c r="E4127" t="str">
        <f>"89301323"</f>
        <v>89301323</v>
      </c>
      <c r="F4127" t="str">
        <f>"6158040603"</f>
        <v>6158040603</v>
      </c>
      <c r="G4127" s="1">
        <v>44896</v>
      </c>
      <c r="H4127" t="str">
        <f>"94225"</f>
        <v>94225</v>
      </c>
      <c r="I4127">
        <v>1</v>
      </c>
      <c r="J4127">
        <v>1187</v>
      </c>
      <c r="K4127">
        <v>0</v>
      </c>
      <c r="L4127">
        <v>1080.17</v>
      </c>
    </row>
    <row r="4128" spans="1:12" x14ac:dyDescent="0.25">
      <c r="A4128" t="str">
        <f t="shared" si="788"/>
        <v>89301000</v>
      </c>
      <c r="B4128" t="str">
        <f t="shared" si="790"/>
        <v>05002000</v>
      </c>
      <c r="C4128" t="str">
        <f t="shared" si="791"/>
        <v>05002397</v>
      </c>
      <c r="D4128" t="str">
        <f t="shared" si="792"/>
        <v>818</v>
      </c>
      <c r="E4128" t="str">
        <f>"89301323"</f>
        <v>89301323</v>
      </c>
      <c r="F4128" t="str">
        <f>"6158040603"</f>
        <v>6158040603</v>
      </c>
      <c r="G4128" s="1">
        <v>44896</v>
      </c>
      <c r="H4128" t="str">
        <f>"94195"</f>
        <v>94195</v>
      </c>
      <c r="I4128">
        <v>1</v>
      </c>
      <c r="J4128">
        <v>378</v>
      </c>
      <c r="K4128">
        <v>0</v>
      </c>
      <c r="L4128">
        <v>343.98</v>
      </c>
    </row>
    <row r="4129" spans="1:12" x14ac:dyDescent="0.25">
      <c r="A4129" t="str">
        <f t="shared" si="788"/>
        <v>89301000</v>
      </c>
      <c r="B4129" t="str">
        <f t="shared" si="790"/>
        <v>05002000</v>
      </c>
      <c r="C4129" t="str">
        <f t="shared" si="791"/>
        <v>05002397</v>
      </c>
      <c r="D4129" t="str">
        <f t="shared" si="792"/>
        <v>818</v>
      </c>
      <c r="E4129" t="str">
        <f>"89301323"</f>
        <v>89301323</v>
      </c>
      <c r="F4129" t="str">
        <f>"6158040603"</f>
        <v>6158040603</v>
      </c>
      <c r="G4129" s="1">
        <v>44896</v>
      </c>
      <c r="H4129" t="str">
        <f>"94353"</f>
        <v>94353</v>
      </c>
      <c r="I4129">
        <v>9</v>
      </c>
      <c r="J4129">
        <v>15381</v>
      </c>
      <c r="K4129">
        <v>0</v>
      </c>
      <c r="L4129">
        <v>13996.71</v>
      </c>
    </row>
    <row r="4130" spans="1:12" x14ac:dyDescent="0.25">
      <c r="A4130" t="str">
        <f t="shared" si="788"/>
        <v>89301000</v>
      </c>
      <c r="B4130" t="str">
        <f t="shared" si="790"/>
        <v>05002000</v>
      </c>
      <c r="C4130" t="str">
        <f t="shared" si="791"/>
        <v>05002397</v>
      </c>
      <c r="D4130" t="str">
        <f t="shared" si="792"/>
        <v>818</v>
      </c>
      <c r="E4130" t="str">
        <f>"89301323"</f>
        <v>89301323</v>
      </c>
      <c r="F4130" t="str">
        <f>"6158040603"</f>
        <v>6158040603</v>
      </c>
      <c r="G4130" s="1">
        <v>44896</v>
      </c>
      <c r="H4130" t="str">
        <f>"94353"</f>
        <v>94353</v>
      </c>
      <c r="I4130">
        <v>7</v>
      </c>
      <c r="J4130">
        <v>11963</v>
      </c>
      <c r="K4130">
        <v>0</v>
      </c>
      <c r="L4130">
        <v>10886.33</v>
      </c>
    </row>
    <row r="4131" spans="1:12" x14ac:dyDescent="0.25">
      <c r="A4131" t="str">
        <f t="shared" si="788"/>
        <v>89301000</v>
      </c>
      <c r="B4131" t="str">
        <f t="shared" ref="B4131:B4162" si="793">"06539000"</f>
        <v>06539000</v>
      </c>
      <c r="C4131" t="str">
        <f>"06539001"</f>
        <v>06539001</v>
      </c>
      <c r="D4131" t="str">
        <f>"801"</f>
        <v>801</v>
      </c>
      <c r="E4131" t="str">
        <f t="shared" ref="E4131:E4165" si="794">"89301171"</f>
        <v>89301171</v>
      </c>
      <c r="F4131" t="str">
        <f t="shared" ref="F4131:F4144" si="795">"9811214017"</f>
        <v>9811214017</v>
      </c>
      <c r="G4131" s="1">
        <v>44876</v>
      </c>
      <c r="H4131" t="str">
        <f>"81329"</f>
        <v>81329</v>
      </c>
      <c r="I4131">
        <v>1</v>
      </c>
      <c r="J4131">
        <v>16</v>
      </c>
      <c r="K4131">
        <v>0</v>
      </c>
      <c r="L4131">
        <v>12.48</v>
      </c>
    </row>
    <row r="4132" spans="1:12" x14ac:dyDescent="0.25">
      <c r="A4132" t="str">
        <f t="shared" si="788"/>
        <v>89301000</v>
      </c>
      <c r="B4132" t="str">
        <f t="shared" si="793"/>
        <v>06539000</v>
      </c>
      <c r="C4132" t="str">
        <f>"06539001"</f>
        <v>06539001</v>
      </c>
      <c r="D4132" t="str">
        <f>"801"</f>
        <v>801</v>
      </c>
      <c r="E4132" t="str">
        <f t="shared" si="794"/>
        <v>89301171</v>
      </c>
      <c r="F4132" t="str">
        <f t="shared" si="795"/>
        <v>9811214017</v>
      </c>
      <c r="G4132" s="1">
        <v>44876</v>
      </c>
      <c r="H4132" t="str">
        <f>"81331"</f>
        <v>81331</v>
      </c>
      <c r="I4132">
        <v>1</v>
      </c>
      <c r="J4132">
        <v>193</v>
      </c>
      <c r="K4132">
        <v>0</v>
      </c>
      <c r="L4132">
        <v>150.54</v>
      </c>
    </row>
    <row r="4133" spans="1:12" x14ac:dyDescent="0.25">
      <c r="A4133" t="str">
        <f t="shared" si="788"/>
        <v>89301000</v>
      </c>
      <c r="B4133" t="str">
        <f t="shared" si="793"/>
        <v>06539000</v>
      </c>
      <c r="C4133" t="str">
        <f t="shared" ref="C4133:C4140" si="796">"06539002"</f>
        <v>06539002</v>
      </c>
      <c r="D4133" t="str">
        <f t="shared" ref="D4133:D4140" si="797">"802"</f>
        <v>802</v>
      </c>
      <c r="E4133" t="str">
        <f t="shared" si="794"/>
        <v>89301171</v>
      </c>
      <c r="F4133" t="str">
        <f t="shared" si="795"/>
        <v>9811214017</v>
      </c>
      <c r="G4133" s="1">
        <v>44876</v>
      </c>
      <c r="H4133" t="str">
        <f t="shared" ref="H4133:H4140" si="798">"82097"</f>
        <v>82097</v>
      </c>
      <c r="I4133">
        <v>1</v>
      </c>
      <c r="J4133">
        <v>380</v>
      </c>
      <c r="K4133">
        <v>0</v>
      </c>
      <c r="L4133">
        <v>345.8</v>
      </c>
    </row>
    <row r="4134" spans="1:12" x14ac:dyDescent="0.25">
      <c r="A4134" t="str">
        <f t="shared" si="788"/>
        <v>89301000</v>
      </c>
      <c r="B4134" t="str">
        <f t="shared" si="793"/>
        <v>06539000</v>
      </c>
      <c r="C4134" t="str">
        <f t="shared" si="796"/>
        <v>06539002</v>
      </c>
      <c r="D4134" t="str">
        <f t="shared" si="797"/>
        <v>802</v>
      </c>
      <c r="E4134" t="str">
        <f t="shared" si="794"/>
        <v>89301171</v>
      </c>
      <c r="F4134" t="str">
        <f t="shared" si="795"/>
        <v>9811214017</v>
      </c>
      <c r="G4134" s="1">
        <v>44876</v>
      </c>
      <c r="H4134" t="str">
        <f t="shared" si="798"/>
        <v>82097</v>
      </c>
      <c r="I4134">
        <v>1</v>
      </c>
      <c r="J4134">
        <v>380</v>
      </c>
      <c r="K4134">
        <v>0</v>
      </c>
      <c r="L4134">
        <v>345.8</v>
      </c>
    </row>
    <row r="4135" spans="1:12" x14ac:dyDescent="0.25">
      <c r="A4135" t="str">
        <f t="shared" si="788"/>
        <v>89301000</v>
      </c>
      <c r="B4135" t="str">
        <f t="shared" si="793"/>
        <v>06539000</v>
      </c>
      <c r="C4135" t="str">
        <f t="shared" si="796"/>
        <v>06539002</v>
      </c>
      <c r="D4135" t="str">
        <f t="shared" si="797"/>
        <v>802</v>
      </c>
      <c r="E4135" t="str">
        <f t="shared" si="794"/>
        <v>89301171</v>
      </c>
      <c r="F4135" t="str">
        <f t="shared" si="795"/>
        <v>9811214017</v>
      </c>
      <c r="G4135" s="1">
        <v>44876</v>
      </c>
      <c r="H4135" t="str">
        <f t="shared" si="798"/>
        <v>82097</v>
      </c>
      <c r="I4135">
        <v>1</v>
      </c>
      <c r="J4135">
        <v>380</v>
      </c>
      <c r="K4135">
        <v>0</v>
      </c>
      <c r="L4135">
        <v>345.8</v>
      </c>
    </row>
    <row r="4136" spans="1:12" x14ac:dyDescent="0.25">
      <c r="A4136" t="str">
        <f t="shared" si="788"/>
        <v>89301000</v>
      </c>
      <c r="B4136" t="str">
        <f t="shared" si="793"/>
        <v>06539000</v>
      </c>
      <c r="C4136" t="str">
        <f t="shared" si="796"/>
        <v>06539002</v>
      </c>
      <c r="D4136" t="str">
        <f t="shared" si="797"/>
        <v>802</v>
      </c>
      <c r="E4136" t="str">
        <f t="shared" si="794"/>
        <v>89301171</v>
      </c>
      <c r="F4136" t="str">
        <f t="shared" si="795"/>
        <v>9811214017</v>
      </c>
      <c r="G4136" s="1">
        <v>44876</v>
      </c>
      <c r="H4136" t="str">
        <f t="shared" si="798"/>
        <v>82097</v>
      </c>
      <c r="I4136">
        <v>1</v>
      </c>
      <c r="J4136">
        <v>380</v>
      </c>
      <c r="K4136">
        <v>0</v>
      </c>
      <c r="L4136">
        <v>345.8</v>
      </c>
    </row>
    <row r="4137" spans="1:12" x14ac:dyDescent="0.25">
      <c r="A4137" t="str">
        <f t="shared" si="788"/>
        <v>89301000</v>
      </c>
      <c r="B4137" t="str">
        <f t="shared" si="793"/>
        <v>06539000</v>
      </c>
      <c r="C4137" t="str">
        <f t="shared" si="796"/>
        <v>06539002</v>
      </c>
      <c r="D4137" t="str">
        <f t="shared" si="797"/>
        <v>802</v>
      </c>
      <c r="E4137" t="str">
        <f t="shared" si="794"/>
        <v>89301171</v>
      </c>
      <c r="F4137" t="str">
        <f t="shared" si="795"/>
        <v>9811214017</v>
      </c>
      <c r="G4137" s="1">
        <v>44876</v>
      </c>
      <c r="H4137" t="str">
        <f t="shared" si="798"/>
        <v>82097</v>
      </c>
      <c r="I4137">
        <v>1</v>
      </c>
      <c r="J4137">
        <v>380</v>
      </c>
      <c r="K4137">
        <v>0</v>
      </c>
      <c r="L4137">
        <v>345.8</v>
      </c>
    </row>
    <row r="4138" spans="1:12" x14ac:dyDescent="0.25">
      <c r="A4138" t="str">
        <f t="shared" si="788"/>
        <v>89301000</v>
      </c>
      <c r="B4138" t="str">
        <f t="shared" si="793"/>
        <v>06539000</v>
      </c>
      <c r="C4138" t="str">
        <f t="shared" si="796"/>
        <v>06539002</v>
      </c>
      <c r="D4138" t="str">
        <f t="shared" si="797"/>
        <v>802</v>
      </c>
      <c r="E4138" t="str">
        <f t="shared" si="794"/>
        <v>89301171</v>
      </c>
      <c r="F4138" t="str">
        <f t="shared" si="795"/>
        <v>9811214017</v>
      </c>
      <c r="G4138" s="1">
        <v>44876</v>
      </c>
      <c r="H4138" t="str">
        <f t="shared" si="798"/>
        <v>82097</v>
      </c>
      <c r="I4138">
        <v>1</v>
      </c>
      <c r="J4138">
        <v>380</v>
      </c>
      <c r="K4138">
        <v>0</v>
      </c>
      <c r="L4138">
        <v>345.8</v>
      </c>
    </row>
    <row r="4139" spans="1:12" x14ac:dyDescent="0.25">
      <c r="A4139" t="str">
        <f t="shared" si="788"/>
        <v>89301000</v>
      </c>
      <c r="B4139" t="str">
        <f t="shared" si="793"/>
        <v>06539000</v>
      </c>
      <c r="C4139" t="str">
        <f t="shared" si="796"/>
        <v>06539002</v>
      </c>
      <c r="D4139" t="str">
        <f t="shared" si="797"/>
        <v>802</v>
      </c>
      <c r="E4139" t="str">
        <f t="shared" si="794"/>
        <v>89301171</v>
      </c>
      <c r="F4139" t="str">
        <f t="shared" si="795"/>
        <v>9811214017</v>
      </c>
      <c r="G4139" s="1">
        <v>44876</v>
      </c>
      <c r="H4139" t="str">
        <f t="shared" si="798"/>
        <v>82097</v>
      </c>
      <c r="I4139">
        <v>1</v>
      </c>
      <c r="J4139">
        <v>380</v>
      </c>
      <c r="K4139">
        <v>0</v>
      </c>
      <c r="L4139">
        <v>345.8</v>
      </c>
    </row>
    <row r="4140" spans="1:12" x14ac:dyDescent="0.25">
      <c r="A4140" t="str">
        <f t="shared" si="788"/>
        <v>89301000</v>
      </c>
      <c r="B4140" t="str">
        <f t="shared" si="793"/>
        <v>06539000</v>
      </c>
      <c r="C4140" t="str">
        <f t="shared" si="796"/>
        <v>06539002</v>
      </c>
      <c r="D4140" t="str">
        <f t="shared" si="797"/>
        <v>802</v>
      </c>
      <c r="E4140" t="str">
        <f t="shared" si="794"/>
        <v>89301171</v>
      </c>
      <c r="F4140" t="str">
        <f t="shared" si="795"/>
        <v>9811214017</v>
      </c>
      <c r="G4140" s="1">
        <v>44876</v>
      </c>
      <c r="H4140" t="str">
        <f t="shared" si="798"/>
        <v>82097</v>
      </c>
      <c r="I4140">
        <v>1</v>
      </c>
      <c r="J4140">
        <v>380</v>
      </c>
      <c r="K4140">
        <v>0</v>
      </c>
      <c r="L4140">
        <v>345.8</v>
      </c>
    </row>
    <row r="4141" spans="1:12" x14ac:dyDescent="0.25">
      <c r="A4141" t="str">
        <f t="shared" si="788"/>
        <v>89301000</v>
      </c>
      <c r="B4141" t="str">
        <f t="shared" si="793"/>
        <v>06539000</v>
      </c>
      <c r="C4141" t="str">
        <f>"06539003"</f>
        <v>06539003</v>
      </c>
      <c r="D4141" t="str">
        <f>"813"</f>
        <v>813</v>
      </c>
      <c r="E4141" t="str">
        <f t="shared" si="794"/>
        <v>89301171</v>
      </c>
      <c r="F4141" t="str">
        <f t="shared" si="795"/>
        <v>9811214017</v>
      </c>
      <c r="G4141" s="1">
        <v>44876</v>
      </c>
      <c r="H4141" t="str">
        <f>"91197"</f>
        <v>91197</v>
      </c>
      <c r="I4141">
        <v>1</v>
      </c>
      <c r="J4141">
        <v>1046</v>
      </c>
      <c r="K4141">
        <v>0</v>
      </c>
      <c r="L4141">
        <v>815.88</v>
      </c>
    </row>
    <row r="4142" spans="1:12" x14ac:dyDescent="0.25">
      <c r="A4142" t="str">
        <f t="shared" si="788"/>
        <v>89301000</v>
      </c>
      <c r="B4142" t="str">
        <f t="shared" si="793"/>
        <v>06539000</v>
      </c>
      <c r="C4142" t="str">
        <f>"06539003"</f>
        <v>06539003</v>
      </c>
      <c r="D4142" t="str">
        <f>"813"</f>
        <v>813</v>
      </c>
      <c r="E4142" t="str">
        <f t="shared" si="794"/>
        <v>89301171</v>
      </c>
      <c r="F4142" t="str">
        <f t="shared" si="795"/>
        <v>9811214017</v>
      </c>
      <c r="G4142" s="1">
        <v>44876</v>
      </c>
      <c r="H4142" t="str">
        <f>"91173"</f>
        <v>91173</v>
      </c>
      <c r="I4142">
        <v>1</v>
      </c>
      <c r="J4142">
        <v>335</v>
      </c>
      <c r="K4142">
        <v>0</v>
      </c>
      <c r="L4142">
        <v>261.3</v>
      </c>
    </row>
    <row r="4143" spans="1:12" x14ac:dyDescent="0.25">
      <c r="A4143" t="str">
        <f t="shared" si="788"/>
        <v>89301000</v>
      </c>
      <c r="B4143" t="str">
        <f t="shared" si="793"/>
        <v>06539000</v>
      </c>
      <c r="C4143" t="str">
        <f>"06539003"</f>
        <v>06539003</v>
      </c>
      <c r="D4143" t="str">
        <f>"813"</f>
        <v>813</v>
      </c>
      <c r="E4143" t="str">
        <f t="shared" si="794"/>
        <v>89301171</v>
      </c>
      <c r="F4143" t="str">
        <f t="shared" si="795"/>
        <v>9811214017</v>
      </c>
      <c r="G4143" s="1">
        <v>44876</v>
      </c>
      <c r="H4143" t="str">
        <f>"91167"</f>
        <v>91167</v>
      </c>
      <c r="I4143">
        <v>1</v>
      </c>
      <c r="J4143">
        <v>425</v>
      </c>
      <c r="K4143">
        <v>0</v>
      </c>
      <c r="L4143">
        <v>331.5</v>
      </c>
    </row>
    <row r="4144" spans="1:12" x14ac:dyDescent="0.25">
      <c r="A4144" t="str">
        <f t="shared" si="788"/>
        <v>89301000</v>
      </c>
      <c r="B4144" t="str">
        <f t="shared" si="793"/>
        <v>06539000</v>
      </c>
      <c r="C4144" t="str">
        <f>"06539003"</f>
        <v>06539003</v>
      </c>
      <c r="D4144" t="str">
        <f>"813"</f>
        <v>813</v>
      </c>
      <c r="E4144" t="str">
        <f t="shared" si="794"/>
        <v>89301171</v>
      </c>
      <c r="F4144" t="str">
        <f t="shared" si="795"/>
        <v>9811214017</v>
      </c>
      <c r="G4144" s="1">
        <v>44876</v>
      </c>
      <c r="H4144" t="str">
        <f>"91169"</f>
        <v>91169</v>
      </c>
      <c r="I4144">
        <v>1</v>
      </c>
      <c r="J4144">
        <v>425</v>
      </c>
      <c r="K4144">
        <v>0</v>
      </c>
      <c r="L4144">
        <v>331.5</v>
      </c>
    </row>
    <row r="4145" spans="1:12" x14ac:dyDescent="0.25">
      <c r="A4145" t="str">
        <f t="shared" si="788"/>
        <v>89301000</v>
      </c>
      <c r="B4145" t="str">
        <f t="shared" si="793"/>
        <v>06539000</v>
      </c>
      <c r="C4145" t="str">
        <f>"06539001"</f>
        <v>06539001</v>
      </c>
      <c r="D4145" t="str">
        <f>"801"</f>
        <v>801</v>
      </c>
      <c r="E4145" t="str">
        <f t="shared" si="794"/>
        <v>89301171</v>
      </c>
      <c r="F4145" t="str">
        <f t="shared" ref="F4145:F4165" si="799">"6307022183"</f>
        <v>6307022183</v>
      </c>
      <c r="G4145" s="1">
        <v>44890</v>
      </c>
      <c r="H4145" t="str">
        <f>"81329"</f>
        <v>81329</v>
      </c>
      <c r="I4145">
        <v>1</v>
      </c>
      <c r="J4145">
        <v>16</v>
      </c>
      <c r="K4145">
        <v>0</v>
      </c>
      <c r="L4145">
        <v>12.48</v>
      </c>
    </row>
    <row r="4146" spans="1:12" x14ac:dyDescent="0.25">
      <c r="A4146" t="str">
        <f t="shared" si="788"/>
        <v>89301000</v>
      </c>
      <c r="B4146" t="str">
        <f t="shared" si="793"/>
        <v>06539000</v>
      </c>
      <c r="C4146" t="str">
        <f>"06539001"</f>
        <v>06539001</v>
      </c>
      <c r="D4146" t="str">
        <f>"801"</f>
        <v>801</v>
      </c>
      <c r="E4146" t="str">
        <f t="shared" si="794"/>
        <v>89301171</v>
      </c>
      <c r="F4146" t="str">
        <f t="shared" si="799"/>
        <v>6307022183</v>
      </c>
      <c r="G4146" s="1">
        <v>44890</v>
      </c>
      <c r="H4146" t="str">
        <f>"81331"</f>
        <v>81331</v>
      </c>
      <c r="I4146">
        <v>1</v>
      </c>
      <c r="J4146">
        <v>193</v>
      </c>
      <c r="K4146">
        <v>0</v>
      </c>
      <c r="L4146">
        <v>150.54</v>
      </c>
    </row>
    <row r="4147" spans="1:12" x14ac:dyDescent="0.25">
      <c r="A4147" t="str">
        <f t="shared" si="788"/>
        <v>89301000</v>
      </c>
      <c r="B4147" t="str">
        <f t="shared" si="793"/>
        <v>06539000</v>
      </c>
      <c r="C4147" t="str">
        <f t="shared" ref="C4147:C4165" si="800">"06539003"</f>
        <v>06539003</v>
      </c>
      <c r="D4147" t="str">
        <f t="shared" ref="D4147:D4165" si="801">"813"</f>
        <v>813</v>
      </c>
      <c r="E4147" t="str">
        <f t="shared" si="794"/>
        <v>89301171</v>
      </c>
      <c r="F4147" t="str">
        <f t="shared" si="799"/>
        <v>6307022183</v>
      </c>
      <c r="G4147" s="1">
        <v>44895</v>
      </c>
      <c r="H4147" t="str">
        <f>"91413"</f>
        <v>91413</v>
      </c>
      <c r="I4147">
        <v>1</v>
      </c>
      <c r="J4147">
        <v>853</v>
      </c>
      <c r="K4147">
        <v>0</v>
      </c>
      <c r="L4147">
        <v>665.34</v>
      </c>
    </row>
    <row r="4148" spans="1:12" x14ac:dyDescent="0.25">
      <c r="A4148" t="str">
        <f t="shared" si="788"/>
        <v>89301000</v>
      </c>
      <c r="B4148" t="str">
        <f t="shared" si="793"/>
        <v>06539000</v>
      </c>
      <c r="C4148" t="str">
        <f t="shared" si="800"/>
        <v>06539003</v>
      </c>
      <c r="D4148" t="str">
        <f t="shared" si="801"/>
        <v>813</v>
      </c>
      <c r="E4148" t="str">
        <f t="shared" si="794"/>
        <v>89301171</v>
      </c>
      <c r="F4148" t="str">
        <f t="shared" si="799"/>
        <v>6307022183</v>
      </c>
      <c r="G4148" s="1">
        <v>44895</v>
      </c>
      <c r="H4148" t="str">
        <f>"91413"</f>
        <v>91413</v>
      </c>
      <c r="I4148">
        <v>1</v>
      </c>
      <c r="J4148">
        <v>853</v>
      </c>
      <c r="K4148">
        <v>0</v>
      </c>
      <c r="L4148">
        <v>665.34</v>
      </c>
    </row>
    <row r="4149" spans="1:12" x14ac:dyDescent="0.25">
      <c r="A4149" t="str">
        <f t="shared" si="788"/>
        <v>89301000</v>
      </c>
      <c r="B4149" t="str">
        <f t="shared" si="793"/>
        <v>06539000</v>
      </c>
      <c r="C4149" t="str">
        <f t="shared" si="800"/>
        <v>06539003</v>
      </c>
      <c r="D4149" t="str">
        <f t="shared" si="801"/>
        <v>813</v>
      </c>
      <c r="E4149" t="str">
        <f t="shared" si="794"/>
        <v>89301171</v>
      </c>
      <c r="F4149" t="str">
        <f t="shared" si="799"/>
        <v>6307022183</v>
      </c>
      <c r="G4149" s="1">
        <v>44890</v>
      </c>
      <c r="H4149" t="str">
        <f t="shared" ref="H4149:H4154" si="802">"91197"</f>
        <v>91197</v>
      </c>
      <c r="I4149">
        <v>1</v>
      </c>
      <c r="J4149">
        <v>1046</v>
      </c>
      <c r="K4149">
        <v>0</v>
      </c>
      <c r="L4149">
        <v>815.88</v>
      </c>
    </row>
    <row r="4150" spans="1:12" x14ac:dyDescent="0.25">
      <c r="A4150" t="str">
        <f t="shared" si="788"/>
        <v>89301000</v>
      </c>
      <c r="B4150" t="str">
        <f t="shared" si="793"/>
        <v>06539000</v>
      </c>
      <c r="C4150" t="str">
        <f t="shared" si="800"/>
        <v>06539003</v>
      </c>
      <c r="D4150" t="str">
        <f t="shared" si="801"/>
        <v>813</v>
      </c>
      <c r="E4150" t="str">
        <f t="shared" si="794"/>
        <v>89301171</v>
      </c>
      <c r="F4150" t="str">
        <f t="shared" si="799"/>
        <v>6307022183</v>
      </c>
      <c r="G4150" s="1">
        <v>44892</v>
      </c>
      <c r="H4150" t="str">
        <f t="shared" si="802"/>
        <v>91197</v>
      </c>
      <c r="I4150">
        <v>1</v>
      </c>
      <c r="J4150">
        <v>1046</v>
      </c>
      <c r="K4150">
        <v>0</v>
      </c>
      <c r="L4150">
        <v>815.88</v>
      </c>
    </row>
    <row r="4151" spans="1:12" x14ac:dyDescent="0.25">
      <c r="A4151" t="str">
        <f t="shared" si="788"/>
        <v>89301000</v>
      </c>
      <c r="B4151" t="str">
        <f t="shared" si="793"/>
        <v>06539000</v>
      </c>
      <c r="C4151" t="str">
        <f t="shared" si="800"/>
        <v>06539003</v>
      </c>
      <c r="D4151" t="str">
        <f t="shared" si="801"/>
        <v>813</v>
      </c>
      <c r="E4151" t="str">
        <f t="shared" si="794"/>
        <v>89301171</v>
      </c>
      <c r="F4151" t="str">
        <f t="shared" si="799"/>
        <v>6307022183</v>
      </c>
      <c r="G4151" s="1">
        <v>44892</v>
      </c>
      <c r="H4151" t="str">
        <f t="shared" si="802"/>
        <v>91197</v>
      </c>
      <c r="I4151">
        <v>1</v>
      </c>
      <c r="J4151">
        <v>1046</v>
      </c>
      <c r="K4151">
        <v>0</v>
      </c>
      <c r="L4151">
        <v>815.88</v>
      </c>
    </row>
    <row r="4152" spans="1:12" x14ac:dyDescent="0.25">
      <c r="A4152" t="str">
        <f t="shared" si="788"/>
        <v>89301000</v>
      </c>
      <c r="B4152" t="str">
        <f t="shared" si="793"/>
        <v>06539000</v>
      </c>
      <c r="C4152" t="str">
        <f t="shared" si="800"/>
        <v>06539003</v>
      </c>
      <c r="D4152" t="str">
        <f t="shared" si="801"/>
        <v>813</v>
      </c>
      <c r="E4152" t="str">
        <f t="shared" si="794"/>
        <v>89301171</v>
      </c>
      <c r="F4152" t="str">
        <f t="shared" si="799"/>
        <v>6307022183</v>
      </c>
      <c r="G4152" s="1">
        <v>44891</v>
      </c>
      <c r="H4152" t="str">
        <f t="shared" si="802"/>
        <v>91197</v>
      </c>
      <c r="I4152">
        <v>1</v>
      </c>
      <c r="J4152">
        <v>1046</v>
      </c>
      <c r="K4152">
        <v>0</v>
      </c>
      <c r="L4152">
        <v>815.88</v>
      </c>
    </row>
    <row r="4153" spans="1:12" x14ac:dyDescent="0.25">
      <c r="A4153" t="str">
        <f t="shared" si="788"/>
        <v>89301000</v>
      </c>
      <c r="B4153" t="str">
        <f t="shared" si="793"/>
        <v>06539000</v>
      </c>
      <c r="C4153" t="str">
        <f t="shared" si="800"/>
        <v>06539003</v>
      </c>
      <c r="D4153" t="str">
        <f t="shared" si="801"/>
        <v>813</v>
      </c>
      <c r="E4153" t="str">
        <f t="shared" si="794"/>
        <v>89301171</v>
      </c>
      <c r="F4153" t="str">
        <f t="shared" si="799"/>
        <v>6307022183</v>
      </c>
      <c r="G4153" s="1">
        <v>44891</v>
      </c>
      <c r="H4153" t="str">
        <f t="shared" si="802"/>
        <v>91197</v>
      </c>
      <c r="I4153">
        <v>1</v>
      </c>
      <c r="J4153">
        <v>1046</v>
      </c>
      <c r="K4153">
        <v>0</v>
      </c>
      <c r="L4153">
        <v>815.88</v>
      </c>
    </row>
    <row r="4154" spans="1:12" x14ac:dyDescent="0.25">
      <c r="A4154" t="str">
        <f t="shared" si="788"/>
        <v>89301000</v>
      </c>
      <c r="B4154" t="str">
        <f t="shared" si="793"/>
        <v>06539000</v>
      </c>
      <c r="C4154" t="str">
        <f t="shared" si="800"/>
        <v>06539003</v>
      </c>
      <c r="D4154" t="str">
        <f t="shared" si="801"/>
        <v>813</v>
      </c>
      <c r="E4154" t="str">
        <f t="shared" si="794"/>
        <v>89301171</v>
      </c>
      <c r="F4154" t="str">
        <f t="shared" si="799"/>
        <v>6307022183</v>
      </c>
      <c r="G4154" s="1">
        <v>44890</v>
      </c>
      <c r="H4154" t="str">
        <f t="shared" si="802"/>
        <v>91197</v>
      </c>
      <c r="I4154">
        <v>1</v>
      </c>
      <c r="J4154">
        <v>1046</v>
      </c>
      <c r="K4154">
        <v>0</v>
      </c>
      <c r="L4154">
        <v>815.88</v>
      </c>
    </row>
    <row r="4155" spans="1:12" x14ac:dyDescent="0.25">
      <c r="A4155" t="str">
        <f t="shared" si="788"/>
        <v>89301000</v>
      </c>
      <c r="B4155" t="str">
        <f t="shared" si="793"/>
        <v>06539000</v>
      </c>
      <c r="C4155" t="str">
        <f t="shared" si="800"/>
        <v>06539003</v>
      </c>
      <c r="D4155" t="str">
        <f t="shared" si="801"/>
        <v>813</v>
      </c>
      <c r="E4155" t="str">
        <f t="shared" si="794"/>
        <v>89301171</v>
      </c>
      <c r="F4155" t="str">
        <f t="shared" si="799"/>
        <v>6307022183</v>
      </c>
      <c r="G4155" s="1">
        <v>44890</v>
      </c>
      <c r="H4155" t="str">
        <f>"91129"</f>
        <v>91129</v>
      </c>
      <c r="I4155">
        <v>1</v>
      </c>
      <c r="J4155">
        <v>174</v>
      </c>
      <c r="K4155">
        <v>0</v>
      </c>
      <c r="L4155">
        <v>135.72</v>
      </c>
    </row>
    <row r="4156" spans="1:12" x14ac:dyDescent="0.25">
      <c r="A4156" t="str">
        <f t="shared" si="788"/>
        <v>89301000</v>
      </c>
      <c r="B4156" t="str">
        <f t="shared" si="793"/>
        <v>06539000</v>
      </c>
      <c r="C4156" t="str">
        <f t="shared" si="800"/>
        <v>06539003</v>
      </c>
      <c r="D4156" t="str">
        <f t="shared" si="801"/>
        <v>813</v>
      </c>
      <c r="E4156" t="str">
        <f t="shared" si="794"/>
        <v>89301171</v>
      </c>
      <c r="F4156" t="str">
        <f t="shared" si="799"/>
        <v>6307022183</v>
      </c>
      <c r="G4156" s="1">
        <v>44890</v>
      </c>
      <c r="H4156" t="str">
        <f>"91131"</f>
        <v>91131</v>
      </c>
      <c r="I4156">
        <v>1</v>
      </c>
      <c r="J4156">
        <v>171</v>
      </c>
      <c r="K4156">
        <v>0</v>
      </c>
      <c r="L4156">
        <v>133.38</v>
      </c>
    </row>
    <row r="4157" spans="1:12" x14ac:dyDescent="0.25">
      <c r="A4157" t="str">
        <f t="shared" si="788"/>
        <v>89301000</v>
      </c>
      <c r="B4157" t="str">
        <f t="shared" si="793"/>
        <v>06539000</v>
      </c>
      <c r="C4157" t="str">
        <f t="shared" si="800"/>
        <v>06539003</v>
      </c>
      <c r="D4157" t="str">
        <f t="shared" si="801"/>
        <v>813</v>
      </c>
      <c r="E4157" t="str">
        <f t="shared" si="794"/>
        <v>89301171</v>
      </c>
      <c r="F4157" t="str">
        <f t="shared" si="799"/>
        <v>6307022183</v>
      </c>
      <c r="G4157" s="1">
        <v>44890</v>
      </c>
      <c r="H4157" t="str">
        <f>"91133"</f>
        <v>91133</v>
      </c>
      <c r="I4157">
        <v>1</v>
      </c>
      <c r="J4157">
        <v>176</v>
      </c>
      <c r="K4157">
        <v>0</v>
      </c>
      <c r="L4157">
        <v>137.28</v>
      </c>
    </row>
    <row r="4158" spans="1:12" x14ac:dyDescent="0.25">
      <c r="A4158" t="str">
        <f t="shared" si="788"/>
        <v>89301000</v>
      </c>
      <c r="B4158" t="str">
        <f t="shared" si="793"/>
        <v>06539000</v>
      </c>
      <c r="C4158" t="str">
        <f t="shared" si="800"/>
        <v>06539003</v>
      </c>
      <c r="D4158" t="str">
        <f t="shared" si="801"/>
        <v>813</v>
      </c>
      <c r="E4158" t="str">
        <f t="shared" si="794"/>
        <v>89301171</v>
      </c>
      <c r="F4158" t="str">
        <f t="shared" si="799"/>
        <v>6307022183</v>
      </c>
      <c r="G4158" s="1">
        <v>44890</v>
      </c>
      <c r="H4158" t="str">
        <f>"91171"</f>
        <v>91171</v>
      </c>
      <c r="I4158">
        <v>1</v>
      </c>
      <c r="J4158">
        <v>360</v>
      </c>
      <c r="K4158">
        <v>0</v>
      </c>
      <c r="L4158">
        <v>280.8</v>
      </c>
    </row>
    <row r="4159" spans="1:12" x14ac:dyDescent="0.25">
      <c r="A4159" t="str">
        <f t="shared" si="788"/>
        <v>89301000</v>
      </c>
      <c r="B4159" t="str">
        <f t="shared" si="793"/>
        <v>06539000</v>
      </c>
      <c r="C4159" t="str">
        <f t="shared" si="800"/>
        <v>06539003</v>
      </c>
      <c r="D4159" t="str">
        <f t="shared" si="801"/>
        <v>813</v>
      </c>
      <c r="E4159" t="str">
        <f t="shared" si="794"/>
        <v>89301171</v>
      </c>
      <c r="F4159" t="str">
        <f t="shared" si="799"/>
        <v>6307022183</v>
      </c>
      <c r="G4159" s="1">
        <v>44890</v>
      </c>
      <c r="H4159" t="str">
        <f>"91173"</f>
        <v>91173</v>
      </c>
      <c r="I4159">
        <v>1</v>
      </c>
      <c r="J4159">
        <v>335</v>
      </c>
      <c r="K4159">
        <v>0</v>
      </c>
      <c r="L4159">
        <v>261.3</v>
      </c>
    </row>
    <row r="4160" spans="1:12" x14ac:dyDescent="0.25">
      <c r="A4160" t="str">
        <f t="shared" si="788"/>
        <v>89301000</v>
      </c>
      <c r="B4160" t="str">
        <f t="shared" si="793"/>
        <v>06539000</v>
      </c>
      <c r="C4160" t="str">
        <f t="shared" si="800"/>
        <v>06539003</v>
      </c>
      <c r="D4160" t="str">
        <f t="shared" si="801"/>
        <v>813</v>
      </c>
      <c r="E4160" t="str">
        <f t="shared" si="794"/>
        <v>89301171</v>
      </c>
      <c r="F4160" t="str">
        <f t="shared" si="799"/>
        <v>6307022183</v>
      </c>
      <c r="G4160" s="1">
        <v>44890</v>
      </c>
      <c r="H4160" t="str">
        <f>"91175"</f>
        <v>91175</v>
      </c>
      <c r="I4160">
        <v>1</v>
      </c>
      <c r="J4160">
        <v>360</v>
      </c>
      <c r="K4160">
        <v>0</v>
      </c>
      <c r="L4160">
        <v>280.8</v>
      </c>
    </row>
    <row r="4161" spans="1:12" x14ac:dyDescent="0.25">
      <c r="A4161" t="str">
        <f t="shared" si="788"/>
        <v>89301000</v>
      </c>
      <c r="B4161" t="str">
        <f t="shared" si="793"/>
        <v>06539000</v>
      </c>
      <c r="C4161" t="str">
        <f t="shared" si="800"/>
        <v>06539003</v>
      </c>
      <c r="D4161" t="str">
        <f t="shared" si="801"/>
        <v>813</v>
      </c>
      <c r="E4161" t="str">
        <f t="shared" si="794"/>
        <v>89301171</v>
      </c>
      <c r="F4161" t="str">
        <f t="shared" si="799"/>
        <v>6307022183</v>
      </c>
      <c r="G4161" s="1">
        <v>44891</v>
      </c>
      <c r="H4161" t="str">
        <f>"91167"</f>
        <v>91167</v>
      </c>
      <c r="I4161">
        <v>1</v>
      </c>
      <c r="J4161">
        <v>425</v>
      </c>
      <c r="K4161">
        <v>0</v>
      </c>
      <c r="L4161">
        <v>331.5</v>
      </c>
    </row>
    <row r="4162" spans="1:12" x14ac:dyDescent="0.25">
      <c r="A4162" t="str">
        <f t="shared" ref="A4162:A4225" si="803">"89301000"</f>
        <v>89301000</v>
      </c>
      <c r="B4162" t="str">
        <f t="shared" si="793"/>
        <v>06539000</v>
      </c>
      <c r="C4162" t="str">
        <f t="shared" si="800"/>
        <v>06539003</v>
      </c>
      <c r="D4162" t="str">
        <f t="shared" si="801"/>
        <v>813</v>
      </c>
      <c r="E4162" t="str">
        <f t="shared" si="794"/>
        <v>89301171</v>
      </c>
      <c r="F4162" t="str">
        <f t="shared" si="799"/>
        <v>6307022183</v>
      </c>
      <c r="G4162" s="1">
        <v>44891</v>
      </c>
      <c r="H4162" t="str">
        <f>"91169"</f>
        <v>91169</v>
      </c>
      <c r="I4162">
        <v>1</v>
      </c>
      <c r="J4162">
        <v>425</v>
      </c>
      <c r="K4162">
        <v>0</v>
      </c>
      <c r="L4162">
        <v>331.5</v>
      </c>
    </row>
    <row r="4163" spans="1:12" x14ac:dyDescent="0.25">
      <c r="A4163" t="str">
        <f t="shared" si="803"/>
        <v>89301000</v>
      </c>
      <c r="B4163" t="str">
        <f t="shared" ref="B4163:B4194" si="804">"06539000"</f>
        <v>06539000</v>
      </c>
      <c r="C4163" t="str">
        <f t="shared" si="800"/>
        <v>06539003</v>
      </c>
      <c r="D4163" t="str">
        <f t="shared" si="801"/>
        <v>813</v>
      </c>
      <c r="E4163" t="str">
        <f t="shared" si="794"/>
        <v>89301171</v>
      </c>
      <c r="F4163" t="str">
        <f t="shared" si="799"/>
        <v>6307022183</v>
      </c>
      <c r="G4163" s="1">
        <v>44890</v>
      </c>
      <c r="H4163" t="str">
        <f>"91167"</f>
        <v>91167</v>
      </c>
      <c r="I4163">
        <v>1</v>
      </c>
      <c r="J4163">
        <v>425</v>
      </c>
      <c r="K4163">
        <v>0</v>
      </c>
      <c r="L4163">
        <v>331.5</v>
      </c>
    </row>
    <row r="4164" spans="1:12" x14ac:dyDescent="0.25">
      <c r="A4164" t="str">
        <f t="shared" si="803"/>
        <v>89301000</v>
      </c>
      <c r="B4164" t="str">
        <f t="shared" si="804"/>
        <v>06539000</v>
      </c>
      <c r="C4164" t="str">
        <f t="shared" si="800"/>
        <v>06539003</v>
      </c>
      <c r="D4164" t="str">
        <f t="shared" si="801"/>
        <v>813</v>
      </c>
      <c r="E4164" t="str">
        <f t="shared" si="794"/>
        <v>89301171</v>
      </c>
      <c r="F4164" t="str">
        <f t="shared" si="799"/>
        <v>6307022183</v>
      </c>
      <c r="G4164" s="1">
        <v>44890</v>
      </c>
      <c r="H4164" t="str">
        <f>"91169"</f>
        <v>91169</v>
      </c>
      <c r="I4164">
        <v>1</v>
      </c>
      <c r="J4164">
        <v>425</v>
      </c>
      <c r="K4164">
        <v>0</v>
      </c>
      <c r="L4164">
        <v>331.5</v>
      </c>
    </row>
    <row r="4165" spans="1:12" x14ac:dyDescent="0.25">
      <c r="A4165" t="str">
        <f t="shared" si="803"/>
        <v>89301000</v>
      </c>
      <c r="B4165" t="str">
        <f t="shared" si="804"/>
        <v>06539000</v>
      </c>
      <c r="C4165" t="str">
        <f t="shared" si="800"/>
        <v>06539003</v>
      </c>
      <c r="D4165" t="str">
        <f t="shared" si="801"/>
        <v>813</v>
      </c>
      <c r="E4165" t="str">
        <f t="shared" si="794"/>
        <v>89301171</v>
      </c>
      <c r="F4165" t="str">
        <f t="shared" si="799"/>
        <v>6307022183</v>
      </c>
      <c r="G4165" s="1">
        <v>44895</v>
      </c>
      <c r="H4165" t="str">
        <f>"91475"</f>
        <v>91475</v>
      </c>
      <c r="I4165">
        <v>1</v>
      </c>
      <c r="J4165">
        <v>206</v>
      </c>
      <c r="K4165">
        <v>0</v>
      </c>
      <c r="L4165">
        <v>160.68</v>
      </c>
    </row>
    <row r="4166" spans="1:12" x14ac:dyDescent="0.25">
      <c r="A4166" t="str">
        <f t="shared" si="803"/>
        <v>89301000</v>
      </c>
      <c r="B4166" t="str">
        <f t="shared" si="804"/>
        <v>06539000</v>
      </c>
      <c r="C4166" t="str">
        <f>"06539001"</f>
        <v>06539001</v>
      </c>
      <c r="D4166" t="str">
        <f>"801"</f>
        <v>801</v>
      </c>
      <c r="E4166" t="str">
        <f t="shared" ref="E4166:E4213" si="805">"89301101"</f>
        <v>89301101</v>
      </c>
      <c r="F4166" t="str">
        <f t="shared" ref="F4166:F4213" si="806">"0854276225"</f>
        <v>0854276225</v>
      </c>
      <c r="G4166" s="1">
        <v>44890</v>
      </c>
      <c r="H4166" t="str">
        <f>"81329"</f>
        <v>81329</v>
      </c>
      <c r="I4166">
        <v>1</v>
      </c>
      <c r="J4166">
        <v>16</v>
      </c>
      <c r="K4166">
        <v>0</v>
      </c>
      <c r="L4166">
        <v>12.48</v>
      </c>
    </row>
    <row r="4167" spans="1:12" x14ac:dyDescent="0.25">
      <c r="A4167" t="str">
        <f t="shared" si="803"/>
        <v>89301000</v>
      </c>
      <c r="B4167" t="str">
        <f t="shared" si="804"/>
        <v>06539000</v>
      </c>
      <c r="C4167" t="str">
        <f>"06539001"</f>
        <v>06539001</v>
      </c>
      <c r="D4167" t="str">
        <f>"801"</f>
        <v>801</v>
      </c>
      <c r="E4167" t="str">
        <f t="shared" si="805"/>
        <v>89301101</v>
      </c>
      <c r="F4167" t="str">
        <f t="shared" si="806"/>
        <v>0854276225</v>
      </c>
      <c r="G4167" s="1">
        <v>44890</v>
      </c>
      <c r="H4167" t="str">
        <f>"81331"</f>
        <v>81331</v>
      </c>
      <c r="I4167">
        <v>1</v>
      </c>
      <c r="J4167">
        <v>193</v>
      </c>
      <c r="K4167">
        <v>0</v>
      </c>
      <c r="L4167">
        <v>150.54</v>
      </c>
    </row>
    <row r="4168" spans="1:12" x14ac:dyDescent="0.25">
      <c r="A4168" t="str">
        <f t="shared" si="803"/>
        <v>89301000</v>
      </c>
      <c r="B4168" t="str">
        <f t="shared" si="804"/>
        <v>06539000</v>
      </c>
      <c r="C4168" t="str">
        <f t="shared" ref="C4168:C4213" si="807">"06539003"</f>
        <v>06539003</v>
      </c>
      <c r="D4168" t="str">
        <f t="shared" ref="D4168:D4213" si="808">"813"</f>
        <v>813</v>
      </c>
      <c r="E4168" t="str">
        <f t="shared" si="805"/>
        <v>89301101</v>
      </c>
      <c r="F4168" t="str">
        <f t="shared" si="806"/>
        <v>0854276225</v>
      </c>
      <c r="G4168" s="1">
        <v>44890</v>
      </c>
      <c r="H4168" t="str">
        <f t="shared" ref="H4168:H4203" si="809">"91411"</f>
        <v>91411</v>
      </c>
      <c r="I4168">
        <v>1</v>
      </c>
      <c r="J4168">
        <v>1600</v>
      </c>
      <c r="K4168">
        <v>0</v>
      </c>
      <c r="L4168">
        <v>1248</v>
      </c>
    </row>
    <row r="4169" spans="1:12" x14ac:dyDescent="0.25">
      <c r="A4169" t="str">
        <f t="shared" si="803"/>
        <v>89301000</v>
      </c>
      <c r="B4169" t="str">
        <f t="shared" si="804"/>
        <v>06539000</v>
      </c>
      <c r="C4169" t="str">
        <f t="shared" si="807"/>
        <v>06539003</v>
      </c>
      <c r="D4169" t="str">
        <f t="shared" si="808"/>
        <v>813</v>
      </c>
      <c r="E4169" t="str">
        <f t="shared" si="805"/>
        <v>89301101</v>
      </c>
      <c r="F4169" t="str">
        <f t="shared" si="806"/>
        <v>0854276225</v>
      </c>
      <c r="G4169" s="1">
        <v>44890</v>
      </c>
      <c r="H4169" t="str">
        <f t="shared" si="809"/>
        <v>91411</v>
      </c>
      <c r="I4169">
        <v>1</v>
      </c>
      <c r="J4169">
        <v>1600</v>
      </c>
      <c r="K4169">
        <v>0</v>
      </c>
      <c r="L4169">
        <v>1248</v>
      </c>
    </row>
    <row r="4170" spans="1:12" x14ac:dyDescent="0.25">
      <c r="A4170" t="str">
        <f t="shared" si="803"/>
        <v>89301000</v>
      </c>
      <c r="B4170" t="str">
        <f t="shared" si="804"/>
        <v>06539000</v>
      </c>
      <c r="C4170" t="str">
        <f t="shared" si="807"/>
        <v>06539003</v>
      </c>
      <c r="D4170" t="str">
        <f t="shared" si="808"/>
        <v>813</v>
      </c>
      <c r="E4170" t="str">
        <f t="shared" si="805"/>
        <v>89301101</v>
      </c>
      <c r="F4170" t="str">
        <f t="shared" si="806"/>
        <v>0854276225</v>
      </c>
      <c r="G4170" s="1">
        <v>44890</v>
      </c>
      <c r="H4170" t="str">
        <f t="shared" si="809"/>
        <v>91411</v>
      </c>
      <c r="I4170">
        <v>1</v>
      </c>
      <c r="J4170">
        <v>1600</v>
      </c>
      <c r="K4170">
        <v>0</v>
      </c>
      <c r="L4170">
        <v>1248</v>
      </c>
    </row>
    <row r="4171" spans="1:12" x14ac:dyDescent="0.25">
      <c r="A4171" t="str">
        <f t="shared" si="803"/>
        <v>89301000</v>
      </c>
      <c r="B4171" t="str">
        <f t="shared" si="804"/>
        <v>06539000</v>
      </c>
      <c r="C4171" t="str">
        <f t="shared" si="807"/>
        <v>06539003</v>
      </c>
      <c r="D4171" t="str">
        <f t="shared" si="808"/>
        <v>813</v>
      </c>
      <c r="E4171" t="str">
        <f t="shared" si="805"/>
        <v>89301101</v>
      </c>
      <c r="F4171" t="str">
        <f t="shared" si="806"/>
        <v>0854276225</v>
      </c>
      <c r="G4171" s="1">
        <v>44890</v>
      </c>
      <c r="H4171" t="str">
        <f t="shared" si="809"/>
        <v>91411</v>
      </c>
      <c r="I4171">
        <v>1</v>
      </c>
      <c r="J4171">
        <v>1600</v>
      </c>
      <c r="K4171">
        <v>0</v>
      </c>
      <c r="L4171">
        <v>1248</v>
      </c>
    </row>
    <row r="4172" spans="1:12" x14ac:dyDescent="0.25">
      <c r="A4172" t="str">
        <f t="shared" si="803"/>
        <v>89301000</v>
      </c>
      <c r="B4172" t="str">
        <f t="shared" si="804"/>
        <v>06539000</v>
      </c>
      <c r="C4172" t="str">
        <f t="shared" si="807"/>
        <v>06539003</v>
      </c>
      <c r="D4172" t="str">
        <f t="shared" si="808"/>
        <v>813</v>
      </c>
      <c r="E4172" t="str">
        <f t="shared" si="805"/>
        <v>89301101</v>
      </c>
      <c r="F4172" t="str">
        <f t="shared" si="806"/>
        <v>0854276225</v>
      </c>
      <c r="G4172" s="1">
        <v>44890</v>
      </c>
      <c r="H4172" t="str">
        <f t="shared" si="809"/>
        <v>91411</v>
      </c>
      <c r="I4172">
        <v>1</v>
      </c>
      <c r="J4172">
        <v>1600</v>
      </c>
      <c r="K4172">
        <v>0</v>
      </c>
      <c r="L4172">
        <v>1248</v>
      </c>
    </row>
    <row r="4173" spans="1:12" x14ac:dyDescent="0.25">
      <c r="A4173" t="str">
        <f t="shared" si="803"/>
        <v>89301000</v>
      </c>
      <c r="B4173" t="str">
        <f t="shared" si="804"/>
        <v>06539000</v>
      </c>
      <c r="C4173" t="str">
        <f t="shared" si="807"/>
        <v>06539003</v>
      </c>
      <c r="D4173" t="str">
        <f t="shared" si="808"/>
        <v>813</v>
      </c>
      <c r="E4173" t="str">
        <f t="shared" si="805"/>
        <v>89301101</v>
      </c>
      <c r="F4173" t="str">
        <f t="shared" si="806"/>
        <v>0854276225</v>
      </c>
      <c r="G4173" s="1">
        <v>44890</v>
      </c>
      <c r="H4173" t="str">
        <f t="shared" si="809"/>
        <v>91411</v>
      </c>
      <c r="I4173">
        <v>1</v>
      </c>
      <c r="J4173">
        <v>1600</v>
      </c>
      <c r="K4173">
        <v>0</v>
      </c>
      <c r="L4173">
        <v>1248</v>
      </c>
    </row>
    <row r="4174" spans="1:12" x14ac:dyDescent="0.25">
      <c r="A4174" t="str">
        <f t="shared" si="803"/>
        <v>89301000</v>
      </c>
      <c r="B4174" t="str">
        <f t="shared" si="804"/>
        <v>06539000</v>
      </c>
      <c r="C4174" t="str">
        <f t="shared" si="807"/>
        <v>06539003</v>
      </c>
      <c r="D4174" t="str">
        <f t="shared" si="808"/>
        <v>813</v>
      </c>
      <c r="E4174" t="str">
        <f t="shared" si="805"/>
        <v>89301101</v>
      </c>
      <c r="F4174" t="str">
        <f t="shared" si="806"/>
        <v>0854276225</v>
      </c>
      <c r="G4174" s="1">
        <v>44890</v>
      </c>
      <c r="H4174" t="str">
        <f t="shared" si="809"/>
        <v>91411</v>
      </c>
      <c r="I4174">
        <v>1</v>
      </c>
      <c r="J4174">
        <v>1600</v>
      </c>
      <c r="K4174">
        <v>0</v>
      </c>
      <c r="L4174">
        <v>1248</v>
      </c>
    </row>
    <row r="4175" spans="1:12" x14ac:dyDescent="0.25">
      <c r="A4175" t="str">
        <f t="shared" si="803"/>
        <v>89301000</v>
      </c>
      <c r="B4175" t="str">
        <f t="shared" si="804"/>
        <v>06539000</v>
      </c>
      <c r="C4175" t="str">
        <f t="shared" si="807"/>
        <v>06539003</v>
      </c>
      <c r="D4175" t="str">
        <f t="shared" si="808"/>
        <v>813</v>
      </c>
      <c r="E4175" t="str">
        <f t="shared" si="805"/>
        <v>89301101</v>
      </c>
      <c r="F4175" t="str">
        <f t="shared" si="806"/>
        <v>0854276225</v>
      </c>
      <c r="G4175" s="1">
        <v>44890</v>
      </c>
      <c r="H4175" t="str">
        <f t="shared" si="809"/>
        <v>91411</v>
      </c>
      <c r="I4175">
        <v>1</v>
      </c>
      <c r="J4175">
        <v>1600</v>
      </c>
      <c r="K4175">
        <v>0</v>
      </c>
      <c r="L4175">
        <v>1248</v>
      </c>
    </row>
    <row r="4176" spans="1:12" x14ac:dyDescent="0.25">
      <c r="A4176" t="str">
        <f t="shared" si="803"/>
        <v>89301000</v>
      </c>
      <c r="B4176" t="str">
        <f t="shared" si="804"/>
        <v>06539000</v>
      </c>
      <c r="C4176" t="str">
        <f t="shared" si="807"/>
        <v>06539003</v>
      </c>
      <c r="D4176" t="str">
        <f t="shared" si="808"/>
        <v>813</v>
      </c>
      <c r="E4176" t="str">
        <f t="shared" si="805"/>
        <v>89301101</v>
      </c>
      <c r="F4176" t="str">
        <f t="shared" si="806"/>
        <v>0854276225</v>
      </c>
      <c r="G4176" s="1">
        <v>44890</v>
      </c>
      <c r="H4176" t="str">
        <f t="shared" si="809"/>
        <v>91411</v>
      </c>
      <c r="I4176">
        <v>1</v>
      </c>
      <c r="J4176">
        <v>1600</v>
      </c>
      <c r="K4176">
        <v>0</v>
      </c>
      <c r="L4176">
        <v>1248</v>
      </c>
    </row>
    <row r="4177" spans="1:12" x14ac:dyDescent="0.25">
      <c r="A4177" t="str">
        <f t="shared" si="803"/>
        <v>89301000</v>
      </c>
      <c r="B4177" t="str">
        <f t="shared" si="804"/>
        <v>06539000</v>
      </c>
      <c r="C4177" t="str">
        <f t="shared" si="807"/>
        <v>06539003</v>
      </c>
      <c r="D4177" t="str">
        <f t="shared" si="808"/>
        <v>813</v>
      </c>
      <c r="E4177" t="str">
        <f t="shared" si="805"/>
        <v>89301101</v>
      </c>
      <c r="F4177" t="str">
        <f t="shared" si="806"/>
        <v>0854276225</v>
      </c>
      <c r="G4177" s="1">
        <v>44890</v>
      </c>
      <c r="H4177" t="str">
        <f t="shared" si="809"/>
        <v>91411</v>
      </c>
      <c r="I4177">
        <v>1</v>
      </c>
      <c r="J4177">
        <v>1600</v>
      </c>
      <c r="K4177">
        <v>0</v>
      </c>
      <c r="L4177">
        <v>1248</v>
      </c>
    </row>
    <row r="4178" spans="1:12" x14ac:dyDescent="0.25">
      <c r="A4178" t="str">
        <f t="shared" si="803"/>
        <v>89301000</v>
      </c>
      <c r="B4178" t="str">
        <f t="shared" si="804"/>
        <v>06539000</v>
      </c>
      <c r="C4178" t="str">
        <f t="shared" si="807"/>
        <v>06539003</v>
      </c>
      <c r="D4178" t="str">
        <f t="shared" si="808"/>
        <v>813</v>
      </c>
      <c r="E4178" t="str">
        <f t="shared" si="805"/>
        <v>89301101</v>
      </c>
      <c r="F4178" t="str">
        <f t="shared" si="806"/>
        <v>0854276225</v>
      </c>
      <c r="G4178" s="1">
        <v>44890</v>
      </c>
      <c r="H4178" t="str">
        <f t="shared" si="809"/>
        <v>91411</v>
      </c>
      <c r="I4178">
        <v>1</v>
      </c>
      <c r="J4178">
        <v>1600</v>
      </c>
      <c r="K4178">
        <v>0</v>
      </c>
      <c r="L4178">
        <v>1248</v>
      </c>
    </row>
    <row r="4179" spans="1:12" x14ac:dyDescent="0.25">
      <c r="A4179" t="str">
        <f t="shared" si="803"/>
        <v>89301000</v>
      </c>
      <c r="B4179" t="str">
        <f t="shared" si="804"/>
        <v>06539000</v>
      </c>
      <c r="C4179" t="str">
        <f t="shared" si="807"/>
        <v>06539003</v>
      </c>
      <c r="D4179" t="str">
        <f t="shared" si="808"/>
        <v>813</v>
      </c>
      <c r="E4179" t="str">
        <f t="shared" si="805"/>
        <v>89301101</v>
      </c>
      <c r="F4179" t="str">
        <f t="shared" si="806"/>
        <v>0854276225</v>
      </c>
      <c r="G4179" s="1">
        <v>44890</v>
      </c>
      <c r="H4179" t="str">
        <f t="shared" si="809"/>
        <v>91411</v>
      </c>
      <c r="I4179">
        <v>1</v>
      </c>
      <c r="J4179">
        <v>1600</v>
      </c>
      <c r="K4179">
        <v>0</v>
      </c>
      <c r="L4179">
        <v>1248</v>
      </c>
    </row>
    <row r="4180" spans="1:12" x14ac:dyDescent="0.25">
      <c r="A4180" t="str">
        <f t="shared" si="803"/>
        <v>89301000</v>
      </c>
      <c r="B4180" t="str">
        <f t="shared" si="804"/>
        <v>06539000</v>
      </c>
      <c r="C4180" t="str">
        <f t="shared" si="807"/>
        <v>06539003</v>
      </c>
      <c r="D4180" t="str">
        <f t="shared" si="808"/>
        <v>813</v>
      </c>
      <c r="E4180" t="str">
        <f t="shared" si="805"/>
        <v>89301101</v>
      </c>
      <c r="F4180" t="str">
        <f t="shared" si="806"/>
        <v>0854276225</v>
      </c>
      <c r="G4180" s="1">
        <v>44890</v>
      </c>
      <c r="H4180" t="str">
        <f t="shared" si="809"/>
        <v>91411</v>
      </c>
      <c r="I4180">
        <v>1</v>
      </c>
      <c r="J4180">
        <v>1600</v>
      </c>
      <c r="K4180">
        <v>0</v>
      </c>
      <c r="L4180">
        <v>1248</v>
      </c>
    </row>
    <row r="4181" spans="1:12" x14ac:dyDescent="0.25">
      <c r="A4181" t="str">
        <f t="shared" si="803"/>
        <v>89301000</v>
      </c>
      <c r="B4181" t="str">
        <f t="shared" si="804"/>
        <v>06539000</v>
      </c>
      <c r="C4181" t="str">
        <f t="shared" si="807"/>
        <v>06539003</v>
      </c>
      <c r="D4181" t="str">
        <f t="shared" si="808"/>
        <v>813</v>
      </c>
      <c r="E4181" t="str">
        <f t="shared" si="805"/>
        <v>89301101</v>
      </c>
      <c r="F4181" t="str">
        <f t="shared" si="806"/>
        <v>0854276225</v>
      </c>
      <c r="G4181" s="1">
        <v>44890</v>
      </c>
      <c r="H4181" t="str">
        <f t="shared" si="809"/>
        <v>91411</v>
      </c>
      <c r="I4181">
        <v>1</v>
      </c>
      <c r="J4181">
        <v>1600</v>
      </c>
      <c r="K4181">
        <v>0</v>
      </c>
      <c r="L4181">
        <v>1248</v>
      </c>
    </row>
    <row r="4182" spans="1:12" x14ac:dyDescent="0.25">
      <c r="A4182" t="str">
        <f t="shared" si="803"/>
        <v>89301000</v>
      </c>
      <c r="B4182" t="str">
        <f t="shared" si="804"/>
        <v>06539000</v>
      </c>
      <c r="C4182" t="str">
        <f t="shared" si="807"/>
        <v>06539003</v>
      </c>
      <c r="D4182" t="str">
        <f t="shared" si="808"/>
        <v>813</v>
      </c>
      <c r="E4182" t="str">
        <f t="shared" si="805"/>
        <v>89301101</v>
      </c>
      <c r="F4182" t="str">
        <f t="shared" si="806"/>
        <v>0854276225</v>
      </c>
      <c r="G4182" s="1">
        <v>44890</v>
      </c>
      <c r="H4182" t="str">
        <f t="shared" si="809"/>
        <v>91411</v>
      </c>
      <c r="I4182">
        <v>1</v>
      </c>
      <c r="J4182">
        <v>1600</v>
      </c>
      <c r="K4182">
        <v>0</v>
      </c>
      <c r="L4182">
        <v>1248</v>
      </c>
    </row>
    <row r="4183" spans="1:12" x14ac:dyDescent="0.25">
      <c r="A4183" t="str">
        <f t="shared" si="803"/>
        <v>89301000</v>
      </c>
      <c r="B4183" t="str">
        <f t="shared" si="804"/>
        <v>06539000</v>
      </c>
      <c r="C4183" t="str">
        <f t="shared" si="807"/>
        <v>06539003</v>
      </c>
      <c r="D4183" t="str">
        <f t="shared" si="808"/>
        <v>813</v>
      </c>
      <c r="E4183" t="str">
        <f t="shared" si="805"/>
        <v>89301101</v>
      </c>
      <c r="F4183" t="str">
        <f t="shared" si="806"/>
        <v>0854276225</v>
      </c>
      <c r="G4183" s="1">
        <v>44890</v>
      </c>
      <c r="H4183" t="str">
        <f t="shared" si="809"/>
        <v>91411</v>
      </c>
      <c r="I4183">
        <v>1</v>
      </c>
      <c r="J4183">
        <v>1600</v>
      </c>
      <c r="K4183">
        <v>0</v>
      </c>
      <c r="L4183">
        <v>1248</v>
      </c>
    </row>
    <row r="4184" spans="1:12" x14ac:dyDescent="0.25">
      <c r="A4184" t="str">
        <f t="shared" si="803"/>
        <v>89301000</v>
      </c>
      <c r="B4184" t="str">
        <f t="shared" si="804"/>
        <v>06539000</v>
      </c>
      <c r="C4184" t="str">
        <f t="shared" si="807"/>
        <v>06539003</v>
      </c>
      <c r="D4184" t="str">
        <f t="shared" si="808"/>
        <v>813</v>
      </c>
      <c r="E4184" t="str">
        <f t="shared" si="805"/>
        <v>89301101</v>
      </c>
      <c r="F4184" t="str">
        <f t="shared" si="806"/>
        <v>0854276225</v>
      </c>
      <c r="G4184" s="1">
        <v>44890</v>
      </c>
      <c r="H4184" t="str">
        <f t="shared" si="809"/>
        <v>91411</v>
      </c>
      <c r="I4184">
        <v>1</v>
      </c>
      <c r="J4184">
        <v>1600</v>
      </c>
      <c r="K4184">
        <v>0</v>
      </c>
      <c r="L4184">
        <v>1248</v>
      </c>
    </row>
    <row r="4185" spans="1:12" x14ac:dyDescent="0.25">
      <c r="A4185" t="str">
        <f t="shared" si="803"/>
        <v>89301000</v>
      </c>
      <c r="B4185" t="str">
        <f t="shared" si="804"/>
        <v>06539000</v>
      </c>
      <c r="C4185" t="str">
        <f t="shared" si="807"/>
        <v>06539003</v>
      </c>
      <c r="D4185" t="str">
        <f t="shared" si="808"/>
        <v>813</v>
      </c>
      <c r="E4185" t="str">
        <f t="shared" si="805"/>
        <v>89301101</v>
      </c>
      <c r="F4185" t="str">
        <f t="shared" si="806"/>
        <v>0854276225</v>
      </c>
      <c r="G4185" s="1">
        <v>44890</v>
      </c>
      <c r="H4185" t="str">
        <f t="shared" si="809"/>
        <v>91411</v>
      </c>
      <c r="I4185">
        <v>1</v>
      </c>
      <c r="J4185">
        <v>1600</v>
      </c>
      <c r="K4185">
        <v>0</v>
      </c>
      <c r="L4185">
        <v>1248</v>
      </c>
    </row>
    <row r="4186" spans="1:12" x14ac:dyDescent="0.25">
      <c r="A4186" t="str">
        <f t="shared" si="803"/>
        <v>89301000</v>
      </c>
      <c r="B4186" t="str">
        <f t="shared" si="804"/>
        <v>06539000</v>
      </c>
      <c r="C4186" t="str">
        <f t="shared" si="807"/>
        <v>06539003</v>
      </c>
      <c r="D4186" t="str">
        <f t="shared" si="808"/>
        <v>813</v>
      </c>
      <c r="E4186" t="str">
        <f t="shared" si="805"/>
        <v>89301101</v>
      </c>
      <c r="F4186" t="str">
        <f t="shared" si="806"/>
        <v>0854276225</v>
      </c>
      <c r="G4186" s="1">
        <v>44890</v>
      </c>
      <c r="H4186" t="str">
        <f t="shared" si="809"/>
        <v>91411</v>
      </c>
      <c r="I4186">
        <v>1</v>
      </c>
      <c r="J4186">
        <v>1600</v>
      </c>
      <c r="K4186">
        <v>0</v>
      </c>
      <c r="L4186">
        <v>1248</v>
      </c>
    </row>
    <row r="4187" spans="1:12" x14ac:dyDescent="0.25">
      <c r="A4187" t="str">
        <f t="shared" si="803"/>
        <v>89301000</v>
      </c>
      <c r="B4187" t="str">
        <f t="shared" si="804"/>
        <v>06539000</v>
      </c>
      <c r="C4187" t="str">
        <f t="shared" si="807"/>
        <v>06539003</v>
      </c>
      <c r="D4187" t="str">
        <f t="shared" si="808"/>
        <v>813</v>
      </c>
      <c r="E4187" t="str">
        <f t="shared" si="805"/>
        <v>89301101</v>
      </c>
      <c r="F4187" t="str">
        <f t="shared" si="806"/>
        <v>0854276225</v>
      </c>
      <c r="G4187" s="1">
        <v>44891</v>
      </c>
      <c r="H4187" t="str">
        <f t="shared" si="809"/>
        <v>91411</v>
      </c>
      <c r="I4187">
        <v>1</v>
      </c>
      <c r="J4187">
        <v>1600</v>
      </c>
      <c r="K4187">
        <v>0</v>
      </c>
      <c r="L4187">
        <v>1248</v>
      </c>
    </row>
    <row r="4188" spans="1:12" x14ac:dyDescent="0.25">
      <c r="A4188" t="str">
        <f t="shared" si="803"/>
        <v>89301000</v>
      </c>
      <c r="B4188" t="str">
        <f t="shared" si="804"/>
        <v>06539000</v>
      </c>
      <c r="C4188" t="str">
        <f t="shared" si="807"/>
        <v>06539003</v>
      </c>
      <c r="D4188" t="str">
        <f t="shared" si="808"/>
        <v>813</v>
      </c>
      <c r="E4188" t="str">
        <f t="shared" si="805"/>
        <v>89301101</v>
      </c>
      <c r="F4188" t="str">
        <f t="shared" si="806"/>
        <v>0854276225</v>
      </c>
      <c r="G4188" s="1">
        <v>44891</v>
      </c>
      <c r="H4188" t="str">
        <f t="shared" si="809"/>
        <v>91411</v>
      </c>
      <c r="I4188">
        <v>1</v>
      </c>
      <c r="J4188">
        <v>1600</v>
      </c>
      <c r="K4188">
        <v>0</v>
      </c>
      <c r="L4188">
        <v>1248</v>
      </c>
    </row>
    <row r="4189" spans="1:12" x14ac:dyDescent="0.25">
      <c r="A4189" t="str">
        <f t="shared" si="803"/>
        <v>89301000</v>
      </c>
      <c r="B4189" t="str">
        <f t="shared" si="804"/>
        <v>06539000</v>
      </c>
      <c r="C4189" t="str">
        <f t="shared" si="807"/>
        <v>06539003</v>
      </c>
      <c r="D4189" t="str">
        <f t="shared" si="808"/>
        <v>813</v>
      </c>
      <c r="E4189" t="str">
        <f t="shared" si="805"/>
        <v>89301101</v>
      </c>
      <c r="F4189" t="str">
        <f t="shared" si="806"/>
        <v>0854276225</v>
      </c>
      <c r="G4189" s="1">
        <v>44891</v>
      </c>
      <c r="H4189" t="str">
        <f t="shared" si="809"/>
        <v>91411</v>
      </c>
      <c r="I4189">
        <v>1</v>
      </c>
      <c r="J4189">
        <v>1600</v>
      </c>
      <c r="K4189">
        <v>0</v>
      </c>
      <c r="L4189">
        <v>1248</v>
      </c>
    </row>
    <row r="4190" spans="1:12" x14ac:dyDescent="0.25">
      <c r="A4190" t="str">
        <f t="shared" si="803"/>
        <v>89301000</v>
      </c>
      <c r="B4190" t="str">
        <f t="shared" si="804"/>
        <v>06539000</v>
      </c>
      <c r="C4190" t="str">
        <f t="shared" si="807"/>
        <v>06539003</v>
      </c>
      <c r="D4190" t="str">
        <f t="shared" si="808"/>
        <v>813</v>
      </c>
      <c r="E4190" t="str">
        <f t="shared" si="805"/>
        <v>89301101</v>
      </c>
      <c r="F4190" t="str">
        <f t="shared" si="806"/>
        <v>0854276225</v>
      </c>
      <c r="G4190" s="1">
        <v>44891</v>
      </c>
      <c r="H4190" t="str">
        <f t="shared" si="809"/>
        <v>91411</v>
      </c>
      <c r="I4190">
        <v>1</v>
      </c>
      <c r="J4190">
        <v>1600</v>
      </c>
      <c r="K4190">
        <v>0</v>
      </c>
      <c r="L4190">
        <v>1248</v>
      </c>
    </row>
    <row r="4191" spans="1:12" x14ac:dyDescent="0.25">
      <c r="A4191" t="str">
        <f t="shared" si="803"/>
        <v>89301000</v>
      </c>
      <c r="B4191" t="str">
        <f t="shared" si="804"/>
        <v>06539000</v>
      </c>
      <c r="C4191" t="str">
        <f t="shared" si="807"/>
        <v>06539003</v>
      </c>
      <c r="D4191" t="str">
        <f t="shared" si="808"/>
        <v>813</v>
      </c>
      <c r="E4191" t="str">
        <f t="shared" si="805"/>
        <v>89301101</v>
      </c>
      <c r="F4191" t="str">
        <f t="shared" si="806"/>
        <v>0854276225</v>
      </c>
      <c r="G4191" s="1">
        <v>44891</v>
      </c>
      <c r="H4191" t="str">
        <f t="shared" si="809"/>
        <v>91411</v>
      </c>
      <c r="I4191">
        <v>1</v>
      </c>
      <c r="J4191">
        <v>1600</v>
      </c>
      <c r="K4191">
        <v>0</v>
      </c>
      <c r="L4191">
        <v>1248</v>
      </c>
    </row>
    <row r="4192" spans="1:12" x14ac:dyDescent="0.25">
      <c r="A4192" t="str">
        <f t="shared" si="803"/>
        <v>89301000</v>
      </c>
      <c r="B4192" t="str">
        <f t="shared" si="804"/>
        <v>06539000</v>
      </c>
      <c r="C4192" t="str">
        <f t="shared" si="807"/>
        <v>06539003</v>
      </c>
      <c r="D4192" t="str">
        <f t="shared" si="808"/>
        <v>813</v>
      </c>
      <c r="E4192" t="str">
        <f t="shared" si="805"/>
        <v>89301101</v>
      </c>
      <c r="F4192" t="str">
        <f t="shared" si="806"/>
        <v>0854276225</v>
      </c>
      <c r="G4192" s="1">
        <v>44891</v>
      </c>
      <c r="H4192" t="str">
        <f t="shared" si="809"/>
        <v>91411</v>
      </c>
      <c r="I4192">
        <v>1</v>
      </c>
      <c r="J4192">
        <v>1600</v>
      </c>
      <c r="K4192">
        <v>0</v>
      </c>
      <c r="L4192">
        <v>1248</v>
      </c>
    </row>
    <row r="4193" spans="1:12" x14ac:dyDescent="0.25">
      <c r="A4193" t="str">
        <f t="shared" si="803"/>
        <v>89301000</v>
      </c>
      <c r="B4193" t="str">
        <f t="shared" si="804"/>
        <v>06539000</v>
      </c>
      <c r="C4193" t="str">
        <f t="shared" si="807"/>
        <v>06539003</v>
      </c>
      <c r="D4193" t="str">
        <f t="shared" si="808"/>
        <v>813</v>
      </c>
      <c r="E4193" t="str">
        <f t="shared" si="805"/>
        <v>89301101</v>
      </c>
      <c r="F4193" t="str">
        <f t="shared" si="806"/>
        <v>0854276225</v>
      </c>
      <c r="G4193" s="1">
        <v>44891</v>
      </c>
      <c r="H4193" t="str">
        <f t="shared" si="809"/>
        <v>91411</v>
      </c>
      <c r="I4193">
        <v>1</v>
      </c>
      <c r="J4193">
        <v>1600</v>
      </c>
      <c r="K4193">
        <v>0</v>
      </c>
      <c r="L4193">
        <v>1248</v>
      </c>
    </row>
    <row r="4194" spans="1:12" x14ac:dyDescent="0.25">
      <c r="A4194" t="str">
        <f t="shared" si="803"/>
        <v>89301000</v>
      </c>
      <c r="B4194" t="str">
        <f t="shared" si="804"/>
        <v>06539000</v>
      </c>
      <c r="C4194" t="str">
        <f t="shared" si="807"/>
        <v>06539003</v>
      </c>
      <c r="D4194" t="str">
        <f t="shared" si="808"/>
        <v>813</v>
      </c>
      <c r="E4194" t="str">
        <f t="shared" si="805"/>
        <v>89301101</v>
      </c>
      <c r="F4194" t="str">
        <f t="shared" si="806"/>
        <v>0854276225</v>
      </c>
      <c r="G4194" s="1">
        <v>44891</v>
      </c>
      <c r="H4194" t="str">
        <f t="shared" si="809"/>
        <v>91411</v>
      </c>
      <c r="I4194">
        <v>1</v>
      </c>
      <c r="J4194">
        <v>1600</v>
      </c>
      <c r="K4194">
        <v>0</v>
      </c>
      <c r="L4194">
        <v>1248</v>
      </c>
    </row>
    <row r="4195" spans="1:12" x14ac:dyDescent="0.25">
      <c r="A4195" t="str">
        <f t="shared" si="803"/>
        <v>89301000</v>
      </c>
      <c r="B4195" t="str">
        <f t="shared" ref="B4195:B4226" si="810">"06539000"</f>
        <v>06539000</v>
      </c>
      <c r="C4195" t="str">
        <f t="shared" si="807"/>
        <v>06539003</v>
      </c>
      <c r="D4195" t="str">
        <f t="shared" si="808"/>
        <v>813</v>
      </c>
      <c r="E4195" t="str">
        <f t="shared" si="805"/>
        <v>89301101</v>
      </c>
      <c r="F4195" t="str">
        <f t="shared" si="806"/>
        <v>0854276225</v>
      </c>
      <c r="G4195" s="1">
        <v>44891</v>
      </c>
      <c r="H4195" t="str">
        <f t="shared" si="809"/>
        <v>91411</v>
      </c>
      <c r="I4195">
        <v>1</v>
      </c>
      <c r="J4195">
        <v>1600</v>
      </c>
      <c r="K4195">
        <v>0</v>
      </c>
      <c r="L4195">
        <v>1248</v>
      </c>
    </row>
    <row r="4196" spans="1:12" x14ac:dyDescent="0.25">
      <c r="A4196" t="str">
        <f t="shared" si="803"/>
        <v>89301000</v>
      </c>
      <c r="B4196" t="str">
        <f t="shared" si="810"/>
        <v>06539000</v>
      </c>
      <c r="C4196" t="str">
        <f t="shared" si="807"/>
        <v>06539003</v>
      </c>
      <c r="D4196" t="str">
        <f t="shared" si="808"/>
        <v>813</v>
      </c>
      <c r="E4196" t="str">
        <f t="shared" si="805"/>
        <v>89301101</v>
      </c>
      <c r="F4196" t="str">
        <f t="shared" si="806"/>
        <v>0854276225</v>
      </c>
      <c r="G4196" s="1">
        <v>44891</v>
      </c>
      <c r="H4196" t="str">
        <f t="shared" si="809"/>
        <v>91411</v>
      </c>
      <c r="I4196">
        <v>1</v>
      </c>
      <c r="J4196">
        <v>1600</v>
      </c>
      <c r="K4196">
        <v>0</v>
      </c>
      <c r="L4196">
        <v>1248</v>
      </c>
    </row>
    <row r="4197" spans="1:12" x14ac:dyDescent="0.25">
      <c r="A4197" t="str">
        <f t="shared" si="803"/>
        <v>89301000</v>
      </c>
      <c r="B4197" t="str">
        <f t="shared" si="810"/>
        <v>06539000</v>
      </c>
      <c r="C4197" t="str">
        <f t="shared" si="807"/>
        <v>06539003</v>
      </c>
      <c r="D4197" t="str">
        <f t="shared" si="808"/>
        <v>813</v>
      </c>
      <c r="E4197" t="str">
        <f t="shared" si="805"/>
        <v>89301101</v>
      </c>
      <c r="F4197" t="str">
        <f t="shared" si="806"/>
        <v>0854276225</v>
      </c>
      <c r="G4197" s="1">
        <v>44891</v>
      </c>
      <c r="H4197" t="str">
        <f t="shared" si="809"/>
        <v>91411</v>
      </c>
      <c r="I4197">
        <v>1</v>
      </c>
      <c r="J4197">
        <v>1600</v>
      </c>
      <c r="K4197">
        <v>0</v>
      </c>
      <c r="L4197">
        <v>1248</v>
      </c>
    </row>
    <row r="4198" spans="1:12" x14ac:dyDescent="0.25">
      <c r="A4198" t="str">
        <f t="shared" si="803"/>
        <v>89301000</v>
      </c>
      <c r="B4198" t="str">
        <f t="shared" si="810"/>
        <v>06539000</v>
      </c>
      <c r="C4198" t="str">
        <f t="shared" si="807"/>
        <v>06539003</v>
      </c>
      <c r="D4198" t="str">
        <f t="shared" si="808"/>
        <v>813</v>
      </c>
      <c r="E4198" t="str">
        <f t="shared" si="805"/>
        <v>89301101</v>
      </c>
      <c r="F4198" t="str">
        <f t="shared" si="806"/>
        <v>0854276225</v>
      </c>
      <c r="G4198" s="1">
        <v>44891</v>
      </c>
      <c r="H4198" t="str">
        <f t="shared" si="809"/>
        <v>91411</v>
      </c>
      <c r="I4198">
        <v>1</v>
      </c>
      <c r="J4198">
        <v>1600</v>
      </c>
      <c r="K4198">
        <v>0</v>
      </c>
      <c r="L4198">
        <v>1248</v>
      </c>
    </row>
    <row r="4199" spans="1:12" x14ac:dyDescent="0.25">
      <c r="A4199" t="str">
        <f t="shared" si="803"/>
        <v>89301000</v>
      </c>
      <c r="B4199" t="str">
        <f t="shared" si="810"/>
        <v>06539000</v>
      </c>
      <c r="C4199" t="str">
        <f t="shared" si="807"/>
        <v>06539003</v>
      </c>
      <c r="D4199" t="str">
        <f t="shared" si="808"/>
        <v>813</v>
      </c>
      <c r="E4199" t="str">
        <f t="shared" si="805"/>
        <v>89301101</v>
      </c>
      <c r="F4199" t="str">
        <f t="shared" si="806"/>
        <v>0854276225</v>
      </c>
      <c r="G4199" s="1">
        <v>44891</v>
      </c>
      <c r="H4199" t="str">
        <f t="shared" si="809"/>
        <v>91411</v>
      </c>
      <c r="I4199">
        <v>1</v>
      </c>
      <c r="J4199">
        <v>1600</v>
      </c>
      <c r="K4199">
        <v>0</v>
      </c>
      <c r="L4199">
        <v>1248</v>
      </c>
    </row>
    <row r="4200" spans="1:12" x14ac:dyDescent="0.25">
      <c r="A4200" t="str">
        <f t="shared" si="803"/>
        <v>89301000</v>
      </c>
      <c r="B4200" t="str">
        <f t="shared" si="810"/>
        <v>06539000</v>
      </c>
      <c r="C4200" t="str">
        <f t="shared" si="807"/>
        <v>06539003</v>
      </c>
      <c r="D4200" t="str">
        <f t="shared" si="808"/>
        <v>813</v>
      </c>
      <c r="E4200" t="str">
        <f t="shared" si="805"/>
        <v>89301101</v>
      </c>
      <c r="F4200" t="str">
        <f t="shared" si="806"/>
        <v>0854276225</v>
      </c>
      <c r="G4200" s="1">
        <v>44891</v>
      </c>
      <c r="H4200" t="str">
        <f t="shared" si="809"/>
        <v>91411</v>
      </c>
      <c r="I4200">
        <v>1</v>
      </c>
      <c r="J4200">
        <v>1600</v>
      </c>
      <c r="K4200">
        <v>0</v>
      </c>
      <c r="L4200">
        <v>1248</v>
      </c>
    </row>
    <row r="4201" spans="1:12" x14ac:dyDescent="0.25">
      <c r="A4201" t="str">
        <f t="shared" si="803"/>
        <v>89301000</v>
      </c>
      <c r="B4201" t="str">
        <f t="shared" si="810"/>
        <v>06539000</v>
      </c>
      <c r="C4201" t="str">
        <f t="shared" si="807"/>
        <v>06539003</v>
      </c>
      <c r="D4201" t="str">
        <f t="shared" si="808"/>
        <v>813</v>
      </c>
      <c r="E4201" t="str">
        <f t="shared" si="805"/>
        <v>89301101</v>
      </c>
      <c r="F4201" t="str">
        <f t="shared" si="806"/>
        <v>0854276225</v>
      </c>
      <c r="G4201" s="1">
        <v>44891</v>
      </c>
      <c r="H4201" t="str">
        <f t="shared" si="809"/>
        <v>91411</v>
      </c>
      <c r="I4201">
        <v>1</v>
      </c>
      <c r="J4201">
        <v>1600</v>
      </c>
      <c r="K4201">
        <v>0</v>
      </c>
      <c r="L4201">
        <v>1248</v>
      </c>
    </row>
    <row r="4202" spans="1:12" x14ac:dyDescent="0.25">
      <c r="A4202" t="str">
        <f t="shared" si="803"/>
        <v>89301000</v>
      </c>
      <c r="B4202" t="str">
        <f t="shared" si="810"/>
        <v>06539000</v>
      </c>
      <c r="C4202" t="str">
        <f t="shared" si="807"/>
        <v>06539003</v>
      </c>
      <c r="D4202" t="str">
        <f t="shared" si="808"/>
        <v>813</v>
      </c>
      <c r="E4202" t="str">
        <f t="shared" si="805"/>
        <v>89301101</v>
      </c>
      <c r="F4202" t="str">
        <f t="shared" si="806"/>
        <v>0854276225</v>
      </c>
      <c r="G4202" s="1">
        <v>44891</v>
      </c>
      <c r="H4202" t="str">
        <f t="shared" si="809"/>
        <v>91411</v>
      </c>
      <c r="I4202">
        <v>1</v>
      </c>
      <c r="J4202">
        <v>1600</v>
      </c>
      <c r="K4202">
        <v>0</v>
      </c>
      <c r="L4202">
        <v>1248</v>
      </c>
    </row>
    <row r="4203" spans="1:12" x14ac:dyDescent="0.25">
      <c r="A4203" t="str">
        <f t="shared" si="803"/>
        <v>89301000</v>
      </c>
      <c r="B4203" t="str">
        <f t="shared" si="810"/>
        <v>06539000</v>
      </c>
      <c r="C4203" t="str">
        <f t="shared" si="807"/>
        <v>06539003</v>
      </c>
      <c r="D4203" t="str">
        <f t="shared" si="808"/>
        <v>813</v>
      </c>
      <c r="E4203" t="str">
        <f t="shared" si="805"/>
        <v>89301101</v>
      </c>
      <c r="F4203" t="str">
        <f t="shared" si="806"/>
        <v>0854276225</v>
      </c>
      <c r="G4203" s="1">
        <v>44891</v>
      </c>
      <c r="H4203" t="str">
        <f t="shared" si="809"/>
        <v>91411</v>
      </c>
      <c r="I4203">
        <v>1</v>
      </c>
      <c r="J4203">
        <v>1600</v>
      </c>
      <c r="K4203">
        <v>0</v>
      </c>
      <c r="L4203">
        <v>1248</v>
      </c>
    </row>
    <row r="4204" spans="1:12" x14ac:dyDescent="0.25">
      <c r="A4204" t="str">
        <f t="shared" si="803"/>
        <v>89301000</v>
      </c>
      <c r="B4204" t="str">
        <f t="shared" si="810"/>
        <v>06539000</v>
      </c>
      <c r="C4204" t="str">
        <f t="shared" si="807"/>
        <v>06539003</v>
      </c>
      <c r="D4204" t="str">
        <f t="shared" si="808"/>
        <v>813</v>
      </c>
      <c r="E4204" t="str">
        <f t="shared" si="805"/>
        <v>89301101</v>
      </c>
      <c r="F4204" t="str">
        <f t="shared" si="806"/>
        <v>0854276225</v>
      </c>
      <c r="G4204" s="1">
        <v>44890</v>
      </c>
      <c r="H4204" t="str">
        <f>"91129"</f>
        <v>91129</v>
      </c>
      <c r="I4204">
        <v>1</v>
      </c>
      <c r="J4204">
        <v>174</v>
      </c>
      <c r="K4204">
        <v>0</v>
      </c>
      <c r="L4204">
        <v>135.72</v>
      </c>
    </row>
    <row r="4205" spans="1:12" x14ac:dyDescent="0.25">
      <c r="A4205" t="str">
        <f t="shared" si="803"/>
        <v>89301000</v>
      </c>
      <c r="B4205" t="str">
        <f t="shared" si="810"/>
        <v>06539000</v>
      </c>
      <c r="C4205" t="str">
        <f t="shared" si="807"/>
        <v>06539003</v>
      </c>
      <c r="D4205" t="str">
        <f t="shared" si="808"/>
        <v>813</v>
      </c>
      <c r="E4205" t="str">
        <f t="shared" si="805"/>
        <v>89301101</v>
      </c>
      <c r="F4205" t="str">
        <f t="shared" si="806"/>
        <v>0854276225</v>
      </c>
      <c r="G4205" s="1">
        <v>44890</v>
      </c>
      <c r="H4205" t="str">
        <f>"91131"</f>
        <v>91131</v>
      </c>
      <c r="I4205">
        <v>1</v>
      </c>
      <c r="J4205">
        <v>171</v>
      </c>
      <c r="K4205">
        <v>0</v>
      </c>
      <c r="L4205">
        <v>133.38</v>
      </c>
    </row>
    <row r="4206" spans="1:12" x14ac:dyDescent="0.25">
      <c r="A4206" t="str">
        <f t="shared" si="803"/>
        <v>89301000</v>
      </c>
      <c r="B4206" t="str">
        <f t="shared" si="810"/>
        <v>06539000</v>
      </c>
      <c r="C4206" t="str">
        <f t="shared" si="807"/>
        <v>06539003</v>
      </c>
      <c r="D4206" t="str">
        <f t="shared" si="808"/>
        <v>813</v>
      </c>
      <c r="E4206" t="str">
        <f t="shared" si="805"/>
        <v>89301101</v>
      </c>
      <c r="F4206" t="str">
        <f t="shared" si="806"/>
        <v>0854276225</v>
      </c>
      <c r="G4206" s="1">
        <v>44890</v>
      </c>
      <c r="H4206" t="str">
        <f>"91133"</f>
        <v>91133</v>
      </c>
      <c r="I4206">
        <v>1</v>
      </c>
      <c r="J4206">
        <v>176</v>
      </c>
      <c r="K4206">
        <v>0</v>
      </c>
      <c r="L4206">
        <v>137.28</v>
      </c>
    </row>
    <row r="4207" spans="1:12" x14ac:dyDescent="0.25">
      <c r="A4207" t="str">
        <f t="shared" si="803"/>
        <v>89301000</v>
      </c>
      <c r="B4207" t="str">
        <f t="shared" si="810"/>
        <v>06539000</v>
      </c>
      <c r="C4207" t="str">
        <f t="shared" si="807"/>
        <v>06539003</v>
      </c>
      <c r="D4207" t="str">
        <f t="shared" si="808"/>
        <v>813</v>
      </c>
      <c r="E4207" t="str">
        <f t="shared" si="805"/>
        <v>89301101</v>
      </c>
      <c r="F4207" t="str">
        <f t="shared" si="806"/>
        <v>0854276225</v>
      </c>
      <c r="G4207" s="1">
        <v>44890</v>
      </c>
      <c r="H4207" t="str">
        <f>"91171"</f>
        <v>91171</v>
      </c>
      <c r="I4207">
        <v>1</v>
      </c>
      <c r="J4207">
        <v>360</v>
      </c>
      <c r="K4207">
        <v>0</v>
      </c>
      <c r="L4207">
        <v>280.8</v>
      </c>
    </row>
    <row r="4208" spans="1:12" x14ac:dyDescent="0.25">
      <c r="A4208" t="str">
        <f t="shared" si="803"/>
        <v>89301000</v>
      </c>
      <c r="B4208" t="str">
        <f t="shared" si="810"/>
        <v>06539000</v>
      </c>
      <c r="C4208" t="str">
        <f t="shared" si="807"/>
        <v>06539003</v>
      </c>
      <c r="D4208" t="str">
        <f t="shared" si="808"/>
        <v>813</v>
      </c>
      <c r="E4208" t="str">
        <f t="shared" si="805"/>
        <v>89301101</v>
      </c>
      <c r="F4208" t="str">
        <f t="shared" si="806"/>
        <v>0854276225</v>
      </c>
      <c r="G4208" s="1">
        <v>44890</v>
      </c>
      <c r="H4208" t="str">
        <f>"91173"</f>
        <v>91173</v>
      </c>
      <c r="I4208">
        <v>1</v>
      </c>
      <c r="J4208">
        <v>335</v>
      </c>
      <c r="K4208">
        <v>0</v>
      </c>
      <c r="L4208">
        <v>261.3</v>
      </c>
    </row>
    <row r="4209" spans="1:12" x14ac:dyDescent="0.25">
      <c r="A4209" t="str">
        <f t="shared" si="803"/>
        <v>89301000</v>
      </c>
      <c r="B4209" t="str">
        <f t="shared" si="810"/>
        <v>06539000</v>
      </c>
      <c r="C4209" t="str">
        <f t="shared" si="807"/>
        <v>06539003</v>
      </c>
      <c r="D4209" t="str">
        <f t="shared" si="808"/>
        <v>813</v>
      </c>
      <c r="E4209" t="str">
        <f t="shared" si="805"/>
        <v>89301101</v>
      </c>
      <c r="F4209" t="str">
        <f t="shared" si="806"/>
        <v>0854276225</v>
      </c>
      <c r="G4209" s="1">
        <v>44890</v>
      </c>
      <c r="H4209" t="str">
        <f>"91175"</f>
        <v>91175</v>
      </c>
      <c r="I4209">
        <v>1</v>
      </c>
      <c r="J4209">
        <v>360</v>
      </c>
      <c r="K4209">
        <v>0</v>
      </c>
      <c r="L4209">
        <v>280.8</v>
      </c>
    </row>
    <row r="4210" spans="1:12" x14ac:dyDescent="0.25">
      <c r="A4210" t="str">
        <f t="shared" si="803"/>
        <v>89301000</v>
      </c>
      <c r="B4210" t="str">
        <f t="shared" si="810"/>
        <v>06539000</v>
      </c>
      <c r="C4210" t="str">
        <f t="shared" si="807"/>
        <v>06539003</v>
      </c>
      <c r="D4210" t="str">
        <f t="shared" si="808"/>
        <v>813</v>
      </c>
      <c r="E4210" t="str">
        <f t="shared" si="805"/>
        <v>89301101</v>
      </c>
      <c r="F4210" t="str">
        <f t="shared" si="806"/>
        <v>0854276225</v>
      </c>
      <c r="G4210" s="1">
        <v>44891</v>
      </c>
      <c r="H4210" t="str">
        <f>"91167"</f>
        <v>91167</v>
      </c>
      <c r="I4210">
        <v>1</v>
      </c>
      <c r="J4210">
        <v>425</v>
      </c>
      <c r="K4210">
        <v>0</v>
      </c>
      <c r="L4210">
        <v>331.5</v>
      </c>
    </row>
    <row r="4211" spans="1:12" x14ac:dyDescent="0.25">
      <c r="A4211" t="str">
        <f t="shared" si="803"/>
        <v>89301000</v>
      </c>
      <c r="B4211" t="str">
        <f t="shared" si="810"/>
        <v>06539000</v>
      </c>
      <c r="C4211" t="str">
        <f t="shared" si="807"/>
        <v>06539003</v>
      </c>
      <c r="D4211" t="str">
        <f t="shared" si="808"/>
        <v>813</v>
      </c>
      <c r="E4211" t="str">
        <f t="shared" si="805"/>
        <v>89301101</v>
      </c>
      <c r="F4211" t="str">
        <f t="shared" si="806"/>
        <v>0854276225</v>
      </c>
      <c r="G4211" s="1">
        <v>44891</v>
      </c>
      <c r="H4211" t="str">
        <f>"91169"</f>
        <v>91169</v>
      </c>
      <c r="I4211">
        <v>1</v>
      </c>
      <c r="J4211">
        <v>425</v>
      </c>
      <c r="K4211">
        <v>0</v>
      </c>
      <c r="L4211">
        <v>331.5</v>
      </c>
    </row>
    <row r="4212" spans="1:12" x14ac:dyDescent="0.25">
      <c r="A4212" t="str">
        <f t="shared" si="803"/>
        <v>89301000</v>
      </c>
      <c r="B4212" t="str">
        <f t="shared" si="810"/>
        <v>06539000</v>
      </c>
      <c r="C4212" t="str">
        <f t="shared" si="807"/>
        <v>06539003</v>
      </c>
      <c r="D4212" t="str">
        <f t="shared" si="808"/>
        <v>813</v>
      </c>
      <c r="E4212" t="str">
        <f t="shared" si="805"/>
        <v>89301101</v>
      </c>
      <c r="F4212" t="str">
        <f t="shared" si="806"/>
        <v>0854276225</v>
      </c>
      <c r="G4212" s="1">
        <v>44890</v>
      </c>
      <c r="H4212" t="str">
        <f>"91167"</f>
        <v>91167</v>
      </c>
      <c r="I4212">
        <v>1</v>
      </c>
      <c r="J4212">
        <v>425</v>
      </c>
      <c r="K4212">
        <v>0</v>
      </c>
      <c r="L4212">
        <v>331.5</v>
      </c>
    </row>
    <row r="4213" spans="1:12" x14ac:dyDescent="0.25">
      <c r="A4213" t="str">
        <f t="shared" si="803"/>
        <v>89301000</v>
      </c>
      <c r="B4213" t="str">
        <f t="shared" si="810"/>
        <v>06539000</v>
      </c>
      <c r="C4213" t="str">
        <f t="shared" si="807"/>
        <v>06539003</v>
      </c>
      <c r="D4213" t="str">
        <f t="shared" si="808"/>
        <v>813</v>
      </c>
      <c r="E4213" t="str">
        <f t="shared" si="805"/>
        <v>89301101</v>
      </c>
      <c r="F4213" t="str">
        <f t="shared" si="806"/>
        <v>0854276225</v>
      </c>
      <c r="G4213" s="1">
        <v>44890</v>
      </c>
      <c r="H4213" t="str">
        <f>"91169"</f>
        <v>91169</v>
      </c>
      <c r="I4213">
        <v>1</v>
      </c>
      <c r="J4213">
        <v>425</v>
      </c>
      <c r="K4213">
        <v>0</v>
      </c>
      <c r="L4213">
        <v>331.5</v>
      </c>
    </row>
    <row r="4214" spans="1:12" x14ac:dyDescent="0.25">
      <c r="A4214" t="str">
        <f t="shared" si="803"/>
        <v>89301000</v>
      </c>
      <c r="B4214" t="str">
        <f t="shared" si="810"/>
        <v>06539000</v>
      </c>
      <c r="C4214" t="str">
        <f>"06539001"</f>
        <v>06539001</v>
      </c>
      <c r="D4214" t="str">
        <f>"801"</f>
        <v>801</v>
      </c>
      <c r="E4214" t="str">
        <f t="shared" ref="E4214:E4245" si="811">"89301171"</f>
        <v>89301171</v>
      </c>
      <c r="F4214" t="str">
        <f t="shared" ref="F4214:F4245" si="812">"465511401"</f>
        <v>465511401</v>
      </c>
      <c r="G4214" s="1">
        <v>44897</v>
      </c>
      <c r="H4214" t="str">
        <f>"81329"</f>
        <v>81329</v>
      </c>
      <c r="I4214">
        <v>1</v>
      </c>
      <c r="J4214">
        <v>16</v>
      </c>
      <c r="K4214">
        <v>0</v>
      </c>
      <c r="L4214">
        <v>12.48</v>
      </c>
    </row>
    <row r="4215" spans="1:12" x14ac:dyDescent="0.25">
      <c r="A4215" t="str">
        <f t="shared" si="803"/>
        <v>89301000</v>
      </c>
      <c r="B4215" t="str">
        <f t="shared" si="810"/>
        <v>06539000</v>
      </c>
      <c r="C4215" t="str">
        <f>"06539001"</f>
        <v>06539001</v>
      </c>
      <c r="D4215" t="str">
        <f>"801"</f>
        <v>801</v>
      </c>
      <c r="E4215" t="str">
        <f t="shared" si="811"/>
        <v>89301171</v>
      </c>
      <c r="F4215" t="str">
        <f t="shared" si="812"/>
        <v>465511401</v>
      </c>
      <c r="G4215" s="1">
        <v>44897</v>
      </c>
      <c r="H4215" t="str">
        <f>"81331"</f>
        <v>81331</v>
      </c>
      <c r="I4215">
        <v>1</v>
      </c>
      <c r="J4215">
        <v>193</v>
      </c>
      <c r="K4215">
        <v>0</v>
      </c>
      <c r="L4215">
        <v>150.54</v>
      </c>
    </row>
    <row r="4216" spans="1:12" x14ac:dyDescent="0.25">
      <c r="A4216" t="str">
        <f t="shared" si="803"/>
        <v>89301000</v>
      </c>
      <c r="B4216" t="str">
        <f t="shared" si="810"/>
        <v>06539000</v>
      </c>
      <c r="C4216" t="str">
        <f t="shared" ref="C4216:C4247" si="813">"06539002"</f>
        <v>06539002</v>
      </c>
      <c r="D4216" t="str">
        <f t="shared" ref="D4216:D4247" si="814">"802"</f>
        <v>802</v>
      </c>
      <c r="E4216" t="str">
        <f t="shared" si="811"/>
        <v>89301171</v>
      </c>
      <c r="F4216" t="str">
        <f t="shared" si="812"/>
        <v>465511401</v>
      </c>
      <c r="G4216" s="1">
        <v>44897</v>
      </c>
      <c r="H4216" t="str">
        <f>"82041"</f>
        <v>82041</v>
      </c>
      <c r="I4216">
        <v>1</v>
      </c>
      <c r="J4216">
        <v>1090</v>
      </c>
      <c r="K4216">
        <v>0</v>
      </c>
      <c r="L4216">
        <v>991.9</v>
      </c>
    </row>
    <row r="4217" spans="1:12" x14ac:dyDescent="0.25">
      <c r="A4217" t="str">
        <f t="shared" si="803"/>
        <v>89301000</v>
      </c>
      <c r="B4217" t="str">
        <f t="shared" si="810"/>
        <v>06539000</v>
      </c>
      <c r="C4217" t="str">
        <f t="shared" si="813"/>
        <v>06539002</v>
      </c>
      <c r="D4217" t="str">
        <f t="shared" si="814"/>
        <v>802</v>
      </c>
      <c r="E4217" t="str">
        <f t="shared" si="811"/>
        <v>89301171</v>
      </c>
      <c r="F4217" t="str">
        <f t="shared" si="812"/>
        <v>465511401</v>
      </c>
      <c r="G4217" s="1">
        <v>44897</v>
      </c>
      <c r="H4217" t="str">
        <f>"82034"</f>
        <v>82034</v>
      </c>
      <c r="I4217">
        <v>1</v>
      </c>
      <c r="J4217">
        <v>348</v>
      </c>
      <c r="K4217">
        <v>0</v>
      </c>
      <c r="L4217">
        <v>316.68</v>
      </c>
    </row>
    <row r="4218" spans="1:12" x14ac:dyDescent="0.25">
      <c r="A4218" t="str">
        <f t="shared" si="803"/>
        <v>89301000</v>
      </c>
      <c r="B4218" t="str">
        <f t="shared" si="810"/>
        <v>06539000</v>
      </c>
      <c r="C4218" t="str">
        <f t="shared" si="813"/>
        <v>06539002</v>
      </c>
      <c r="D4218" t="str">
        <f t="shared" si="814"/>
        <v>802</v>
      </c>
      <c r="E4218" t="str">
        <f t="shared" si="811"/>
        <v>89301171</v>
      </c>
      <c r="F4218" t="str">
        <f t="shared" si="812"/>
        <v>465511401</v>
      </c>
      <c r="G4218" s="1">
        <v>44897</v>
      </c>
      <c r="H4218" t="str">
        <f t="shared" ref="H4218:H4237" si="815">"82097"</f>
        <v>82097</v>
      </c>
      <c r="I4218">
        <v>1</v>
      </c>
      <c r="J4218">
        <v>380</v>
      </c>
      <c r="K4218">
        <v>0</v>
      </c>
      <c r="L4218">
        <v>345.8</v>
      </c>
    </row>
    <row r="4219" spans="1:12" x14ac:dyDescent="0.25">
      <c r="A4219" t="str">
        <f t="shared" si="803"/>
        <v>89301000</v>
      </c>
      <c r="B4219" t="str">
        <f t="shared" si="810"/>
        <v>06539000</v>
      </c>
      <c r="C4219" t="str">
        <f t="shared" si="813"/>
        <v>06539002</v>
      </c>
      <c r="D4219" t="str">
        <f t="shared" si="814"/>
        <v>802</v>
      </c>
      <c r="E4219" t="str">
        <f t="shared" si="811"/>
        <v>89301171</v>
      </c>
      <c r="F4219" t="str">
        <f t="shared" si="812"/>
        <v>465511401</v>
      </c>
      <c r="G4219" s="1">
        <v>44897</v>
      </c>
      <c r="H4219" t="str">
        <f t="shared" si="815"/>
        <v>82097</v>
      </c>
      <c r="I4219">
        <v>1</v>
      </c>
      <c r="J4219">
        <v>380</v>
      </c>
      <c r="K4219">
        <v>0</v>
      </c>
      <c r="L4219">
        <v>345.8</v>
      </c>
    </row>
    <row r="4220" spans="1:12" x14ac:dyDescent="0.25">
      <c r="A4220" t="str">
        <f t="shared" si="803"/>
        <v>89301000</v>
      </c>
      <c r="B4220" t="str">
        <f t="shared" si="810"/>
        <v>06539000</v>
      </c>
      <c r="C4220" t="str">
        <f t="shared" si="813"/>
        <v>06539002</v>
      </c>
      <c r="D4220" t="str">
        <f t="shared" si="814"/>
        <v>802</v>
      </c>
      <c r="E4220" t="str">
        <f t="shared" si="811"/>
        <v>89301171</v>
      </c>
      <c r="F4220" t="str">
        <f t="shared" si="812"/>
        <v>465511401</v>
      </c>
      <c r="G4220" s="1">
        <v>44897</v>
      </c>
      <c r="H4220" t="str">
        <f t="shared" si="815"/>
        <v>82097</v>
      </c>
      <c r="I4220">
        <v>1</v>
      </c>
      <c r="J4220">
        <v>380</v>
      </c>
      <c r="K4220">
        <v>0</v>
      </c>
      <c r="L4220">
        <v>345.8</v>
      </c>
    </row>
    <row r="4221" spans="1:12" x14ac:dyDescent="0.25">
      <c r="A4221" t="str">
        <f t="shared" si="803"/>
        <v>89301000</v>
      </c>
      <c r="B4221" t="str">
        <f t="shared" si="810"/>
        <v>06539000</v>
      </c>
      <c r="C4221" t="str">
        <f t="shared" si="813"/>
        <v>06539002</v>
      </c>
      <c r="D4221" t="str">
        <f t="shared" si="814"/>
        <v>802</v>
      </c>
      <c r="E4221" t="str">
        <f t="shared" si="811"/>
        <v>89301171</v>
      </c>
      <c r="F4221" t="str">
        <f t="shared" si="812"/>
        <v>465511401</v>
      </c>
      <c r="G4221" s="1">
        <v>44897</v>
      </c>
      <c r="H4221" t="str">
        <f t="shared" si="815"/>
        <v>82097</v>
      </c>
      <c r="I4221">
        <v>1</v>
      </c>
      <c r="J4221">
        <v>380</v>
      </c>
      <c r="K4221">
        <v>0</v>
      </c>
      <c r="L4221">
        <v>345.8</v>
      </c>
    </row>
    <row r="4222" spans="1:12" x14ac:dyDescent="0.25">
      <c r="A4222" t="str">
        <f t="shared" si="803"/>
        <v>89301000</v>
      </c>
      <c r="B4222" t="str">
        <f t="shared" si="810"/>
        <v>06539000</v>
      </c>
      <c r="C4222" t="str">
        <f t="shared" si="813"/>
        <v>06539002</v>
      </c>
      <c r="D4222" t="str">
        <f t="shared" si="814"/>
        <v>802</v>
      </c>
      <c r="E4222" t="str">
        <f t="shared" si="811"/>
        <v>89301171</v>
      </c>
      <c r="F4222" t="str">
        <f t="shared" si="812"/>
        <v>465511401</v>
      </c>
      <c r="G4222" s="1">
        <v>44897</v>
      </c>
      <c r="H4222" t="str">
        <f t="shared" si="815"/>
        <v>82097</v>
      </c>
      <c r="I4222">
        <v>1</v>
      </c>
      <c r="J4222">
        <v>380</v>
      </c>
      <c r="K4222">
        <v>0</v>
      </c>
      <c r="L4222">
        <v>345.8</v>
      </c>
    </row>
    <row r="4223" spans="1:12" x14ac:dyDescent="0.25">
      <c r="A4223" t="str">
        <f t="shared" si="803"/>
        <v>89301000</v>
      </c>
      <c r="B4223" t="str">
        <f t="shared" si="810"/>
        <v>06539000</v>
      </c>
      <c r="C4223" t="str">
        <f t="shared" si="813"/>
        <v>06539002</v>
      </c>
      <c r="D4223" t="str">
        <f t="shared" si="814"/>
        <v>802</v>
      </c>
      <c r="E4223" t="str">
        <f t="shared" si="811"/>
        <v>89301171</v>
      </c>
      <c r="F4223" t="str">
        <f t="shared" si="812"/>
        <v>465511401</v>
      </c>
      <c r="G4223" s="1">
        <v>44897</v>
      </c>
      <c r="H4223" t="str">
        <f t="shared" si="815"/>
        <v>82097</v>
      </c>
      <c r="I4223">
        <v>1</v>
      </c>
      <c r="J4223">
        <v>380</v>
      </c>
      <c r="K4223">
        <v>0</v>
      </c>
      <c r="L4223">
        <v>345.8</v>
      </c>
    </row>
    <row r="4224" spans="1:12" x14ac:dyDescent="0.25">
      <c r="A4224" t="str">
        <f t="shared" si="803"/>
        <v>89301000</v>
      </c>
      <c r="B4224" t="str">
        <f t="shared" si="810"/>
        <v>06539000</v>
      </c>
      <c r="C4224" t="str">
        <f t="shared" si="813"/>
        <v>06539002</v>
      </c>
      <c r="D4224" t="str">
        <f t="shared" si="814"/>
        <v>802</v>
      </c>
      <c r="E4224" t="str">
        <f t="shared" si="811"/>
        <v>89301171</v>
      </c>
      <c r="F4224" t="str">
        <f t="shared" si="812"/>
        <v>465511401</v>
      </c>
      <c r="G4224" s="1">
        <v>44897</v>
      </c>
      <c r="H4224" t="str">
        <f t="shared" si="815"/>
        <v>82097</v>
      </c>
      <c r="I4224">
        <v>1</v>
      </c>
      <c r="J4224">
        <v>380</v>
      </c>
      <c r="K4224">
        <v>0</v>
      </c>
      <c r="L4224">
        <v>345.8</v>
      </c>
    </row>
    <row r="4225" spans="1:12" x14ac:dyDescent="0.25">
      <c r="A4225" t="str">
        <f t="shared" si="803"/>
        <v>89301000</v>
      </c>
      <c r="B4225" t="str">
        <f t="shared" si="810"/>
        <v>06539000</v>
      </c>
      <c r="C4225" t="str">
        <f t="shared" si="813"/>
        <v>06539002</v>
      </c>
      <c r="D4225" t="str">
        <f t="shared" si="814"/>
        <v>802</v>
      </c>
      <c r="E4225" t="str">
        <f t="shared" si="811"/>
        <v>89301171</v>
      </c>
      <c r="F4225" t="str">
        <f t="shared" si="812"/>
        <v>465511401</v>
      </c>
      <c r="G4225" s="1">
        <v>44897</v>
      </c>
      <c r="H4225" t="str">
        <f t="shared" si="815"/>
        <v>82097</v>
      </c>
      <c r="I4225">
        <v>1</v>
      </c>
      <c r="J4225">
        <v>380</v>
      </c>
      <c r="K4225">
        <v>0</v>
      </c>
      <c r="L4225">
        <v>345.8</v>
      </c>
    </row>
    <row r="4226" spans="1:12" x14ac:dyDescent="0.25">
      <c r="A4226" t="str">
        <f t="shared" ref="A4226:A4289" si="816">"89301000"</f>
        <v>89301000</v>
      </c>
      <c r="B4226" t="str">
        <f t="shared" si="810"/>
        <v>06539000</v>
      </c>
      <c r="C4226" t="str">
        <f t="shared" si="813"/>
        <v>06539002</v>
      </c>
      <c r="D4226" t="str">
        <f t="shared" si="814"/>
        <v>802</v>
      </c>
      <c r="E4226" t="str">
        <f t="shared" si="811"/>
        <v>89301171</v>
      </c>
      <c r="F4226" t="str">
        <f t="shared" si="812"/>
        <v>465511401</v>
      </c>
      <c r="G4226" s="1">
        <v>44897</v>
      </c>
      <c r="H4226" t="str">
        <f t="shared" si="815"/>
        <v>82097</v>
      </c>
      <c r="I4226">
        <v>1</v>
      </c>
      <c r="J4226">
        <v>380</v>
      </c>
      <c r="K4226">
        <v>0</v>
      </c>
      <c r="L4226">
        <v>345.8</v>
      </c>
    </row>
    <row r="4227" spans="1:12" x14ac:dyDescent="0.25">
      <c r="A4227" t="str">
        <f t="shared" si="816"/>
        <v>89301000</v>
      </c>
      <c r="B4227" t="str">
        <f t="shared" ref="B4227:B4258" si="817">"06539000"</f>
        <v>06539000</v>
      </c>
      <c r="C4227" t="str">
        <f t="shared" si="813"/>
        <v>06539002</v>
      </c>
      <c r="D4227" t="str">
        <f t="shared" si="814"/>
        <v>802</v>
      </c>
      <c r="E4227" t="str">
        <f t="shared" si="811"/>
        <v>89301171</v>
      </c>
      <c r="F4227" t="str">
        <f t="shared" si="812"/>
        <v>465511401</v>
      </c>
      <c r="G4227" s="1">
        <v>44897</v>
      </c>
      <c r="H4227" t="str">
        <f t="shared" si="815"/>
        <v>82097</v>
      </c>
      <c r="I4227">
        <v>1</v>
      </c>
      <c r="J4227">
        <v>380</v>
      </c>
      <c r="K4227">
        <v>0</v>
      </c>
      <c r="L4227">
        <v>345.8</v>
      </c>
    </row>
    <row r="4228" spans="1:12" x14ac:dyDescent="0.25">
      <c r="A4228" t="str">
        <f t="shared" si="816"/>
        <v>89301000</v>
      </c>
      <c r="B4228" t="str">
        <f t="shared" si="817"/>
        <v>06539000</v>
      </c>
      <c r="C4228" t="str">
        <f t="shared" si="813"/>
        <v>06539002</v>
      </c>
      <c r="D4228" t="str">
        <f t="shared" si="814"/>
        <v>802</v>
      </c>
      <c r="E4228" t="str">
        <f t="shared" si="811"/>
        <v>89301171</v>
      </c>
      <c r="F4228" t="str">
        <f t="shared" si="812"/>
        <v>465511401</v>
      </c>
      <c r="G4228" s="1">
        <v>44897</v>
      </c>
      <c r="H4228" t="str">
        <f t="shared" si="815"/>
        <v>82097</v>
      </c>
      <c r="I4228">
        <v>1</v>
      </c>
      <c r="J4228">
        <v>380</v>
      </c>
      <c r="K4228">
        <v>0</v>
      </c>
      <c r="L4228">
        <v>345.8</v>
      </c>
    </row>
    <row r="4229" spans="1:12" x14ac:dyDescent="0.25">
      <c r="A4229" t="str">
        <f t="shared" si="816"/>
        <v>89301000</v>
      </c>
      <c r="B4229" t="str">
        <f t="shared" si="817"/>
        <v>06539000</v>
      </c>
      <c r="C4229" t="str">
        <f t="shared" si="813"/>
        <v>06539002</v>
      </c>
      <c r="D4229" t="str">
        <f t="shared" si="814"/>
        <v>802</v>
      </c>
      <c r="E4229" t="str">
        <f t="shared" si="811"/>
        <v>89301171</v>
      </c>
      <c r="F4229" t="str">
        <f t="shared" si="812"/>
        <v>465511401</v>
      </c>
      <c r="G4229" s="1">
        <v>44897</v>
      </c>
      <c r="H4229" t="str">
        <f t="shared" si="815"/>
        <v>82097</v>
      </c>
      <c r="I4229">
        <v>1</v>
      </c>
      <c r="J4229">
        <v>380</v>
      </c>
      <c r="K4229">
        <v>0</v>
      </c>
      <c r="L4229">
        <v>345.8</v>
      </c>
    </row>
    <row r="4230" spans="1:12" x14ac:dyDescent="0.25">
      <c r="A4230" t="str">
        <f t="shared" si="816"/>
        <v>89301000</v>
      </c>
      <c r="B4230" t="str">
        <f t="shared" si="817"/>
        <v>06539000</v>
      </c>
      <c r="C4230" t="str">
        <f t="shared" si="813"/>
        <v>06539002</v>
      </c>
      <c r="D4230" t="str">
        <f t="shared" si="814"/>
        <v>802</v>
      </c>
      <c r="E4230" t="str">
        <f t="shared" si="811"/>
        <v>89301171</v>
      </c>
      <c r="F4230" t="str">
        <f t="shared" si="812"/>
        <v>465511401</v>
      </c>
      <c r="G4230" s="1">
        <v>44897</v>
      </c>
      <c r="H4230" t="str">
        <f t="shared" si="815"/>
        <v>82097</v>
      </c>
      <c r="I4230">
        <v>1</v>
      </c>
      <c r="J4230">
        <v>380</v>
      </c>
      <c r="K4230">
        <v>0</v>
      </c>
      <c r="L4230">
        <v>345.8</v>
      </c>
    </row>
    <row r="4231" spans="1:12" x14ac:dyDescent="0.25">
      <c r="A4231" t="str">
        <f t="shared" si="816"/>
        <v>89301000</v>
      </c>
      <c r="B4231" t="str">
        <f t="shared" si="817"/>
        <v>06539000</v>
      </c>
      <c r="C4231" t="str">
        <f t="shared" si="813"/>
        <v>06539002</v>
      </c>
      <c r="D4231" t="str">
        <f t="shared" si="814"/>
        <v>802</v>
      </c>
      <c r="E4231" t="str">
        <f t="shared" si="811"/>
        <v>89301171</v>
      </c>
      <c r="F4231" t="str">
        <f t="shared" si="812"/>
        <v>465511401</v>
      </c>
      <c r="G4231" s="1">
        <v>44897</v>
      </c>
      <c r="H4231" t="str">
        <f t="shared" si="815"/>
        <v>82097</v>
      </c>
      <c r="I4231">
        <v>1</v>
      </c>
      <c r="J4231">
        <v>380</v>
      </c>
      <c r="K4231">
        <v>0</v>
      </c>
      <c r="L4231">
        <v>345.8</v>
      </c>
    </row>
    <row r="4232" spans="1:12" x14ac:dyDescent="0.25">
      <c r="A4232" t="str">
        <f t="shared" si="816"/>
        <v>89301000</v>
      </c>
      <c r="B4232" t="str">
        <f t="shared" si="817"/>
        <v>06539000</v>
      </c>
      <c r="C4232" t="str">
        <f t="shared" si="813"/>
        <v>06539002</v>
      </c>
      <c r="D4232" t="str">
        <f t="shared" si="814"/>
        <v>802</v>
      </c>
      <c r="E4232" t="str">
        <f t="shared" si="811"/>
        <v>89301171</v>
      </c>
      <c r="F4232" t="str">
        <f t="shared" si="812"/>
        <v>465511401</v>
      </c>
      <c r="G4232" s="1">
        <v>44897</v>
      </c>
      <c r="H4232" t="str">
        <f t="shared" si="815"/>
        <v>82097</v>
      </c>
      <c r="I4232">
        <v>1</v>
      </c>
      <c r="J4232">
        <v>380</v>
      </c>
      <c r="K4232">
        <v>0</v>
      </c>
      <c r="L4232">
        <v>345.8</v>
      </c>
    </row>
    <row r="4233" spans="1:12" x14ac:dyDescent="0.25">
      <c r="A4233" t="str">
        <f t="shared" si="816"/>
        <v>89301000</v>
      </c>
      <c r="B4233" t="str">
        <f t="shared" si="817"/>
        <v>06539000</v>
      </c>
      <c r="C4233" t="str">
        <f t="shared" si="813"/>
        <v>06539002</v>
      </c>
      <c r="D4233" t="str">
        <f t="shared" si="814"/>
        <v>802</v>
      </c>
      <c r="E4233" t="str">
        <f t="shared" si="811"/>
        <v>89301171</v>
      </c>
      <c r="F4233" t="str">
        <f t="shared" si="812"/>
        <v>465511401</v>
      </c>
      <c r="G4233" s="1">
        <v>44897</v>
      </c>
      <c r="H4233" t="str">
        <f t="shared" si="815"/>
        <v>82097</v>
      </c>
      <c r="I4233">
        <v>1</v>
      </c>
      <c r="J4233">
        <v>380</v>
      </c>
      <c r="K4233">
        <v>0</v>
      </c>
      <c r="L4233">
        <v>345.8</v>
      </c>
    </row>
    <row r="4234" spans="1:12" x14ac:dyDescent="0.25">
      <c r="A4234" t="str">
        <f t="shared" si="816"/>
        <v>89301000</v>
      </c>
      <c r="B4234" t="str">
        <f t="shared" si="817"/>
        <v>06539000</v>
      </c>
      <c r="C4234" t="str">
        <f t="shared" si="813"/>
        <v>06539002</v>
      </c>
      <c r="D4234" t="str">
        <f t="shared" si="814"/>
        <v>802</v>
      </c>
      <c r="E4234" t="str">
        <f t="shared" si="811"/>
        <v>89301171</v>
      </c>
      <c r="F4234" t="str">
        <f t="shared" si="812"/>
        <v>465511401</v>
      </c>
      <c r="G4234" s="1">
        <v>44897</v>
      </c>
      <c r="H4234" t="str">
        <f t="shared" si="815"/>
        <v>82097</v>
      </c>
      <c r="I4234">
        <v>1</v>
      </c>
      <c r="J4234">
        <v>380</v>
      </c>
      <c r="K4234">
        <v>0</v>
      </c>
      <c r="L4234">
        <v>345.8</v>
      </c>
    </row>
    <row r="4235" spans="1:12" x14ac:dyDescent="0.25">
      <c r="A4235" t="str">
        <f t="shared" si="816"/>
        <v>89301000</v>
      </c>
      <c r="B4235" t="str">
        <f t="shared" si="817"/>
        <v>06539000</v>
      </c>
      <c r="C4235" t="str">
        <f t="shared" si="813"/>
        <v>06539002</v>
      </c>
      <c r="D4235" t="str">
        <f t="shared" si="814"/>
        <v>802</v>
      </c>
      <c r="E4235" t="str">
        <f t="shared" si="811"/>
        <v>89301171</v>
      </c>
      <c r="F4235" t="str">
        <f t="shared" si="812"/>
        <v>465511401</v>
      </c>
      <c r="G4235" s="1">
        <v>44897</v>
      </c>
      <c r="H4235" t="str">
        <f t="shared" si="815"/>
        <v>82097</v>
      </c>
      <c r="I4235">
        <v>1</v>
      </c>
      <c r="J4235">
        <v>380</v>
      </c>
      <c r="K4235">
        <v>0</v>
      </c>
      <c r="L4235">
        <v>345.8</v>
      </c>
    </row>
    <row r="4236" spans="1:12" x14ac:dyDescent="0.25">
      <c r="A4236" t="str">
        <f t="shared" si="816"/>
        <v>89301000</v>
      </c>
      <c r="B4236" t="str">
        <f t="shared" si="817"/>
        <v>06539000</v>
      </c>
      <c r="C4236" t="str">
        <f t="shared" si="813"/>
        <v>06539002</v>
      </c>
      <c r="D4236" t="str">
        <f t="shared" si="814"/>
        <v>802</v>
      </c>
      <c r="E4236" t="str">
        <f t="shared" si="811"/>
        <v>89301171</v>
      </c>
      <c r="F4236" t="str">
        <f t="shared" si="812"/>
        <v>465511401</v>
      </c>
      <c r="G4236" s="1">
        <v>44897</v>
      </c>
      <c r="H4236" t="str">
        <f t="shared" si="815"/>
        <v>82097</v>
      </c>
      <c r="I4236">
        <v>1</v>
      </c>
      <c r="J4236">
        <v>380</v>
      </c>
      <c r="K4236">
        <v>0</v>
      </c>
      <c r="L4236">
        <v>345.8</v>
      </c>
    </row>
    <row r="4237" spans="1:12" x14ac:dyDescent="0.25">
      <c r="A4237" t="str">
        <f t="shared" si="816"/>
        <v>89301000</v>
      </c>
      <c r="B4237" t="str">
        <f t="shared" si="817"/>
        <v>06539000</v>
      </c>
      <c r="C4237" t="str">
        <f t="shared" si="813"/>
        <v>06539002</v>
      </c>
      <c r="D4237" t="str">
        <f t="shared" si="814"/>
        <v>802</v>
      </c>
      <c r="E4237" t="str">
        <f t="shared" si="811"/>
        <v>89301171</v>
      </c>
      <c r="F4237" t="str">
        <f t="shared" si="812"/>
        <v>465511401</v>
      </c>
      <c r="G4237" s="1">
        <v>44899</v>
      </c>
      <c r="H4237" t="str">
        <f t="shared" si="815"/>
        <v>82097</v>
      </c>
      <c r="I4237">
        <v>1</v>
      </c>
      <c r="J4237">
        <v>380</v>
      </c>
      <c r="K4237">
        <v>0</v>
      </c>
      <c r="L4237">
        <v>345.8</v>
      </c>
    </row>
    <row r="4238" spans="1:12" x14ac:dyDescent="0.25">
      <c r="A4238" t="str">
        <f t="shared" si="816"/>
        <v>89301000</v>
      </c>
      <c r="B4238" t="str">
        <f t="shared" si="817"/>
        <v>06539000</v>
      </c>
      <c r="C4238" t="str">
        <f t="shared" si="813"/>
        <v>06539002</v>
      </c>
      <c r="D4238" t="str">
        <f t="shared" si="814"/>
        <v>802</v>
      </c>
      <c r="E4238" t="str">
        <f t="shared" si="811"/>
        <v>89301171</v>
      </c>
      <c r="F4238" t="str">
        <f t="shared" si="812"/>
        <v>465511401</v>
      </c>
      <c r="G4238" s="1">
        <v>44897</v>
      </c>
      <c r="H4238" t="str">
        <f>"82077"</f>
        <v>82077</v>
      </c>
      <c r="I4238">
        <v>1</v>
      </c>
      <c r="J4238">
        <v>350</v>
      </c>
      <c r="K4238">
        <v>0</v>
      </c>
      <c r="L4238">
        <v>318.5</v>
      </c>
    </row>
    <row r="4239" spans="1:12" x14ac:dyDescent="0.25">
      <c r="A4239" t="str">
        <f t="shared" si="816"/>
        <v>89301000</v>
      </c>
      <c r="B4239" t="str">
        <f t="shared" si="817"/>
        <v>06539000</v>
      </c>
      <c r="C4239" t="str">
        <f t="shared" si="813"/>
        <v>06539002</v>
      </c>
      <c r="D4239" t="str">
        <f t="shared" si="814"/>
        <v>802</v>
      </c>
      <c r="E4239" t="str">
        <f t="shared" si="811"/>
        <v>89301171</v>
      </c>
      <c r="F4239" t="str">
        <f t="shared" si="812"/>
        <v>465511401</v>
      </c>
      <c r="G4239" s="1">
        <v>44899</v>
      </c>
      <c r="H4239" t="str">
        <f t="shared" ref="H4239:H4264" si="818">"82097"</f>
        <v>82097</v>
      </c>
      <c r="I4239">
        <v>1</v>
      </c>
      <c r="J4239">
        <v>380</v>
      </c>
      <c r="K4239">
        <v>0</v>
      </c>
      <c r="L4239">
        <v>345.8</v>
      </c>
    </row>
    <row r="4240" spans="1:12" x14ac:dyDescent="0.25">
      <c r="A4240" t="str">
        <f t="shared" si="816"/>
        <v>89301000</v>
      </c>
      <c r="B4240" t="str">
        <f t="shared" si="817"/>
        <v>06539000</v>
      </c>
      <c r="C4240" t="str">
        <f t="shared" si="813"/>
        <v>06539002</v>
      </c>
      <c r="D4240" t="str">
        <f t="shared" si="814"/>
        <v>802</v>
      </c>
      <c r="E4240" t="str">
        <f t="shared" si="811"/>
        <v>89301171</v>
      </c>
      <c r="F4240" t="str">
        <f t="shared" si="812"/>
        <v>465511401</v>
      </c>
      <c r="G4240" s="1">
        <v>44899</v>
      </c>
      <c r="H4240" t="str">
        <f t="shared" si="818"/>
        <v>82097</v>
      </c>
      <c r="I4240">
        <v>1</v>
      </c>
      <c r="J4240">
        <v>380</v>
      </c>
      <c r="K4240">
        <v>0</v>
      </c>
      <c r="L4240">
        <v>345.8</v>
      </c>
    </row>
    <row r="4241" spans="1:12" x14ac:dyDescent="0.25">
      <c r="A4241" t="str">
        <f t="shared" si="816"/>
        <v>89301000</v>
      </c>
      <c r="B4241" t="str">
        <f t="shared" si="817"/>
        <v>06539000</v>
      </c>
      <c r="C4241" t="str">
        <f t="shared" si="813"/>
        <v>06539002</v>
      </c>
      <c r="D4241" t="str">
        <f t="shared" si="814"/>
        <v>802</v>
      </c>
      <c r="E4241" t="str">
        <f t="shared" si="811"/>
        <v>89301171</v>
      </c>
      <c r="F4241" t="str">
        <f t="shared" si="812"/>
        <v>465511401</v>
      </c>
      <c r="G4241" s="1">
        <v>44899</v>
      </c>
      <c r="H4241" t="str">
        <f t="shared" si="818"/>
        <v>82097</v>
      </c>
      <c r="I4241">
        <v>1</v>
      </c>
      <c r="J4241">
        <v>380</v>
      </c>
      <c r="K4241">
        <v>0</v>
      </c>
      <c r="L4241">
        <v>345.8</v>
      </c>
    </row>
    <row r="4242" spans="1:12" x14ac:dyDescent="0.25">
      <c r="A4242" t="str">
        <f t="shared" si="816"/>
        <v>89301000</v>
      </c>
      <c r="B4242" t="str">
        <f t="shared" si="817"/>
        <v>06539000</v>
      </c>
      <c r="C4242" t="str">
        <f t="shared" si="813"/>
        <v>06539002</v>
      </c>
      <c r="D4242" t="str">
        <f t="shared" si="814"/>
        <v>802</v>
      </c>
      <c r="E4242" t="str">
        <f t="shared" si="811"/>
        <v>89301171</v>
      </c>
      <c r="F4242" t="str">
        <f t="shared" si="812"/>
        <v>465511401</v>
      </c>
      <c r="G4242" s="1">
        <v>44899</v>
      </c>
      <c r="H4242" t="str">
        <f t="shared" si="818"/>
        <v>82097</v>
      </c>
      <c r="I4242">
        <v>1</v>
      </c>
      <c r="J4242">
        <v>380</v>
      </c>
      <c r="K4242">
        <v>0</v>
      </c>
      <c r="L4242">
        <v>345.8</v>
      </c>
    </row>
    <row r="4243" spans="1:12" x14ac:dyDescent="0.25">
      <c r="A4243" t="str">
        <f t="shared" si="816"/>
        <v>89301000</v>
      </c>
      <c r="B4243" t="str">
        <f t="shared" si="817"/>
        <v>06539000</v>
      </c>
      <c r="C4243" t="str">
        <f t="shared" si="813"/>
        <v>06539002</v>
      </c>
      <c r="D4243" t="str">
        <f t="shared" si="814"/>
        <v>802</v>
      </c>
      <c r="E4243" t="str">
        <f t="shared" si="811"/>
        <v>89301171</v>
      </c>
      <c r="F4243" t="str">
        <f t="shared" si="812"/>
        <v>465511401</v>
      </c>
      <c r="G4243" s="1">
        <v>44899</v>
      </c>
      <c r="H4243" t="str">
        <f t="shared" si="818"/>
        <v>82097</v>
      </c>
      <c r="I4243">
        <v>1</v>
      </c>
      <c r="J4243">
        <v>380</v>
      </c>
      <c r="K4243">
        <v>0</v>
      </c>
      <c r="L4243">
        <v>345.8</v>
      </c>
    </row>
    <row r="4244" spans="1:12" x14ac:dyDescent="0.25">
      <c r="A4244" t="str">
        <f t="shared" si="816"/>
        <v>89301000</v>
      </c>
      <c r="B4244" t="str">
        <f t="shared" si="817"/>
        <v>06539000</v>
      </c>
      <c r="C4244" t="str">
        <f t="shared" si="813"/>
        <v>06539002</v>
      </c>
      <c r="D4244" t="str">
        <f t="shared" si="814"/>
        <v>802</v>
      </c>
      <c r="E4244" t="str">
        <f t="shared" si="811"/>
        <v>89301171</v>
      </c>
      <c r="F4244" t="str">
        <f t="shared" si="812"/>
        <v>465511401</v>
      </c>
      <c r="G4244" s="1">
        <v>44899</v>
      </c>
      <c r="H4244" t="str">
        <f t="shared" si="818"/>
        <v>82097</v>
      </c>
      <c r="I4244">
        <v>1</v>
      </c>
      <c r="J4244">
        <v>380</v>
      </c>
      <c r="K4244">
        <v>0</v>
      </c>
      <c r="L4244">
        <v>345.8</v>
      </c>
    </row>
    <row r="4245" spans="1:12" x14ac:dyDescent="0.25">
      <c r="A4245" t="str">
        <f t="shared" si="816"/>
        <v>89301000</v>
      </c>
      <c r="B4245" t="str">
        <f t="shared" si="817"/>
        <v>06539000</v>
      </c>
      <c r="C4245" t="str">
        <f t="shared" si="813"/>
        <v>06539002</v>
      </c>
      <c r="D4245" t="str">
        <f t="shared" si="814"/>
        <v>802</v>
      </c>
      <c r="E4245" t="str">
        <f t="shared" si="811"/>
        <v>89301171</v>
      </c>
      <c r="F4245" t="str">
        <f t="shared" si="812"/>
        <v>465511401</v>
      </c>
      <c r="G4245" s="1">
        <v>44899</v>
      </c>
      <c r="H4245" t="str">
        <f t="shared" si="818"/>
        <v>82097</v>
      </c>
      <c r="I4245">
        <v>1</v>
      </c>
      <c r="J4245">
        <v>380</v>
      </c>
      <c r="K4245">
        <v>0</v>
      </c>
      <c r="L4245">
        <v>345.8</v>
      </c>
    </row>
    <row r="4246" spans="1:12" x14ac:dyDescent="0.25">
      <c r="A4246" t="str">
        <f t="shared" si="816"/>
        <v>89301000</v>
      </c>
      <c r="B4246" t="str">
        <f t="shared" si="817"/>
        <v>06539000</v>
      </c>
      <c r="C4246" t="str">
        <f t="shared" si="813"/>
        <v>06539002</v>
      </c>
      <c r="D4246" t="str">
        <f t="shared" si="814"/>
        <v>802</v>
      </c>
      <c r="E4246" t="str">
        <f t="shared" ref="E4246:E4277" si="819">"89301171"</f>
        <v>89301171</v>
      </c>
      <c r="F4246" t="str">
        <f t="shared" ref="F4246:F4277" si="820">"465511401"</f>
        <v>465511401</v>
      </c>
      <c r="G4246" s="1">
        <v>44899</v>
      </c>
      <c r="H4246" t="str">
        <f t="shared" si="818"/>
        <v>82097</v>
      </c>
      <c r="I4246">
        <v>1</v>
      </c>
      <c r="J4246">
        <v>380</v>
      </c>
      <c r="K4246">
        <v>0</v>
      </c>
      <c r="L4246">
        <v>345.8</v>
      </c>
    </row>
    <row r="4247" spans="1:12" x14ac:dyDescent="0.25">
      <c r="A4247" t="str">
        <f t="shared" si="816"/>
        <v>89301000</v>
      </c>
      <c r="B4247" t="str">
        <f t="shared" si="817"/>
        <v>06539000</v>
      </c>
      <c r="C4247" t="str">
        <f t="shared" si="813"/>
        <v>06539002</v>
      </c>
      <c r="D4247" t="str">
        <f t="shared" si="814"/>
        <v>802</v>
      </c>
      <c r="E4247" t="str">
        <f t="shared" si="819"/>
        <v>89301171</v>
      </c>
      <c r="F4247" t="str">
        <f t="shared" si="820"/>
        <v>465511401</v>
      </c>
      <c r="G4247" s="1">
        <v>44899</v>
      </c>
      <c r="H4247" t="str">
        <f t="shared" si="818"/>
        <v>82097</v>
      </c>
      <c r="I4247">
        <v>2</v>
      </c>
      <c r="J4247">
        <v>760</v>
      </c>
      <c r="K4247">
        <v>0</v>
      </c>
      <c r="L4247">
        <v>691.6</v>
      </c>
    </row>
    <row r="4248" spans="1:12" x14ac:dyDescent="0.25">
      <c r="A4248" t="str">
        <f t="shared" si="816"/>
        <v>89301000</v>
      </c>
      <c r="B4248" t="str">
        <f t="shared" si="817"/>
        <v>06539000</v>
      </c>
      <c r="C4248" t="str">
        <f t="shared" ref="C4248:C4264" si="821">"06539002"</f>
        <v>06539002</v>
      </c>
      <c r="D4248" t="str">
        <f t="shared" ref="D4248:D4264" si="822">"802"</f>
        <v>802</v>
      </c>
      <c r="E4248" t="str">
        <f t="shared" si="819"/>
        <v>89301171</v>
      </c>
      <c r="F4248" t="str">
        <f t="shared" si="820"/>
        <v>465511401</v>
      </c>
      <c r="G4248" s="1">
        <v>44899</v>
      </c>
      <c r="H4248" t="str">
        <f t="shared" si="818"/>
        <v>82097</v>
      </c>
      <c r="I4248">
        <v>2</v>
      </c>
      <c r="J4248">
        <v>760</v>
      </c>
      <c r="K4248">
        <v>0</v>
      </c>
      <c r="L4248">
        <v>691.6</v>
      </c>
    </row>
    <row r="4249" spans="1:12" x14ac:dyDescent="0.25">
      <c r="A4249" t="str">
        <f t="shared" si="816"/>
        <v>89301000</v>
      </c>
      <c r="B4249" t="str">
        <f t="shared" si="817"/>
        <v>06539000</v>
      </c>
      <c r="C4249" t="str">
        <f t="shared" si="821"/>
        <v>06539002</v>
      </c>
      <c r="D4249" t="str">
        <f t="shared" si="822"/>
        <v>802</v>
      </c>
      <c r="E4249" t="str">
        <f t="shared" si="819"/>
        <v>89301171</v>
      </c>
      <c r="F4249" t="str">
        <f t="shared" si="820"/>
        <v>465511401</v>
      </c>
      <c r="G4249" s="1">
        <v>44899</v>
      </c>
      <c r="H4249" t="str">
        <f t="shared" si="818"/>
        <v>82097</v>
      </c>
      <c r="I4249">
        <v>1</v>
      </c>
      <c r="J4249">
        <v>380</v>
      </c>
      <c r="K4249">
        <v>0</v>
      </c>
      <c r="L4249">
        <v>345.8</v>
      </c>
    </row>
    <row r="4250" spans="1:12" x14ac:dyDescent="0.25">
      <c r="A4250" t="str">
        <f t="shared" si="816"/>
        <v>89301000</v>
      </c>
      <c r="B4250" t="str">
        <f t="shared" si="817"/>
        <v>06539000</v>
      </c>
      <c r="C4250" t="str">
        <f t="shared" si="821"/>
        <v>06539002</v>
      </c>
      <c r="D4250" t="str">
        <f t="shared" si="822"/>
        <v>802</v>
      </c>
      <c r="E4250" t="str">
        <f t="shared" si="819"/>
        <v>89301171</v>
      </c>
      <c r="F4250" t="str">
        <f t="shared" si="820"/>
        <v>465511401</v>
      </c>
      <c r="G4250" s="1">
        <v>44899</v>
      </c>
      <c r="H4250" t="str">
        <f t="shared" si="818"/>
        <v>82097</v>
      </c>
      <c r="I4250">
        <v>1</v>
      </c>
      <c r="J4250">
        <v>380</v>
      </c>
      <c r="K4250">
        <v>0</v>
      </c>
      <c r="L4250">
        <v>345.8</v>
      </c>
    </row>
    <row r="4251" spans="1:12" x14ac:dyDescent="0.25">
      <c r="A4251" t="str">
        <f t="shared" si="816"/>
        <v>89301000</v>
      </c>
      <c r="B4251" t="str">
        <f t="shared" si="817"/>
        <v>06539000</v>
      </c>
      <c r="C4251" t="str">
        <f t="shared" si="821"/>
        <v>06539002</v>
      </c>
      <c r="D4251" t="str">
        <f t="shared" si="822"/>
        <v>802</v>
      </c>
      <c r="E4251" t="str">
        <f t="shared" si="819"/>
        <v>89301171</v>
      </c>
      <c r="F4251" t="str">
        <f t="shared" si="820"/>
        <v>465511401</v>
      </c>
      <c r="G4251" s="1">
        <v>44899</v>
      </c>
      <c r="H4251" t="str">
        <f t="shared" si="818"/>
        <v>82097</v>
      </c>
      <c r="I4251">
        <v>1</v>
      </c>
      <c r="J4251">
        <v>380</v>
      </c>
      <c r="K4251">
        <v>0</v>
      </c>
      <c r="L4251">
        <v>345.8</v>
      </c>
    </row>
    <row r="4252" spans="1:12" x14ac:dyDescent="0.25">
      <c r="A4252" t="str">
        <f t="shared" si="816"/>
        <v>89301000</v>
      </c>
      <c r="B4252" t="str">
        <f t="shared" si="817"/>
        <v>06539000</v>
      </c>
      <c r="C4252" t="str">
        <f t="shared" si="821"/>
        <v>06539002</v>
      </c>
      <c r="D4252" t="str">
        <f t="shared" si="822"/>
        <v>802</v>
      </c>
      <c r="E4252" t="str">
        <f t="shared" si="819"/>
        <v>89301171</v>
      </c>
      <c r="F4252" t="str">
        <f t="shared" si="820"/>
        <v>465511401</v>
      </c>
      <c r="G4252" s="1">
        <v>44899</v>
      </c>
      <c r="H4252" t="str">
        <f t="shared" si="818"/>
        <v>82097</v>
      </c>
      <c r="I4252">
        <v>1</v>
      </c>
      <c r="J4252">
        <v>380</v>
      </c>
      <c r="K4252">
        <v>0</v>
      </c>
      <c r="L4252">
        <v>345.8</v>
      </c>
    </row>
    <row r="4253" spans="1:12" x14ac:dyDescent="0.25">
      <c r="A4253" t="str">
        <f t="shared" si="816"/>
        <v>89301000</v>
      </c>
      <c r="B4253" t="str">
        <f t="shared" si="817"/>
        <v>06539000</v>
      </c>
      <c r="C4253" t="str">
        <f t="shared" si="821"/>
        <v>06539002</v>
      </c>
      <c r="D4253" t="str">
        <f t="shared" si="822"/>
        <v>802</v>
      </c>
      <c r="E4253" t="str">
        <f t="shared" si="819"/>
        <v>89301171</v>
      </c>
      <c r="F4253" t="str">
        <f t="shared" si="820"/>
        <v>465511401</v>
      </c>
      <c r="G4253" s="1">
        <v>44899</v>
      </c>
      <c r="H4253" t="str">
        <f t="shared" si="818"/>
        <v>82097</v>
      </c>
      <c r="I4253">
        <v>1</v>
      </c>
      <c r="J4253">
        <v>380</v>
      </c>
      <c r="K4253">
        <v>0</v>
      </c>
      <c r="L4253">
        <v>345.8</v>
      </c>
    </row>
    <row r="4254" spans="1:12" x14ac:dyDescent="0.25">
      <c r="A4254" t="str">
        <f t="shared" si="816"/>
        <v>89301000</v>
      </c>
      <c r="B4254" t="str">
        <f t="shared" si="817"/>
        <v>06539000</v>
      </c>
      <c r="C4254" t="str">
        <f t="shared" si="821"/>
        <v>06539002</v>
      </c>
      <c r="D4254" t="str">
        <f t="shared" si="822"/>
        <v>802</v>
      </c>
      <c r="E4254" t="str">
        <f t="shared" si="819"/>
        <v>89301171</v>
      </c>
      <c r="F4254" t="str">
        <f t="shared" si="820"/>
        <v>465511401</v>
      </c>
      <c r="G4254" s="1">
        <v>44899</v>
      </c>
      <c r="H4254" t="str">
        <f t="shared" si="818"/>
        <v>82097</v>
      </c>
      <c r="I4254">
        <v>1</v>
      </c>
      <c r="J4254">
        <v>380</v>
      </c>
      <c r="K4254">
        <v>0</v>
      </c>
      <c r="L4254">
        <v>345.8</v>
      </c>
    </row>
    <row r="4255" spans="1:12" x14ac:dyDescent="0.25">
      <c r="A4255" t="str">
        <f t="shared" si="816"/>
        <v>89301000</v>
      </c>
      <c r="B4255" t="str">
        <f t="shared" si="817"/>
        <v>06539000</v>
      </c>
      <c r="C4255" t="str">
        <f t="shared" si="821"/>
        <v>06539002</v>
      </c>
      <c r="D4255" t="str">
        <f t="shared" si="822"/>
        <v>802</v>
      </c>
      <c r="E4255" t="str">
        <f t="shared" si="819"/>
        <v>89301171</v>
      </c>
      <c r="F4255" t="str">
        <f t="shared" si="820"/>
        <v>465511401</v>
      </c>
      <c r="G4255" s="1">
        <v>44899</v>
      </c>
      <c r="H4255" t="str">
        <f t="shared" si="818"/>
        <v>82097</v>
      </c>
      <c r="I4255">
        <v>1</v>
      </c>
      <c r="J4255">
        <v>380</v>
      </c>
      <c r="K4255">
        <v>0</v>
      </c>
      <c r="L4255">
        <v>345.8</v>
      </c>
    </row>
    <row r="4256" spans="1:12" x14ac:dyDescent="0.25">
      <c r="A4256" t="str">
        <f t="shared" si="816"/>
        <v>89301000</v>
      </c>
      <c r="B4256" t="str">
        <f t="shared" si="817"/>
        <v>06539000</v>
      </c>
      <c r="C4256" t="str">
        <f t="shared" si="821"/>
        <v>06539002</v>
      </c>
      <c r="D4256" t="str">
        <f t="shared" si="822"/>
        <v>802</v>
      </c>
      <c r="E4256" t="str">
        <f t="shared" si="819"/>
        <v>89301171</v>
      </c>
      <c r="F4256" t="str">
        <f t="shared" si="820"/>
        <v>465511401</v>
      </c>
      <c r="G4256" s="1">
        <v>44898</v>
      </c>
      <c r="H4256" t="str">
        <f t="shared" si="818"/>
        <v>82097</v>
      </c>
      <c r="I4256">
        <v>1</v>
      </c>
      <c r="J4256">
        <v>380</v>
      </c>
      <c r="K4256">
        <v>0</v>
      </c>
      <c r="L4256">
        <v>345.8</v>
      </c>
    </row>
    <row r="4257" spans="1:12" x14ac:dyDescent="0.25">
      <c r="A4257" t="str">
        <f t="shared" si="816"/>
        <v>89301000</v>
      </c>
      <c r="B4257" t="str">
        <f t="shared" si="817"/>
        <v>06539000</v>
      </c>
      <c r="C4257" t="str">
        <f t="shared" si="821"/>
        <v>06539002</v>
      </c>
      <c r="D4257" t="str">
        <f t="shared" si="822"/>
        <v>802</v>
      </c>
      <c r="E4257" t="str">
        <f t="shared" si="819"/>
        <v>89301171</v>
      </c>
      <c r="F4257" t="str">
        <f t="shared" si="820"/>
        <v>465511401</v>
      </c>
      <c r="G4257" s="1">
        <v>44898</v>
      </c>
      <c r="H4257" t="str">
        <f t="shared" si="818"/>
        <v>82097</v>
      </c>
      <c r="I4257">
        <v>1</v>
      </c>
      <c r="J4257">
        <v>380</v>
      </c>
      <c r="K4257">
        <v>0</v>
      </c>
      <c r="L4257">
        <v>345.8</v>
      </c>
    </row>
    <row r="4258" spans="1:12" x14ac:dyDescent="0.25">
      <c r="A4258" t="str">
        <f t="shared" si="816"/>
        <v>89301000</v>
      </c>
      <c r="B4258" t="str">
        <f t="shared" si="817"/>
        <v>06539000</v>
      </c>
      <c r="C4258" t="str">
        <f t="shared" si="821"/>
        <v>06539002</v>
      </c>
      <c r="D4258" t="str">
        <f t="shared" si="822"/>
        <v>802</v>
      </c>
      <c r="E4258" t="str">
        <f t="shared" si="819"/>
        <v>89301171</v>
      </c>
      <c r="F4258" t="str">
        <f t="shared" si="820"/>
        <v>465511401</v>
      </c>
      <c r="G4258" s="1">
        <v>44898</v>
      </c>
      <c r="H4258" t="str">
        <f t="shared" si="818"/>
        <v>82097</v>
      </c>
      <c r="I4258">
        <v>1</v>
      </c>
      <c r="J4258">
        <v>380</v>
      </c>
      <c r="K4258">
        <v>0</v>
      </c>
      <c r="L4258">
        <v>345.8</v>
      </c>
    </row>
    <row r="4259" spans="1:12" x14ac:dyDescent="0.25">
      <c r="A4259" t="str">
        <f t="shared" si="816"/>
        <v>89301000</v>
      </c>
      <c r="B4259" t="str">
        <f t="shared" ref="B4259:B4290" si="823">"06539000"</f>
        <v>06539000</v>
      </c>
      <c r="C4259" t="str">
        <f t="shared" si="821"/>
        <v>06539002</v>
      </c>
      <c r="D4259" t="str">
        <f t="shared" si="822"/>
        <v>802</v>
      </c>
      <c r="E4259" t="str">
        <f t="shared" si="819"/>
        <v>89301171</v>
      </c>
      <c r="F4259" t="str">
        <f t="shared" si="820"/>
        <v>465511401</v>
      </c>
      <c r="G4259" s="1">
        <v>44898</v>
      </c>
      <c r="H4259" t="str">
        <f t="shared" si="818"/>
        <v>82097</v>
      </c>
      <c r="I4259">
        <v>1</v>
      </c>
      <c r="J4259">
        <v>380</v>
      </c>
      <c r="K4259">
        <v>0</v>
      </c>
      <c r="L4259">
        <v>345.8</v>
      </c>
    </row>
    <row r="4260" spans="1:12" x14ac:dyDescent="0.25">
      <c r="A4260" t="str">
        <f t="shared" si="816"/>
        <v>89301000</v>
      </c>
      <c r="B4260" t="str">
        <f t="shared" si="823"/>
        <v>06539000</v>
      </c>
      <c r="C4260" t="str">
        <f t="shared" si="821"/>
        <v>06539002</v>
      </c>
      <c r="D4260" t="str">
        <f t="shared" si="822"/>
        <v>802</v>
      </c>
      <c r="E4260" t="str">
        <f t="shared" si="819"/>
        <v>89301171</v>
      </c>
      <c r="F4260" t="str">
        <f t="shared" si="820"/>
        <v>465511401</v>
      </c>
      <c r="G4260" s="1">
        <v>44898</v>
      </c>
      <c r="H4260" t="str">
        <f t="shared" si="818"/>
        <v>82097</v>
      </c>
      <c r="I4260">
        <v>1</v>
      </c>
      <c r="J4260">
        <v>380</v>
      </c>
      <c r="K4260">
        <v>0</v>
      </c>
      <c r="L4260">
        <v>345.8</v>
      </c>
    </row>
    <row r="4261" spans="1:12" x14ac:dyDescent="0.25">
      <c r="A4261" t="str">
        <f t="shared" si="816"/>
        <v>89301000</v>
      </c>
      <c r="B4261" t="str">
        <f t="shared" si="823"/>
        <v>06539000</v>
      </c>
      <c r="C4261" t="str">
        <f t="shared" si="821"/>
        <v>06539002</v>
      </c>
      <c r="D4261" t="str">
        <f t="shared" si="822"/>
        <v>802</v>
      </c>
      <c r="E4261" t="str">
        <f t="shared" si="819"/>
        <v>89301171</v>
      </c>
      <c r="F4261" t="str">
        <f t="shared" si="820"/>
        <v>465511401</v>
      </c>
      <c r="G4261" s="1">
        <v>44898</v>
      </c>
      <c r="H4261" t="str">
        <f t="shared" si="818"/>
        <v>82097</v>
      </c>
      <c r="I4261">
        <v>1</v>
      </c>
      <c r="J4261">
        <v>380</v>
      </c>
      <c r="K4261">
        <v>0</v>
      </c>
      <c r="L4261">
        <v>345.8</v>
      </c>
    </row>
    <row r="4262" spans="1:12" x14ac:dyDescent="0.25">
      <c r="A4262" t="str">
        <f t="shared" si="816"/>
        <v>89301000</v>
      </c>
      <c r="B4262" t="str">
        <f t="shared" si="823"/>
        <v>06539000</v>
      </c>
      <c r="C4262" t="str">
        <f t="shared" si="821"/>
        <v>06539002</v>
      </c>
      <c r="D4262" t="str">
        <f t="shared" si="822"/>
        <v>802</v>
      </c>
      <c r="E4262" t="str">
        <f t="shared" si="819"/>
        <v>89301171</v>
      </c>
      <c r="F4262" t="str">
        <f t="shared" si="820"/>
        <v>465511401</v>
      </c>
      <c r="G4262" s="1">
        <v>44898</v>
      </c>
      <c r="H4262" t="str">
        <f t="shared" si="818"/>
        <v>82097</v>
      </c>
      <c r="I4262">
        <v>1</v>
      </c>
      <c r="J4262">
        <v>380</v>
      </c>
      <c r="K4262">
        <v>0</v>
      </c>
      <c r="L4262">
        <v>345.8</v>
      </c>
    </row>
    <row r="4263" spans="1:12" x14ac:dyDescent="0.25">
      <c r="A4263" t="str">
        <f t="shared" si="816"/>
        <v>89301000</v>
      </c>
      <c r="B4263" t="str">
        <f t="shared" si="823"/>
        <v>06539000</v>
      </c>
      <c r="C4263" t="str">
        <f t="shared" si="821"/>
        <v>06539002</v>
      </c>
      <c r="D4263" t="str">
        <f t="shared" si="822"/>
        <v>802</v>
      </c>
      <c r="E4263" t="str">
        <f t="shared" si="819"/>
        <v>89301171</v>
      </c>
      <c r="F4263" t="str">
        <f t="shared" si="820"/>
        <v>465511401</v>
      </c>
      <c r="G4263" s="1">
        <v>44898</v>
      </c>
      <c r="H4263" t="str">
        <f t="shared" si="818"/>
        <v>82097</v>
      </c>
      <c r="I4263">
        <v>1</v>
      </c>
      <c r="J4263">
        <v>380</v>
      </c>
      <c r="K4263">
        <v>0</v>
      </c>
      <c r="L4263">
        <v>345.8</v>
      </c>
    </row>
    <row r="4264" spans="1:12" x14ac:dyDescent="0.25">
      <c r="A4264" t="str">
        <f t="shared" si="816"/>
        <v>89301000</v>
      </c>
      <c r="B4264" t="str">
        <f t="shared" si="823"/>
        <v>06539000</v>
      </c>
      <c r="C4264" t="str">
        <f t="shared" si="821"/>
        <v>06539002</v>
      </c>
      <c r="D4264" t="str">
        <f t="shared" si="822"/>
        <v>802</v>
      </c>
      <c r="E4264" t="str">
        <f t="shared" si="819"/>
        <v>89301171</v>
      </c>
      <c r="F4264" t="str">
        <f t="shared" si="820"/>
        <v>465511401</v>
      </c>
      <c r="G4264" s="1">
        <v>44898</v>
      </c>
      <c r="H4264" t="str">
        <f t="shared" si="818"/>
        <v>82097</v>
      </c>
      <c r="I4264">
        <v>1</v>
      </c>
      <c r="J4264">
        <v>380</v>
      </c>
      <c r="K4264">
        <v>0</v>
      </c>
      <c r="L4264">
        <v>345.8</v>
      </c>
    </row>
    <row r="4265" spans="1:12" x14ac:dyDescent="0.25">
      <c r="A4265" t="str">
        <f t="shared" si="816"/>
        <v>89301000</v>
      </c>
      <c r="B4265" t="str">
        <f t="shared" si="823"/>
        <v>06539000</v>
      </c>
      <c r="C4265" t="str">
        <f t="shared" ref="C4265:C4285" si="824">"06539003"</f>
        <v>06539003</v>
      </c>
      <c r="D4265" t="str">
        <f t="shared" ref="D4265:D4285" si="825">"813"</f>
        <v>813</v>
      </c>
      <c r="E4265" t="str">
        <f t="shared" si="819"/>
        <v>89301171</v>
      </c>
      <c r="F4265" t="str">
        <f t="shared" si="820"/>
        <v>465511401</v>
      </c>
      <c r="G4265" s="1">
        <v>44897</v>
      </c>
      <c r="H4265" t="str">
        <f t="shared" ref="H4265:H4278" si="826">"91411"</f>
        <v>91411</v>
      </c>
      <c r="I4265">
        <v>1</v>
      </c>
      <c r="J4265">
        <v>1600</v>
      </c>
      <c r="K4265">
        <v>0</v>
      </c>
      <c r="L4265">
        <v>1248</v>
      </c>
    </row>
    <row r="4266" spans="1:12" x14ac:dyDescent="0.25">
      <c r="A4266" t="str">
        <f t="shared" si="816"/>
        <v>89301000</v>
      </c>
      <c r="B4266" t="str">
        <f t="shared" si="823"/>
        <v>06539000</v>
      </c>
      <c r="C4266" t="str">
        <f t="shared" si="824"/>
        <v>06539003</v>
      </c>
      <c r="D4266" t="str">
        <f t="shared" si="825"/>
        <v>813</v>
      </c>
      <c r="E4266" t="str">
        <f t="shared" si="819"/>
        <v>89301171</v>
      </c>
      <c r="F4266" t="str">
        <f t="shared" si="820"/>
        <v>465511401</v>
      </c>
      <c r="G4266" s="1">
        <v>44897</v>
      </c>
      <c r="H4266" t="str">
        <f t="shared" si="826"/>
        <v>91411</v>
      </c>
      <c r="I4266">
        <v>1</v>
      </c>
      <c r="J4266">
        <v>1600</v>
      </c>
      <c r="K4266">
        <v>0</v>
      </c>
      <c r="L4266">
        <v>1248</v>
      </c>
    </row>
    <row r="4267" spans="1:12" x14ac:dyDescent="0.25">
      <c r="A4267" t="str">
        <f t="shared" si="816"/>
        <v>89301000</v>
      </c>
      <c r="B4267" t="str">
        <f t="shared" si="823"/>
        <v>06539000</v>
      </c>
      <c r="C4267" t="str">
        <f t="shared" si="824"/>
        <v>06539003</v>
      </c>
      <c r="D4267" t="str">
        <f t="shared" si="825"/>
        <v>813</v>
      </c>
      <c r="E4267" t="str">
        <f t="shared" si="819"/>
        <v>89301171</v>
      </c>
      <c r="F4267" t="str">
        <f t="shared" si="820"/>
        <v>465511401</v>
      </c>
      <c r="G4267" s="1">
        <v>44897</v>
      </c>
      <c r="H4267" t="str">
        <f t="shared" si="826"/>
        <v>91411</v>
      </c>
      <c r="I4267">
        <v>1</v>
      </c>
      <c r="J4267">
        <v>1600</v>
      </c>
      <c r="K4267">
        <v>0</v>
      </c>
      <c r="L4267">
        <v>1248</v>
      </c>
    </row>
    <row r="4268" spans="1:12" x14ac:dyDescent="0.25">
      <c r="A4268" t="str">
        <f t="shared" si="816"/>
        <v>89301000</v>
      </c>
      <c r="B4268" t="str">
        <f t="shared" si="823"/>
        <v>06539000</v>
      </c>
      <c r="C4268" t="str">
        <f t="shared" si="824"/>
        <v>06539003</v>
      </c>
      <c r="D4268" t="str">
        <f t="shared" si="825"/>
        <v>813</v>
      </c>
      <c r="E4268" t="str">
        <f t="shared" si="819"/>
        <v>89301171</v>
      </c>
      <c r="F4268" t="str">
        <f t="shared" si="820"/>
        <v>465511401</v>
      </c>
      <c r="G4268" s="1">
        <v>44897</v>
      </c>
      <c r="H4268" t="str">
        <f t="shared" si="826"/>
        <v>91411</v>
      </c>
      <c r="I4268">
        <v>1</v>
      </c>
      <c r="J4268">
        <v>1600</v>
      </c>
      <c r="K4268">
        <v>0</v>
      </c>
      <c r="L4268">
        <v>1248</v>
      </c>
    </row>
    <row r="4269" spans="1:12" x14ac:dyDescent="0.25">
      <c r="A4269" t="str">
        <f t="shared" si="816"/>
        <v>89301000</v>
      </c>
      <c r="B4269" t="str">
        <f t="shared" si="823"/>
        <v>06539000</v>
      </c>
      <c r="C4269" t="str">
        <f t="shared" si="824"/>
        <v>06539003</v>
      </c>
      <c r="D4269" t="str">
        <f t="shared" si="825"/>
        <v>813</v>
      </c>
      <c r="E4269" t="str">
        <f t="shared" si="819"/>
        <v>89301171</v>
      </c>
      <c r="F4269" t="str">
        <f t="shared" si="820"/>
        <v>465511401</v>
      </c>
      <c r="G4269" s="1">
        <v>44897</v>
      </c>
      <c r="H4269" t="str">
        <f t="shared" si="826"/>
        <v>91411</v>
      </c>
      <c r="I4269">
        <v>1</v>
      </c>
      <c r="J4269">
        <v>1600</v>
      </c>
      <c r="K4269">
        <v>0</v>
      </c>
      <c r="L4269">
        <v>1248</v>
      </c>
    </row>
    <row r="4270" spans="1:12" x14ac:dyDescent="0.25">
      <c r="A4270" t="str">
        <f t="shared" si="816"/>
        <v>89301000</v>
      </c>
      <c r="B4270" t="str">
        <f t="shared" si="823"/>
        <v>06539000</v>
      </c>
      <c r="C4270" t="str">
        <f t="shared" si="824"/>
        <v>06539003</v>
      </c>
      <c r="D4270" t="str">
        <f t="shared" si="825"/>
        <v>813</v>
      </c>
      <c r="E4270" t="str">
        <f t="shared" si="819"/>
        <v>89301171</v>
      </c>
      <c r="F4270" t="str">
        <f t="shared" si="820"/>
        <v>465511401</v>
      </c>
      <c r="G4270" s="1">
        <v>44897</v>
      </c>
      <c r="H4270" t="str">
        <f t="shared" si="826"/>
        <v>91411</v>
      </c>
      <c r="I4270">
        <v>1</v>
      </c>
      <c r="J4270">
        <v>1600</v>
      </c>
      <c r="K4270">
        <v>0</v>
      </c>
      <c r="L4270">
        <v>1248</v>
      </c>
    </row>
    <row r="4271" spans="1:12" x14ac:dyDescent="0.25">
      <c r="A4271" t="str">
        <f t="shared" si="816"/>
        <v>89301000</v>
      </c>
      <c r="B4271" t="str">
        <f t="shared" si="823"/>
        <v>06539000</v>
      </c>
      <c r="C4271" t="str">
        <f t="shared" si="824"/>
        <v>06539003</v>
      </c>
      <c r="D4271" t="str">
        <f t="shared" si="825"/>
        <v>813</v>
      </c>
      <c r="E4271" t="str">
        <f t="shared" si="819"/>
        <v>89301171</v>
      </c>
      <c r="F4271" t="str">
        <f t="shared" si="820"/>
        <v>465511401</v>
      </c>
      <c r="G4271" s="1">
        <v>44897</v>
      </c>
      <c r="H4271" t="str">
        <f t="shared" si="826"/>
        <v>91411</v>
      </c>
      <c r="I4271">
        <v>1</v>
      </c>
      <c r="J4271">
        <v>1600</v>
      </c>
      <c r="K4271">
        <v>0</v>
      </c>
      <c r="L4271">
        <v>1248</v>
      </c>
    </row>
    <row r="4272" spans="1:12" x14ac:dyDescent="0.25">
      <c r="A4272" t="str">
        <f t="shared" si="816"/>
        <v>89301000</v>
      </c>
      <c r="B4272" t="str">
        <f t="shared" si="823"/>
        <v>06539000</v>
      </c>
      <c r="C4272" t="str">
        <f t="shared" si="824"/>
        <v>06539003</v>
      </c>
      <c r="D4272" t="str">
        <f t="shared" si="825"/>
        <v>813</v>
      </c>
      <c r="E4272" t="str">
        <f t="shared" si="819"/>
        <v>89301171</v>
      </c>
      <c r="F4272" t="str">
        <f t="shared" si="820"/>
        <v>465511401</v>
      </c>
      <c r="G4272" s="1">
        <v>44897</v>
      </c>
      <c r="H4272" t="str">
        <f t="shared" si="826"/>
        <v>91411</v>
      </c>
      <c r="I4272">
        <v>1</v>
      </c>
      <c r="J4272">
        <v>1600</v>
      </c>
      <c r="K4272">
        <v>0</v>
      </c>
      <c r="L4272">
        <v>1248</v>
      </c>
    </row>
    <row r="4273" spans="1:12" x14ac:dyDescent="0.25">
      <c r="A4273" t="str">
        <f t="shared" si="816"/>
        <v>89301000</v>
      </c>
      <c r="B4273" t="str">
        <f t="shared" si="823"/>
        <v>06539000</v>
      </c>
      <c r="C4273" t="str">
        <f t="shared" si="824"/>
        <v>06539003</v>
      </c>
      <c r="D4273" t="str">
        <f t="shared" si="825"/>
        <v>813</v>
      </c>
      <c r="E4273" t="str">
        <f t="shared" si="819"/>
        <v>89301171</v>
      </c>
      <c r="F4273" t="str">
        <f t="shared" si="820"/>
        <v>465511401</v>
      </c>
      <c r="G4273" s="1">
        <v>44897</v>
      </c>
      <c r="H4273" t="str">
        <f t="shared" si="826"/>
        <v>91411</v>
      </c>
      <c r="I4273">
        <v>1</v>
      </c>
      <c r="J4273">
        <v>1600</v>
      </c>
      <c r="K4273">
        <v>0</v>
      </c>
      <c r="L4273">
        <v>1248</v>
      </c>
    </row>
    <row r="4274" spans="1:12" x14ac:dyDescent="0.25">
      <c r="A4274" t="str">
        <f t="shared" si="816"/>
        <v>89301000</v>
      </c>
      <c r="B4274" t="str">
        <f t="shared" si="823"/>
        <v>06539000</v>
      </c>
      <c r="C4274" t="str">
        <f t="shared" si="824"/>
        <v>06539003</v>
      </c>
      <c r="D4274" t="str">
        <f t="shared" si="825"/>
        <v>813</v>
      </c>
      <c r="E4274" t="str">
        <f t="shared" si="819"/>
        <v>89301171</v>
      </c>
      <c r="F4274" t="str">
        <f t="shared" si="820"/>
        <v>465511401</v>
      </c>
      <c r="G4274" s="1">
        <v>44897</v>
      </c>
      <c r="H4274" t="str">
        <f t="shared" si="826"/>
        <v>91411</v>
      </c>
      <c r="I4274">
        <v>1</v>
      </c>
      <c r="J4274">
        <v>1600</v>
      </c>
      <c r="K4274">
        <v>0</v>
      </c>
      <c r="L4274">
        <v>1248</v>
      </c>
    </row>
    <row r="4275" spans="1:12" x14ac:dyDescent="0.25">
      <c r="A4275" t="str">
        <f t="shared" si="816"/>
        <v>89301000</v>
      </c>
      <c r="B4275" t="str">
        <f t="shared" si="823"/>
        <v>06539000</v>
      </c>
      <c r="C4275" t="str">
        <f t="shared" si="824"/>
        <v>06539003</v>
      </c>
      <c r="D4275" t="str">
        <f t="shared" si="825"/>
        <v>813</v>
      </c>
      <c r="E4275" t="str">
        <f t="shared" si="819"/>
        <v>89301171</v>
      </c>
      <c r="F4275" t="str">
        <f t="shared" si="820"/>
        <v>465511401</v>
      </c>
      <c r="G4275" s="1">
        <v>44897</v>
      </c>
      <c r="H4275" t="str">
        <f t="shared" si="826"/>
        <v>91411</v>
      </c>
      <c r="I4275">
        <v>1</v>
      </c>
      <c r="J4275">
        <v>1600</v>
      </c>
      <c r="K4275">
        <v>0</v>
      </c>
      <c r="L4275">
        <v>1248</v>
      </c>
    </row>
    <row r="4276" spans="1:12" x14ac:dyDescent="0.25">
      <c r="A4276" t="str">
        <f t="shared" si="816"/>
        <v>89301000</v>
      </c>
      <c r="B4276" t="str">
        <f t="shared" si="823"/>
        <v>06539000</v>
      </c>
      <c r="C4276" t="str">
        <f t="shared" si="824"/>
        <v>06539003</v>
      </c>
      <c r="D4276" t="str">
        <f t="shared" si="825"/>
        <v>813</v>
      </c>
      <c r="E4276" t="str">
        <f t="shared" si="819"/>
        <v>89301171</v>
      </c>
      <c r="F4276" t="str">
        <f t="shared" si="820"/>
        <v>465511401</v>
      </c>
      <c r="G4276" s="1">
        <v>44897</v>
      </c>
      <c r="H4276" t="str">
        <f t="shared" si="826"/>
        <v>91411</v>
      </c>
      <c r="I4276">
        <v>1</v>
      </c>
      <c r="J4276">
        <v>1600</v>
      </c>
      <c r="K4276">
        <v>0</v>
      </c>
      <c r="L4276">
        <v>1248</v>
      </c>
    </row>
    <row r="4277" spans="1:12" x14ac:dyDescent="0.25">
      <c r="A4277" t="str">
        <f t="shared" si="816"/>
        <v>89301000</v>
      </c>
      <c r="B4277" t="str">
        <f t="shared" si="823"/>
        <v>06539000</v>
      </c>
      <c r="C4277" t="str">
        <f t="shared" si="824"/>
        <v>06539003</v>
      </c>
      <c r="D4277" t="str">
        <f t="shared" si="825"/>
        <v>813</v>
      </c>
      <c r="E4277" t="str">
        <f t="shared" si="819"/>
        <v>89301171</v>
      </c>
      <c r="F4277" t="str">
        <f t="shared" si="820"/>
        <v>465511401</v>
      </c>
      <c r="G4277" s="1">
        <v>44897</v>
      </c>
      <c r="H4277" t="str">
        <f t="shared" si="826"/>
        <v>91411</v>
      </c>
      <c r="I4277">
        <v>1</v>
      </c>
      <c r="J4277">
        <v>1600</v>
      </c>
      <c r="K4277">
        <v>0</v>
      </c>
      <c r="L4277">
        <v>1248</v>
      </c>
    </row>
    <row r="4278" spans="1:12" x14ac:dyDescent="0.25">
      <c r="A4278" t="str">
        <f t="shared" si="816"/>
        <v>89301000</v>
      </c>
      <c r="B4278" t="str">
        <f t="shared" si="823"/>
        <v>06539000</v>
      </c>
      <c r="C4278" t="str">
        <f t="shared" si="824"/>
        <v>06539003</v>
      </c>
      <c r="D4278" t="str">
        <f t="shared" si="825"/>
        <v>813</v>
      </c>
      <c r="E4278" t="str">
        <f t="shared" ref="E4278:E4309" si="827">"89301171"</f>
        <v>89301171</v>
      </c>
      <c r="F4278" t="str">
        <f t="shared" ref="F4278:F4285" si="828">"465511401"</f>
        <v>465511401</v>
      </c>
      <c r="G4278" s="1">
        <v>44897</v>
      </c>
      <c r="H4278" t="str">
        <f t="shared" si="826"/>
        <v>91411</v>
      </c>
      <c r="I4278">
        <v>1</v>
      </c>
      <c r="J4278">
        <v>1600</v>
      </c>
      <c r="K4278">
        <v>0</v>
      </c>
      <c r="L4278">
        <v>1248</v>
      </c>
    </row>
    <row r="4279" spans="1:12" x14ac:dyDescent="0.25">
      <c r="A4279" t="str">
        <f t="shared" si="816"/>
        <v>89301000</v>
      </c>
      <c r="B4279" t="str">
        <f t="shared" si="823"/>
        <v>06539000</v>
      </c>
      <c r="C4279" t="str">
        <f t="shared" si="824"/>
        <v>06539003</v>
      </c>
      <c r="D4279" t="str">
        <f t="shared" si="825"/>
        <v>813</v>
      </c>
      <c r="E4279" t="str">
        <f t="shared" si="827"/>
        <v>89301171</v>
      </c>
      <c r="F4279" t="str">
        <f t="shared" si="828"/>
        <v>465511401</v>
      </c>
      <c r="G4279" s="1">
        <v>44900</v>
      </c>
      <c r="H4279" t="str">
        <f>"91129"</f>
        <v>91129</v>
      </c>
      <c r="I4279">
        <v>1</v>
      </c>
      <c r="J4279">
        <v>174</v>
      </c>
      <c r="K4279">
        <v>0</v>
      </c>
      <c r="L4279">
        <v>135.72</v>
      </c>
    </row>
    <row r="4280" spans="1:12" x14ac:dyDescent="0.25">
      <c r="A4280" t="str">
        <f t="shared" si="816"/>
        <v>89301000</v>
      </c>
      <c r="B4280" t="str">
        <f t="shared" si="823"/>
        <v>06539000</v>
      </c>
      <c r="C4280" t="str">
        <f t="shared" si="824"/>
        <v>06539003</v>
      </c>
      <c r="D4280" t="str">
        <f t="shared" si="825"/>
        <v>813</v>
      </c>
      <c r="E4280" t="str">
        <f t="shared" si="827"/>
        <v>89301171</v>
      </c>
      <c r="F4280" t="str">
        <f t="shared" si="828"/>
        <v>465511401</v>
      </c>
      <c r="G4280" s="1">
        <v>44900</v>
      </c>
      <c r="H4280" t="str">
        <f>"91131"</f>
        <v>91131</v>
      </c>
      <c r="I4280">
        <v>1</v>
      </c>
      <c r="J4280">
        <v>171</v>
      </c>
      <c r="K4280">
        <v>0</v>
      </c>
      <c r="L4280">
        <v>133.38</v>
      </c>
    </row>
    <row r="4281" spans="1:12" x14ac:dyDescent="0.25">
      <c r="A4281" t="str">
        <f t="shared" si="816"/>
        <v>89301000</v>
      </c>
      <c r="B4281" t="str">
        <f t="shared" si="823"/>
        <v>06539000</v>
      </c>
      <c r="C4281" t="str">
        <f t="shared" si="824"/>
        <v>06539003</v>
      </c>
      <c r="D4281" t="str">
        <f t="shared" si="825"/>
        <v>813</v>
      </c>
      <c r="E4281" t="str">
        <f t="shared" si="827"/>
        <v>89301171</v>
      </c>
      <c r="F4281" t="str">
        <f t="shared" si="828"/>
        <v>465511401</v>
      </c>
      <c r="G4281" s="1">
        <v>44900</v>
      </c>
      <c r="H4281" t="str">
        <f>"91133"</f>
        <v>91133</v>
      </c>
      <c r="I4281">
        <v>1</v>
      </c>
      <c r="J4281">
        <v>176</v>
      </c>
      <c r="K4281">
        <v>0</v>
      </c>
      <c r="L4281">
        <v>137.28</v>
      </c>
    </row>
    <row r="4282" spans="1:12" x14ac:dyDescent="0.25">
      <c r="A4282" t="str">
        <f t="shared" si="816"/>
        <v>89301000</v>
      </c>
      <c r="B4282" t="str">
        <f t="shared" si="823"/>
        <v>06539000</v>
      </c>
      <c r="C4282" t="str">
        <f t="shared" si="824"/>
        <v>06539003</v>
      </c>
      <c r="D4282" t="str">
        <f t="shared" si="825"/>
        <v>813</v>
      </c>
      <c r="E4282" t="str">
        <f t="shared" si="827"/>
        <v>89301171</v>
      </c>
      <c r="F4282" t="str">
        <f t="shared" si="828"/>
        <v>465511401</v>
      </c>
      <c r="G4282" s="1">
        <v>44900</v>
      </c>
      <c r="H4282" t="str">
        <f>"91171"</f>
        <v>91171</v>
      </c>
      <c r="I4282">
        <v>1</v>
      </c>
      <c r="J4282">
        <v>360</v>
      </c>
      <c r="K4282">
        <v>0</v>
      </c>
      <c r="L4282">
        <v>280.8</v>
      </c>
    </row>
    <row r="4283" spans="1:12" x14ac:dyDescent="0.25">
      <c r="A4283" t="str">
        <f t="shared" si="816"/>
        <v>89301000</v>
      </c>
      <c r="B4283" t="str">
        <f t="shared" si="823"/>
        <v>06539000</v>
      </c>
      <c r="C4283" t="str">
        <f t="shared" si="824"/>
        <v>06539003</v>
      </c>
      <c r="D4283" t="str">
        <f t="shared" si="825"/>
        <v>813</v>
      </c>
      <c r="E4283" t="str">
        <f t="shared" si="827"/>
        <v>89301171</v>
      </c>
      <c r="F4283" t="str">
        <f t="shared" si="828"/>
        <v>465511401</v>
      </c>
      <c r="G4283" s="1">
        <v>44897</v>
      </c>
      <c r="H4283" t="str">
        <f>"91173"</f>
        <v>91173</v>
      </c>
      <c r="I4283">
        <v>1</v>
      </c>
      <c r="J4283">
        <v>335</v>
      </c>
      <c r="K4283">
        <v>0</v>
      </c>
      <c r="L4283">
        <v>261.3</v>
      </c>
    </row>
    <row r="4284" spans="1:12" x14ac:dyDescent="0.25">
      <c r="A4284" t="str">
        <f t="shared" si="816"/>
        <v>89301000</v>
      </c>
      <c r="B4284" t="str">
        <f t="shared" si="823"/>
        <v>06539000</v>
      </c>
      <c r="C4284" t="str">
        <f t="shared" si="824"/>
        <v>06539003</v>
      </c>
      <c r="D4284" t="str">
        <f t="shared" si="825"/>
        <v>813</v>
      </c>
      <c r="E4284" t="str">
        <f t="shared" si="827"/>
        <v>89301171</v>
      </c>
      <c r="F4284" t="str">
        <f t="shared" si="828"/>
        <v>465511401</v>
      </c>
      <c r="G4284" s="1">
        <v>44900</v>
      </c>
      <c r="H4284" t="str">
        <f>"91175"</f>
        <v>91175</v>
      </c>
      <c r="I4284">
        <v>1</v>
      </c>
      <c r="J4284">
        <v>360</v>
      </c>
      <c r="K4284">
        <v>0</v>
      </c>
      <c r="L4284">
        <v>280.8</v>
      </c>
    </row>
    <row r="4285" spans="1:12" x14ac:dyDescent="0.25">
      <c r="A4285" t="str">
        <f t="shared" si="816"/>
        <v>89301000</v>
      </c>
      <c r="B4285" t="str">
        <f t="shared" si="823"/>
        <v>06539000</v>
      </c>
      <c r="C4285" t="str">
        <f t="shared" si="824"/>
        <v>06539003</v>
      </c>
      <c r="D4285" t="str">
        <f t="shared" si="825"/>
        <v>813</v>
      </c>
      <c r="E4285" t="str">
        <f t="shared" si="827"/>
        <v>89301171</v>
      </c>
      <c r="F4285" t="str">
        <f t="shared" si="828"/>
        <v>465511401</v>
      </c>
      <c r="G4285" s="1">
        <v>44902</v>
      </c>
      <c r="H4285" t="str">
        <f>"91475"</f>
        <v>91475</v>
      </c>
      <c r="I4285">
        <v>1</v>
      </c>
      <c r="J4285">
        <v>206</v>
      </c>
      <c r="K4285">
        <v>0</v>
      </c>
      <c r="L4285">
        <v>160.68</v>
      </c>
    </row>
    <row r="4286" spans="1:12" x14ac:dyDescent="0.25">
      <c r="A4286" t="str">
        <f t="shared" si="816"/>
        <v>89301000</v>
      </c>
      <c r="B4286" t="str">
        <f t="shared" si="823"/>
        <v>06539000</v>
      </c>
      <c r="C4286" t="str">
        <f>"06539001"</f>
        <v>06539001</v>
      </c>
      <c r="D4286" t="str">
        <f>"801"</f>
        <v>801</v>
      </c>
      <c r="E4286" t="str">
        <f t="shared" si="827"/>
        <v>89301171</v>
      </c>
      <c r="F4286" t="str">
        <f t="shared" ref="F4286:F4299" si="829">"9162276211"</f>
        <v>9162276211</v>
      </c>
      <c r="G4286" s="1">
        <v>44897</v>
      </c>
      <c r="H4286" t="str">
        <f>"81329"</f>
        <v>81329</v>
      </c>
      <c r="I4286">
        <v>1</v>
      </c>
      <c r="J4286">
        <v>16</v>
      </c>
      <c r="K4286">
        <v>0</v>
      </c>
      <c r="L4286">
        <v>12.48</v>
      </c>
    </row>
    <row r="4287" spans="1:12" x14ac:dyDescent="0.25">
      <c r="A4287" t="str">
        <f t="shared" si="816"/>
        <v>89301000</v>
      </c>
      <c r="B4287" t="str">
        <f t="shared" si="823"/>
        <v>06539000</v>
      </c>
      <c r="C4287" t="str">
        <f>"06539001"</f>
        <v>06539001</v>
      </c>
      <c r="D4287" t="str">
        <f>"801"</f>
        <v>801</v>
      </c>
      <c r="E4287" t="str">
        <f t="shared" si="827"/>
        <v>89301171</v>
      </c>
      <c r="F4287" t="str">
        <f t="shared" si="829"/>
        <v>9162276211</v>
      </c>
      <c r="G4287" s="1">
        <v>44897</v>
      </c>
      <c r="H4287" t="str">
        <f>"81331"</f>
        <v>81331</v>
      </c>
      <c r="I4287">
        <v>1</v>
      </c>
      <c r="J4287">
        <v>193</v>
      </c>
      <c r="K4287">
        <v>0</v>
      </c>
      <c r="L4287">
        <v>150.54</v>
      </c>
    </row>
    <row r="4288" spans="1:12" x14ac:dyDescent="0.25">
      <c r="A4288" t="str">
        <f t="shared" si="816"/>
        <v>89301000</v>
      </c>
      <c r="B4288" t="str">
        <f t="shared" si="823"/>
        <v>06539000</v>
      </c>
      <c r="C4288" t="str">
        <f t="shared" ref="C4288:C4295" si="830">"06539002"</f>
        <v>06539002</v>
      </c>
      <c r="D4288" t="str">
        <f t="shared" ref="D4288:D4295" si="831">"802"</f>
        <v>802</v>
      </c>
      <c r="E4288" t="str">
        <f t="shared" si="827"/>
        <v>89301171</v>
      </c>
      <c r="F4288" t="str">
        <f t="shared" si="829"/>
        <v>9162276211</v>
      </c>
      <c r="G4288" s="1">
        <v>44897</v>
      </c>
      <c r="H4288" t="str">
        <f t="shared" ref="H4288:H4295" si="832">"82097"</f>
        <v>82097</v>
      </c>
      <c r="I4288">
        <v>1</v>
      </c>
      <c r="J4288">
        <v>380</v>
      </c>
      <c r="K4288">
        <v>0</v>
      </c>
      <c r="L4288">
        <v>345.8</v>
      </c>
    </row>
    <row r="4289" spans="1:12" x14ac:dyDescent="0.25">
      <c r="A4289" t="str">
        <f t="shared" si="816"/>
        <v>89301000</v>
      </c>
      <c r="B4289" t="str">
        <f t="shared" si="823"/>
        <v>06539000</v>
      </c>
      <c r="C4289" t="str">
        <f t="shared" si="830"/>
        <v>06539002</v>
      </c>
      <c r="D4289" t="str">
        <f t="shared" si="831"/>
        <v>802</v>
      </c>
      <c r="E4289" t="str">
        <f t="shared" si="827"/>
        <v>89301171</v>
      </c>
      <c r="F4289" t="str">
        <f t="shared" si="829"/>
        <v>9162276211</v>
      </c>
      <c r="G4289" s="1">
        <v>44897</v>
      </c>
      <c r="H4289" t="str">
        <f t="shared" si="832"/>
        <v>82097</v>
      </c>
      <c r="I4289">
        <v>1</v>
      </c>
      <c r="J4289">
        <v>380</v>
      </c>
      <c r="K4289">
        <v>0</v>
      </c>
      <c r="L4289">
        <v>345.8</v>
      </c>
    </row>
    <row r="4290" spans="1:12" x14ac:dyDescent="0.25">
      <c r="A4290" t="str">
        <f t="shared" ref="A4290:A4353" si="833">"89301000"</f>
        <v>89301000</v>
      </c>
      <c r="B4290" t="str">
        <f t="shared" si="823"/>
        <v>06539000</v>
      </c>
      <c r="C4290" t="str">
        <f t="shared" si="830"/>
        <v>06539002</v>
      </c>
      <c r="D4290" t="str">
        <f t="shared" si="831"/>
        <v>802</v>
      </c>
      <c r="E4290" t="str">
        <f t="shared" si="827"/>
        <v>89301171</v>
      </c>
      <c r="F4290" t="str">
        <f t="shared" si="829"/>
        <v>9162276211</v>
      </c>
      <c r="G4290" s="1">
        <v>44897</v>
      </c>
      <c r="H4290" t="str">
        <f t="shared" si="832"/>
        <v>82097</v>
      </c>
      <c r="I4290">
        <v>1</v>
      </c>
      <c r="J4290">
        <v>380</v>
      </c>
      <c r="K4290">
        <v>0</v>
      </c>
      <c r="L4290">
        <v>345.8</v>
      </c>
    </row>
    <row r="4291" spans="1:12" x14ac:dyDescent="0.25">
      <c r="A4291" t="str">
        <f t="shared" si="833"/>
        <v>89301000</v>
      </c>
      <c r="B4291" t="str">
        <f t="shared" ref="B4291:B4323" si="834">"06539000"</f>
        <v>06539000</v>
      </c>
      <c r="C4291" t="str">
        <f t="shared" si="830"/>
        <v>06539002</v>
      </c>
      <c r="D4291" t="str">
        <f t="shared" si="831"/>
        <v>802</v>
      </c>
      <c r="E4291" t="str">
        <f t="shared" si="827"/>
        <v>89301171</v>
      </c>
      <c r="F4291" t="str">
        <f t="shared" si="829"/>
        <v>9162276211</v>
      </c>
      <c r="G4291" s="1">
        <v>44897</v>
      </c>
      <c r="H4291" t="str">
        <f t="shared" si="832"/>
        <v>82097</v>
      </c>
      <c r="I4291">
        <v>1</v>
      </c>
      <c r="J4291">
        <v>380</v>
      </c>
      <c r="K4291">
        <v>0</v>
      </c>
      <c r="L4291">
        <v>345.8</v>
      </c>
    </row>
    <row r="4292" spans="1:12" x14ac:dyDescent="0.25">
      <c r="A4292" t="str">
        <f t="shared" si="833"/>
        <v>89301000</v>
      </c>
      <c r="B4292" t="str">
        <f t="shared" si="834"/>
        <v>06539000</v>
      </c>
      <c r="C4292" t="str">
        <f t="shared" si="830"/>
        <v>06539002</v>
      </c>
      <c r="D4292" t="str">
        <f t="shared" si="831"/>
        <v>802</v>
      </c>
      <c r="E4292" t="str">
        <f t="shared" si="827"/>
        <v>89301171</v>
      </c>
      <c r="F4292" t="str">
        <f t="shared" si="829"/>
        <v>9162276211</v>
      </c>
      <c r="G4292" s="1">
        <v>44897</v>
      </c>
      <c r="H4292" t="str">
        <f t="shared" si="832"/>
        <v>82097</v>
      </c>
      <c r="I4292">
        <v>1</v>
      </c>
      <c r="J4292">
        <v>380</v>
      </c>
      <c r="K4292">
        <v>0</v>
      </c>
      <c r="L4292">
        <v>345.8</v>
      </c>
    </row>
    <row r="4293" spans="1:12" x14ac:dyDescent="0.25">
      <c r="A4293" t="str">
        <f t="shared" si="833"/>
        <v>89301000</v>
      </c>
      <c r="B4293" t="str">
        <f t="shared" si="834"/>
        <v>06539000</v>
      </c>
      <c r="C4293" t="str">
        <f t="shared" si="830"/>
        <v>06539002</v>
      </c>
      <c r="D4293" t="str">
        <f t="shared" si="831"/>
        <v>802</v>
      </c>
      <c r="E4293" t="str">
        <f t="shared" si="827"/>
        <v>89301171</v>
      </c>
      <c r="F4293" t="str">
        <f t="shared" si="829"/>
        <v>9162276211</v>
      </c>
      <c r="G4293" s="1">
        <v>44897</v>
      </c>
      <c r="H4293" t="str">
        <f t="shared" si="832"/>
        <v>82097</v>
      </c>
      <c r="I4293">
        <v>1</v>
      </c>
      <c r="J4293">
        <v>380</v>
      </c>
      <c r="K4293">
        <v>0</v>
      </c>
      <c r="L4293">
        <v>345.8</v>
      </c>
    </row>
    <row r="4294" spans="1:12" x14ac:dyDescent="0.25">
      <c r="A4294" t="str">
        <f t="shared" si="833"/>
        <v>89301000</v>
      </c>
      <c r="B4294" t="str">
        <f t="shared" si="834"/>
        <v>06539000</v>
      </c>
      <c r="C4294" t="str">
        <f t="shared" si="830"/>
        <v>06539002</v>
      </c>
      <c r="D4294" t="str">
        <f t="shared" si="831"/>
        <v>802</v>
      </c>
      <c r="E4294" t="str">
        <f t="shared" si="827"/>
        <v>89301171</v>
      </c>
      <c r="F4294" t="str">
        <f t="shared" si="829"/>
        <v>9162276211</v>
      </c>
      <c r="G4294" s="1">
        <v>44897</v>
      </c>
      <c r="H4294" t="str">
        <f t="shared" si="832"/>
        <v>82097</v>
      </c>
      <c r="I4294">
        <v>1</v>
      </c>
      <c r="J4294">
        <v>380</v>
      </c>
      <c r="K4294">
        <v>0</v>
      </c>
      <c r="L4294">
        <v>345.8</v>
      </c>
    </row>
    <row r="4295" spans="1:12" x14ac:dyDescent="0.25">
      <c r="A4295" t="str">
        <f t="shared" si="833"/>
        <v>89301000</v>
      </c>
      <c r="B4295" t="str">
        <f t="shared" si="834"/>
        <v>06539000</v>
      </c>
      <c r="C4295" t="str">
        <f t="shared" si="830"/>
        <v>06539002</v>
      </c>
      <c r="D4295" t="str">
        <f t="shared" si="831"/>
        <v>802</v>
      </c>
      <c r="E4295" t="str">
        <f t="shared" si="827"/>
        <v>89301171</v>
      </c>
      <c r="F4295" t="str">
        <f t="shared" si="829"/>
        <v>9162276211</v>
      </c>
      <c r="G4295" s="1">
        <v>44897</v>
      </c>
      <c r="H4295" t="str">
        <f t="shared" si="832"/>
        <v>82097</v>
      </c>
      <c r="I4295">
        <v>1</v>
      </c>
      <c r="J4295">
        <v>380</v>
      </c>
      <c r="K4295">
        <v>0</v>
      </c>
      <c r="L4295">
        <v>345.8</v>
      </c>
    </row>
    <row r="4296" spans="1:12" x14ac:dyDescent="0.25">
      <c r="A4296" t="str">
        <f t="shared" si="833"/>
        <v>89301000</v>
      </c>
      <c r="B4296" t="str">
        <f t="shared" si="834"/>
        <v>06539000</v>
      </c>
      <c r="C4296" t="str">
        <f>"06539003"</f>
        <v>06539003</v>
      </c>
      <c r="D4296" t="str">
        <f>"813"</f>
        <v>813</v>
      </c>
      <c r="E4296" t="str">
        <f t="shared" si="827"/>
        <v>89301171</v>
      </c>
      <c r="F4296" t="str">
        <f t="shared" si="829"/>
        <v>9162276211</v>
      </c>
      <c r="G4296" s="1">
        <v>44897</v>
      </c>
      <c r="H4296" t="str">
        <f>"91197"</f>
        <v>91197</v>
      </c>
      <c r="I4296">
        <v>1</v>
      </c>
      <c r="J4296">
        <v>1046</v>
      </c>
      <c r="K4296">
        <v>0</v>
      </c>
      <c r="L4296">
        <v>815.88</v>
      </c>
    </row>
    <row r="4297" spans="1:12" x14ac:dyDescent="0.25">
      <c r="A4297" t="str">
        <f t="shared" si="833"/>
        <v>89301000</v>
      </c>
      <c r="B4297" t="str">
        <f t="shared" si="834"/>
        <v>06539000</v>
      </c>
      <c r="C4297" t="str">
        <f>"06539003"</f>
        <v>06539003</v>
      </c>
      <c r="D4297" t="str">
        <f>"813"</f>
        <v>813</v>
      </c>
      <c r="E4297" t="str">
        <f t="shared" si="827"/>
        <v>89301171</v>
      </c>
      <c r="F4297" t="str">
        <f t="shared" si="829"/>
        <v>9162276211</v>
      </c>
      <c r="G4297" s="1">
        <v>44897</v>
      </c>
      <c r="H4297" t="str">
        <f>"91173"</f>
        <v>91173</v>
      </c>
      <c r="I4297">
        <v>1</v>
      </c>
      <c r="J4297">
        <v>335</v>
      </c>
      <c r="K4297">
        <v>0</v>
      </c>
      <c r="L4297">
        <v>261.3</v>
      </c>
    </row>
    <row r="4298" spans="1:12" x14ac:dyDescent="0.25">
      <c r="A4298" t="str">
        <f t="shared" si="833"/>
        <v>89301000</v>
      </c>
      <c r="B4298" t="str">
        <f t="shared" si="834"/>
        <v>06539000</v>
      </c>
      <c r="C4298" t="str">
        <f>"06539003"</f>
        <v>06539003</v>
      </c>
      <c r="D4298" t="str">
        <f>"813"</f>
        <v>813</v>
      </c>
      <c r="E4298" t="str">
        <f t="shared" si="827"/>
        <v>89301171</v>
      </c>
      <c r="F4298" t="str">
        <f t="shared" si="829"/>
        <v>9162276211</v>
      </c>
      <c r="G4298" s="1">
        <v>44897</v>
      </c>
      <c r="H4298" t="str">
        <f>"91167"</f>
        <v>91167</v>
      </c>
      <c r="I4298">
        <v>1</v>
      </c>
      <c r="J4298">
        <v>425</v>
      </c>
      <c r="K4298">
        <v>0</v>
      </c>
      <c r="L4298">
        <v>331.5</v>
      </c>
    </row>
    <row r="4299" spans="1:12" x14ac:dyDescent="0.25">
      <c r="A4299" t="str">
        <f t="shared" si="833"/>
        <v>89301000</v>
      </c>
      <c r="B4299" t="str">
        <f t="shared" si="834"/>
        <v>06539000</v>
      </c>
      <c r="C4299" t="str">
        <f>"06539003"</f>
        <v>06539003</v>
      </c>
      <c r="D4299" t="str">
        <f>"813"</f>
        <v>813</v>
      </c>
      <c r="E4299" t="str">
        <f t="shared" si="827"/>
        <v>89301171</v>
      </c>
      <c r="F4299" t="str">
        <f t="shared" si="829"/>
        <v>9162276211</v>
      </c>
      <c r="G4299" s="1">
        <v>44897</v>
      </c>
      <c r="H4299" t="str">
        <f>"91169"</f>
        <v>91169</v>
      </c>
      <c r="I4299">
        <v>1</v>
      </c>
      <c r="J4299">
        <v>425</v>
      </c>
      <c r="K4299">
        <v>0</v>
      </c>
      <c r="L4299">
        <v>331.5</v>
      </c>
    </row>
    <row r="4300" spans="1:12" x14ac:dyDescent="0.25">
      <c r="A4300" t="str">
        <f t="shared" si="833"/>
        <v>89301000</v>
      </c>
      <c r="B4300" t="str">
        <f t="shared" si="834"/>
        <v>06539000</v>
      </c>
      <c r="C4300" t="str">
        <f>"06539001"</f>
        <v>06539001</v>
      </c>
      <c r="D4300" t="str">
        <f>"801"</f>
        <v>801</v>
      </c>
      <c r="E4300" t="str">
        <f t="shared" si="827"/>
        <v>89301171</v>
      </c>
      <c r="F4300" t="str">
        <f t="shared" ref="F4300:F4313" si="835">"9302166170"</f>
        <v>9302166170</v>
      </c>
      <c r="G4300" s="1">
        <v>44897</v>
      </c>
      <c r="H4300" t="str">
        <f>"81329"</f>
        <v>81329</v>
      </c>
      <c r="I4300">
        <v>1</v>
      </c>
      <c r="J4300">
        <v>16</v>
      </c>
      <c r="K4300">
        <v>0</v>
      </c>
      <c r="L4300">
        <v>12.48</v>
      </c>
    </row>
    <row r="4301" spans="1:12" x14ac:dyDescent="0.25">
      <c r="A4301" t="str">
        <f t="shared" si="833"/>
        <v>89301000</v>
      </c>
      <c r="B4301" t="str">
        <f t="shared" si="834"/>
        <v>06539000</v>
      </c>
      <c r="C4301" t="str">
        <f>"06539001"</f>
        <v>06539001</v>
      </c>
      <c r="D4301" t="str">
        <f>"801"</f>
        <v>801</v>
      </c>
      <c r="E4301" t="str">
        <f t="shared" si="827"/>
        <v>89301171</v>
      </c>
      <c r="F4301" t="str">
        <f t="shared" si="835"/>
        <v>9302166170</v>
      </c>
      <c r="G4301" s="1">
        <v>44897</v>
      </c>
      <c r="H4301" t="str">
        <f>"81331"</f>
        <v>81331</v>
      </c>
      <c r="I4301">
        <v>1</v>
      </c>
      <c r="J4301">
        <v>193</v>
      </c>
      <c r="K4301">
        <v>0</v>
      </c>
      <c r="L4301">
        <v>150.54</v>
      </c>
    </row>
    <row r="4302" spans="1:12" x14ac:dyDescent="0.25">
      <c r="A4302" t="str">
        <f t="shared" si="833"/>
        <v>89301000</v>
      </c>
      <c r="B4302" t="str">
        <f t="shared" si="834"/>
        <v>06539000</v>
      </c>
      <c r="C4302" t="str">
        <f t="shared" ref="C4302:C4309" si="836">"06539002"</f>
        <v>06539002</v>
      </c>
      <c r="D4302" t="str">
        <f t="shared" ref="D4302:D4309" si="837">"802"</f>
        <v>802</v>
      </c>
      <c r="E4302" t="str">
        <f t="shared" si="827"/>
        <v>89301171</v>
      </c>
      <c r="F4302" t="str">
        <f t="shared" si="835"/>
        <v>9302166170</v>
      </c>
      <c r="G4302" s="1">
        <v>44897</v>
      </c>
      <c r="H4302" t="str">
        <f t="shared" ref="H4302:H4309" si="838">"82097"</f>
        <v>82097</v>
      </c>
      <c r="I4302">
        <v>1</v>
      </c>
      <c r="J4302">
        <v>380</v>
      </c>
      <c r="K4302">
        <v>0</v>
      </c>
      <c r="L4302">
        <v>345.8</v>
      </c>
    </row>
    <row r="4303" spans="1:12" x14ac:dyDescent="0.25">
      <c r="A4303" t="str">
        <f t="shared" si="833"/>
        <v>89301000</v>
      </c>
      <c r="B4303" t="str">
        <f t="shared" si="834"/>
        <v>06539000</v>
      </c>
      <c r="C4303" t="str">
        <f t="shared" si="836"/>
        <v>06539002</v>
      </c>
      <c r="D4303" t="str">
        <f t="shared" si="837"/>
        <v>802</v>
      </c>
      <c r="E4303" t="str">
        <f t="shared" si="827"/>
        <v>89301171</v>
      </c>
      <c r="F4303" t="str">
        <f t="shared" si="835"/>
        <v>9302166170</v>
      </c>
      <c r="G4303" s="1">
        <v>44897</v>
      </c>
      <c r="H4303" t="str">
        <f t="shared" si="838"/>
        <v>82097</v>
      </c>
      <c r="I4303">
        <v>1</v>
      </c>
      <c r="J4303">
        <v>380</v>
      </c>
      <c r="K4303">
        <v>0</v>
      </c>
      <c r="L4303">
        <v>345.8</v>
      </c>
    </row>
    <row r="4304" spans="1:12" x14ac:dyDescent="0.25">
      <c r="A4304" t="str">
        <f t="shared" si="833"/>
        <v>89301000</v>
      </c>
      <c r="B4304" t="str">
        <f t="shared" si="834"/>
        <v>06539000</v>
      </c>
      <c r="C4304" t="str">
        <f t="shared" si="836"/>
        <v>06539002</v>
      </c>
      <c r="D4304" t="str">
        <f t="shared" si="837"/>
        <v>802</v>
      </c>
      <c r="E4304" t="str">
        <f t="shared" si="827"/>
        <v>89301171</v>
      </c>
      <c r="F4304" t="str">
        <f t="shared" si="835"/>
        <v>9302166170</v>
      </c>
      <c r="G4304" s="1">
        <v>44897</v>
      </c>
      <c r="H4304" t="str">
        <f t="shared" si="838"/>
        <v>82097</v>
      </c>
      <c r="I4304">
        <v>1</v>
      </c>
      <c r="J4304">
        <v>380</v>
      </c>
      <c r="K4304">
        <v>0</v>
      </c>
      <c r="L4304">
        <v>345.8</v>
      </c>
    </row>
    <row r="4305" spans="1:12" x14ac:dyDescent="0.25">
      <c r="A4305" t="str">
        <f t="shared" si="833"/>
        <v>89301000</v>
      </c>
      <c r="B4305" t="str">
        <f t="shared" si="834"/>
        <v>06539000</v>
      </c>
      <c r="C4305" t="str">
        <f t="shared" si="836"/>
        <v>06539002</v>
      </c>
      <c r="D4305" t="str">
        <f t="shared" si="837"/>
        <v>802</v>
      </c>
      <c r="E4305" t="str">
        <f t="shared" si="827"/>
        <v>89301171</v>
      </c>
      <c r="F4305" t="str">
        <f t="shared" si="835"/>
        <v>9302166170</v>
      </c>
      <c r="G4305" s="1">
        <v>44897</v>
      </c>
      <c r="H4305" t="str">
        <f t="shared" si="838"/>
        <v>82097</v>
      </c>
      <c r="I4305">
        <v>1</v>
      </c>
      <c r="J4305">
        <v>380</v>
      </c>
      <c r="K4305">
        <v>0</v>
      </c>
      <c r="L4305">
        <v>345.8</v>
      </c>
    </row>
    <row r="4306" spans="1:12" x14ac:dyDescent="0.25">
      <c r="A4306" t="str">
        <f t="shared" si="833"/>
        <v>89301000</v>
      </c>
      <c r="B4306" t="str">
        <f t="shared" si="834"/>
        <v>06539000</v>
      </c>
      <c r="C4306" t="str">
        <f t="shared" si="836"/>
        <v>06539002</v>
      </c>
      <c r="D4306" t="str">
        <f t="shared" si="837"/>
        <v>802</v>
      </c>
      <c r="E4306" t="str">
        <f t="shared" si="827"/>
        <v>89301171</v>
      </c>
      <c r="F4306" t="str">
        <f t="shared" si="835"/>
        <v>9302166170</v>
      </c>
      <c r="G4306" s="1">
        <v>44897</v>
      </c>
      <c r="H4306" t="str">
        <f t="shared" si="838"/>
        <v>82097</v>
      </c>
      <c r="I4306">
        <v>1</v>
      </c>
      <c r="J4306">
        <v>380</v>
      </c>
      <c r="K4306">
        <v>0</v>
      </c>
      <c r="L4306">
        <v>345.8</v>
      </c>
    </row>
    <row r="4307" spans="1:12" x14ac:dyDescent="0.25">
      <c r="A4307" t="str">
        <f t="shared" si="833"/>
        <v>89301000</v>
      </c>
      <c r="B4307" t="str">
        <f t="shared" si="834"/>
        <v>06539000</v>
      </c>
      <c r="C4307" t="str">
        <f t="shared" si="836"/>
        <v>06539002</v>
      </c>
      <c r="D4307" t="str">
        <f t="shared" si="837"/>
        <v>802</v>
      </c>
      <c r="E4307" t="str">
        <f t="shared" si="827"/>
        <v>89301171</v>
      </c>
      <c r="F4307" t="str">
        <f t="shared" si="835"/>
        <v>9302166170</v>
      </c>
      <c r="G4307" s="1">
        <v>44897</v>
      </c>
      <c r="H4307" t="str">
        <f t="shared" si="838"/>
        <v>82097</v>
      </c>
      <c r="I4307">
        <v>1</v>
      </c>
      <c r="J4307">
        <v>380</v>
      </c>
      <c r="K4307">
        <v>0</v>
      </c>
      <c r="L4307">
        <v>345.8</v>
      </c>
    </row>
    <row r="4308" spans="1:12" x14ac:dyDescent="0.25">
      <c r="A4308" t="str">
        <f t="shared" si="833"/>
        <v>89301000</v>
      </c>
      <c r="B4308" t="str">
        <f t="shared" si="834"/>
        <v>06539000</v>
      </c>
      <c r="C4308" t="str">
        <f t="shared" si="836"/>
        <v>06539002</v>
      </c>
      <c r="D4308" t="str">
        <f t="shared" si="837"/>
        <v>802</v>
      </c>
      <c r="E4308" t="str">
        <f t="shared" si="827"/>
        <v>89301171</v>
      </c>
      <c r="F4308" t="str">
        <f t="shared" si="835"/>
        <v>9302166170</v>
      </c>
      <c r="G4308" s="1">
        <v>44897</v>
      </c>
      <c r="H4308" t="str">
        <f t="shared" si="838"/>
        <v>82097</v>
      </c>
      <c r="I4308">
        <v>1</v>
      </c>
      <c r="J4308">
        <v>380</v>
      </c>
      <c r="K4308">
        <v>0</v>
      </c>
      <c r="L4308">
        <v>345.8</v>
      </c>
    </row>
    <row r="4309" spans="1:12" x14ac:dyDescent="0.25">
      <c r="A4309" t="str">
        <f t="shared" si="833"/>
        <v>89301000</v>
      </c>
      <c r="B4309" t="str">
        <f t="shared" si="834"/>
        <v>06539000</v>
      </c>
      <c r="C4309" t="str">
        <f t="shared" si="836"/>
        <v>06539002</v>
      </c>
      <c r="D4309" t="str">
        <f t="shared" si="837"/>
        <v>802</v>
      </c>
      <c r="E4309" t="str">
        <f t="shared" si="827"/>
        <v>89301171</v>
      </c>
      <c r="F4309" t="str">
        <f t="shared" si="835"/>
        <v>9302166170</v>
      </c>
      <c r="G4309" s="1">
        <v>44897</v>
      </c>
      <c r="H4309" t="str">
        <f t="shared" si="838"/>
        <v>82097</v>
      </c>
      <c r="I4309">
        <v>1</v>
      </c>
      <c r="J4309">
        <v>380</v>
      </c>
      <c r="K4309">
        <v>0</v>
      </c>
      <c r="L4309">
        <v>345.8</v>
      </c>
    </row>
    <row r="4310" spans="1:12" x14ac:dyDescent="0.25">
      <c r="A4310" t="str">
        <f t="shared" si="833"/>
        <v>89301000</v>
      </c>
      <c r="B4310" t="str">
        <f t="shared" si="834"/>
        <v>06539000</v>
      </c>
      <c r="C4310" t="str">
        <f>"06539003"</f>
        <v>06539003</v>
      </c>
      <c r="D4310" t="str">
        <f>"813"</f>
        <v>813</v>
      </c>
      <c r="E4310" t="str">
        <f t="shared" ref="E4310:E4323" si="839">"89301171"</f>
        <v>89301171</v>
      </c>
      <c r="F4310" t="str">
        <f t="shared" si="835"/>
        <v>9302166170</v>
      </c>
      <c r="G4310" s="1">
        <v>44897</v>
      </c>
      <c r="H4310" t="str">
        <f>"91197"</f>
        <v>91197</v>
      </c>
      <c r="I4310">
        <v>1</v>
      </c>
      <c r="J4310">
        <v>1046</v>
      </c>
      <c r="K4310">
        <v>0</v>
      </c>
      <c r="L4310">
        <v>815.88</v>
      </c>
    </row>
    <row r="4311" spans="1:12" x14ac:dyDescent="0.25">
      <c r="A4311" t="str">
        <f t="shared" si="833"/>
        <v>89301000</v>
      </c>
      <c r="B4311" t="str">
        <f t="shared" si="834"/>
        <v>06539000</v>
      </c>
      <c r="C4311" t="str">
        <f>"06539003"</f>
        <v>06539003</v>
      </c>
      <c r="D4311" t="str">
        <f>"813"</f>
        <v>813</v>
      </c>
      <c r="E4311" t="str">
        <f t="shared" si="839"/>
        <v>89301171</v>
      </c>
      <c r="F4311" t="str">
        <f t="shared" si="835"/>
        <v>9302166170</v>
      </c>
      <c r="G4311" s="1">
        <v>44897</v>
      </c>
      <c r="H4311" t="str">
        <f>"91173"</f>
        <v>91173</v>
      </c>
      <c r="I4311">
        <v>1</v>
      </c>
      <c r="J4311">
        <v>335</v>
      </c>
      <c r="K4311">
        <v>0</v>
      </c>
      <c r="L4311">
        <v>261.3</v>
      </c>
    </row>
    <row r="4312" spans="1:12" x14ac:dyDescent="0.25">
      <c r="A4312" t="str">
        <f t="shared" si="833"/>
        <v>89301000</v>
      </c>
      <c r="B4312" t="str">
        <f t="shared" si="834"/>
        <v>06539000</v>
      </c>
      <c r="C4312" t="str">
        <f>"06539003"</f>
        <v>06539003</v>
      </c>
      <c r="D4312" t="str">
        <f>"813"</f>
        <v>813</v>
      </c>
      <c r="E4312" t="str">
        <f t="shared" si="839"/>
        <v>89301171</v>
      </c>
      <c r="F4312" t="str">
        <f t="shared" si="835"/>
        <v>9302166170</v>
      </c>
      <c r="G4312" s="1">
        <v>44897</v>
      </c>
      <c r="H4312" t="str">
        <f>"91167"</f>
        <v>91167</v>
      </c>
      <c r="I4312">
        <v>1</v>
      </c>
      <c r="J4312">
        <v>425</v>
      </c>
      <c r="K4312">
        <v>0</v>
      </c>
      <c r="L4312">
        <v>331.5</v>
      </c>
    </row>
    <row r="4313" spans="1:12" x14ac:dyDescent="0.25">
      <c r="A4313" t="str">
        <f t="shared" si="833"/>
        <v>89301000</v>
      </c>
      <c r="B4313" t="str">
        <f t="shared" si="834"/>
        <v>06539000</v>
      </c>
      <c r="C4313" t="str">
        <f>"06539003"</f>
        <v>06539003</v>
      </c>
      <c r="D4313" t="str">
        <f>"813"</f>
        <v>813</v>
      </c>
      <c r="E4313" t="str">
        <f t="shared" si="839"/>
        <v>89301171</v>
      </c>
      <c r="F4313" t="str">
        <f t="shared" si="835"/>
        <v>9302166170</v>
      </c>
      <c r="G4313" s="1">
        <v>44897</v>
      </c>
      <c r="H4313" t="str">
        <f>"91169"</f>
        <v>91169</v>
      </c>
      <c r="I4313">
        <v>1</v>
      </c>
      <c r="J4313">
        <v>425</v>
      </c>
      <c r="K4313">
        <v>0</v>
      </c>
      <c r="L4313">
        <v>331.5</v>
      </c>
    </row>
    <row r="4314" spans="1:12" x14ac:dyDescent="0.25">
      <c r="A4314" t="str">
        <f t="shared" si="833"/>
        <v>89301000</v>
      </c>
      <c r="B4314" t="str">
        <f t="shared" si="834"/>
        <v>06539000</v>
      </c>
      <c r="C4314" t="str">
        <f>"06539001"</f>
        <v>06539001</v>
      </c>
      <c r="D4314" t="str">
        <f>"801"</f>
        <v>801</v>
      </c>
      <c r="E4314" t="str">
        <f t="shared" si="839"/>
        <v>89301171</v>
      </c>
      <c r="F4314" t="str">
        <f t="shared" ref="F4314:F4323" si="840">"6807051405"</f>
        <v>6807051405</v>
      </c>
      <c r="G4314" s="1">
        <v>44911</v>
      </c>
      <c r="H4314" t="str">
        <f>"81329"</f>
        <v>81329</v>
      </c>
      <c r="I4314">
        <v>1</v>
      </c>
      <c r="J4314">
        <v>16</v>
      </c>
      <c r="K4314">
        <v>0</v>
      </c>
      <c r="L4314">
        <v>12.48</v>
      </c>
    </row>
    <row r="4315" spans="1:12" x14ac:dyDescent="0.25">
      <c r="A4315" t="str">
        <f t="shared" si="833"/>
        <v>89301000</v>
      </c>
      <c r="B4315" t="str">
        <f t="shared" si="834"/>
        <v>06539000</v>
      </c>
      <c r="C4315" t="str">
        <f>"06539001"</f>
        <v>06539001</v>
      </c>
      <c r="D4315" t="str">
        <f>"801"</f>
        <v>801</v>
      </c>
      <c r="E4315" t="str">
        <f t="shared" si="839"/>
        <v>89301171</v>
      </c>
      <c r="F4315" t="str">
        <f t="shared" si="840"/>
        <v>6807051405</v>
      </c>
      <c r="G4315" s="1">
        <v>44911</v>
      </c>
      <c r="H4315" t="str">
        <f>"81331"</f>
        <v>81331</v>
      </c>
      <c r="I4315">
        <v>1</v>
      </c>
      <c r="J4315">
        <v>193</v>
      </c>
      <c r="K4315">
        <v>0</v>
      </c>
      <c r="L4315">
        <v>150.54</v>
      </c>
    </row>
    <row r="4316" spans="1:12" x14ac:dyDescent="0.25">
      <c r="A4316" t="str">
        <f t="shared" si="833"/>
        <v>89301000</v>
      </c>
      <c r="B4316" t="str">
        <f t="shared" si="834"/>
        <v>06539000</v>
      </c>
      <c r="C4316" t="str">
        <f t="shared" ref="C4316:C4323" si="841">"06539002"</f>
        <v>06539002</v>
      </c>
      <c r="D4316" t="str">
        <f t="shared" ref="D4316:D4323" si="842">"802"</f>
        <v>802</v>
      </c>
      <c r="E4316" t="str">
        <f t="shared" si="839"/>
        <v>89301171</v>
      </c>
      <c r="F4316" t="str">
        <f t="shared" si="840"/>
        <v>6807051405</v>
      </c>
      <c r="G4316" s="1">
        <v>44911</v>
      </c>
      <c r="H4316" t="str">
        <f>"82041"</f>
        <v>82041</v>
      </c>
      <c r="I4316">
        <v>1</v>
      </c>
      <c r="J4316">
        <v>1090</v>
      </c>
      <c r="K4316">
        <v>0</v>
      </c>
      <c r="L4316">
        <v>991.9</v>
      </c>
    </row>
    <row r="4317" spans="1:12" x14ac:dyDescent="0.25">
      <c r="A4317" t="str">
        <f t="shared" si="833"/>
        <v>89301000</v>
      </c>
      <c r="B4317" t="str">
        <f t="shared" si="834"/>
        <v>06539000</v>
      </c>
      <c r="C4317" t="str">
        <f t="shared" si="841"/>
        <v>06539002</v>
      </c>
      <c r="D4317" t="str">
        <f t="shared" si="842"/>
        <v>802</v>
      </c>
      <c r="E4317" t="str">
        <f t="shared" si="839"/>
        <v>89301171</v>
      </c>
      <c r="F4317" t="str">
        <f t="shared" si="840"/>
        <v>6807051405</v>
      </c>
      <c r="G4317" s="1">
        <v>44911</v>
      </c>
      <c r="H4317" t="str">
        <f>"82034"</f>
        <v>82034</v>
      </c>
      <c r="I4317">
        <v>1</v>
      </c>
      <c r="J4317">
        <v>348</v>
      </c>
      <c r="K4317">
        <v>0</v>
      </c>
      <c r="L4317">
        <v>316.68</v>
      </c>
    </row>
    <row r="4318" spans="1:12" x14ac:dyDescent="0.25">
      <c r="A4318" t="str">
        <f t="shared" si="833"/>
        <v>89301000</v>
      </c>
      <c r="B4318" t="str">
        <f t="shared" si="834"/>
        <v>06539000</v>
      </c>
      <c r="C4318" t="str">
        <f t="shared" si="841"/>
        <v>06539002</v>
      </c>
      <c r="D4318" t="str">
        <f t="shared" si="842"/>
        <v>802</v>
      </c>
      <c r="E4318" t="str">
        <f t="shared" si="839"/>
        <v>89301171</v>
      </c>
      <c r="F4318" t="str">
        <f t="shared" si="840"/>
        <v>6807051405</v>
      </c>
      <c r="G4318" s="1">
        <v>44911</v>
      </c>
      <c r="H4318" t="str">
        <f>"82097"</f>
        <v>82097</v>
      </c>
      <c r="I4318">
        <v>1</v>
      </c>
      <c r="J4318">
        <v>380</v>
      </c>
      <c r="K4318">
        <v>0</v>
      </c>
      <c r="L4318">
        <v>345.8</v>
      </c>
    </row>
    <row r="4319" spans="1:12" x14ac:dyDescent="0.25">
      <c r="A4319" t="str">
        <f t="shared" si="833"/>
        <v>89301000</v>
      </c>
      <c r="B4319" t="str">
        <f t="shared" si="834"/>
        <v>06539000</v>
      </c>
      <c r="C4319" t="str">
        <f t="shared" si="841"/>
        <v>06539002</v>
      </c>
      <c r="D4319" t="str">
        <f t="shared" si="842"/>
        <v>802</v>
      </c>
      <c r="E4319" t="str">
        <f t="shared" si="839"/>
        <v>89301171</v>
      </c>
      <c r="F4319" t="str">
        <f t="shared" si="840"/>
        <v>6807051405</v>
      </c>
      <c r="G4319" s="1">
        <v>44911</v>
      </c>
      <c r="H4319" t="str">
        <f>"82097"</f>
        <v>82097</v>
      </c>
      <c r="I4319">
        <v>1</v>
      </c>
      <c r="J4319">
        <v>380</v>
      </c>
      <c r="K4319">
        <v>0</v>
      </c>
      <c r="L4319">
        <v>345.8</v>
      </c>
    </row>
    <row r="4320" spans="1:12" x14ac:dyDescent="0.25">
      <c r="A4320" t="str">
        <f t="shared" si="833"/>
        <v>89301000</v>
      </c>
      <c r="B4320" t="str">
        <f t="shared" si="834"/>
        <v>06539000</v>
      </c>
      <c r="C4320" t="str">
        <f t="shared" si="841"/>
        <v>06539002</v>
      </c>
      <c r="D4320" t="str">
        <f t="shared" si="842"/>
        <v>802</v>
      </c>
      <c r="E4320" t="str">
        <f t="shared" si="839"/>
        <v>89301171</v>
      </c>
      <c r="F4320" t="str">
        <f t="shared" si="840"/>
        <v>6807051405</v>
      </c>
      <c r="G4320" s="1">
        <v>44911</v>
      </c>
      <c r="H4320" t="str">
        <f>"82075"</f>
        <v>82075</v>
      </c>
      <c r="I4320">
        <v>1</v>
      </c>
      <c r="J4320">
        <v>486</v>
      </c>
      <c r="K4320">
        <v>0</v>
      </c>
      <c r="L4320">
        <v>442.26</v>
      </c>
    </row>
    <row r="4321" spans="1:12" x14ac:dyDescent="0.25">
      <c r="A4321" t="str">
        <f t="shared" si="833"/>
        <v>89301000</v>
      </c>
      <c r="B4321" t="str">
        <f t="shared" si="834"/>
        <v>06539000</v>
      </c>
      <c r="C4321" t="str">
        <f t="shared" si="841"/>
        <v>06539002</v>
      </c>
      <c r="D4321" t="str">
        <f t="shared" si="842"/>
        <v>802</v>
      </c>
      <c r="E4321" t="str">
        <f t="shared" si="839"/>
        <v>89301171</v>
      </c>
      <c r="F4321" t="str">
        <f t="shared" si="840"/>
        <v>6807051405</v>
      </c>
      <c r="G4321" s="1">
        <v>44911</v>
      </c>
      <c r="H4321" t="str">
        <f>"82097"</f>
        <v>82097</v>
      </c>
      <c r="I4321">
        <v>1</v>
      </c>
      <c r="J4321">
        <v>380</v>
      </c>
      <c r="K4321">
        <v>0</v>
      </c>
      <c r="L4321">
        <v>345.8</v>
      </c>
    </row>
    <row r="4322" spans="1:12" x14ac:dyDescent="0.25">
      <c r="A4322" t="str">
        <f t="shared" si="833"/>
        <v>89301000</v>
      </c>
      <c r="B4322" t="str">
        <f t="shared" si="834"/>
        <v>06539000</v>
      </c>
      <c r="C4322" t="str">
        <f t="shared" si="841"/>
        <v>06539002</v>
      </c>
      <c r="D4322" t="str">
        <f t="shared" si="842"/>
        <v>802</v>
      </c>
      <c r="E4322" t="str">
        <f t="shared" si="839"/>
        <v>89301171</v>
      </c>
      <c r="F4322" t="str">
        <f t="shared" si="840"/>
        <v>6807051405</v>
      </c>
      <c r="G4322" s="1">
        <v>44911</v>
      </c>
      <c r="H4322" t="str">
        <f>"82097"</f>
        <v>82097</v>
      </c>
      <c r="I4322">
        <v>1</v>
      </c>
      <c r="J4322">
        <v>380</v>
      </c>
      <c r="K4322">
        <v>0</v>
      </c>
      <c r="L4322">
        <v>345.8</v>
      </c>
    </row>
    <row r="4323" spans="1:12" x14ac:dyDescent="0.25">
      <c r="A4323" t="str">
        <f t="shared" si="833"/>
        <v>89301000</v>
      </c>
      <c r="B4323" t="str">
        <f t="shared" si="834"/>
        <v>06539000</v>
      </c>
      <c r="C4323" t="str">
        <f t="shared" si="841"/>
        <v>06539002</v>
      </c>
      <c r="D4323" t="str">
        <f t="shared" si="842"/>
        <v>802</v>
      </c>
      <c r="E4323" t="str">
        <f t="shared" si="839"/>
        <v>89301171</v>
      </c>
      <c r="F4323" t="str">
        <f t="shared" si="840"/>
        <v>6807051405</v>
      </c>
      <c r="G4323" s="1">
        <v>44911</v>
      </c>
      <c r="H4323" t="str">
        <f>"82075"</f>
        <v>82075</v>
      </c>
      <c r="I4323">
        <v>1</v>
      </c>
      <c r="J4323">
        <v>486</v>
      </c>
      <c r="K4323">
        <v>0</v>
      </c>
      <c r="L4323">
        <v>442.26</v>
      </c>
    </row>
    <row r="4324" spans="1:12" x14ac:dyDescent="0.25">
      <c r="A4324" t="str">
        <f t="shared" si="833"/>
        <v>89301000</v>
      </c>
      <c r="B4324" t="str">
        <f t="shared" ref="B4324:B4387" si="843">"72100000"</f>
        <v>72100000</v>
      </c>
      <c r="C4324" t="str">
        <f>"72100632"</f>
        <v>72100632</v>
      </c>
      <c r="D4324" t="str">
        <f>"816"</f>
        <v>816</v>
      </c>
      <c r="E4324" t="str">
        <f t="shared" ref="E4324:E4340" si="844">"89301091"</f>
        <v>89301091</v>
      </c>
      <c r="F4324" t="str">
        <f>"2112200607"</f>
        <v>2112200607</v>
      </c>
      <c r="G4324" s="1">
        <v>44568</v>
      </c>
      <c r="H4324" t="str">
        <f>"94297"</f>
        <v>94297</v>
      </c>
      <c r="I4324">
        <v>1</v>
      </c>
      <c r="J4324">
        <v>298</v>
      </c>
      <c r="K4324">
        <v>0</v>
      </c>
      <c r="L4324">
        <v>366.54</v>
      </c>
    </row>
    <row r="4325" spans="1:12" x14ac:dyDescent="0.25">
      <c r="A4325" t="str">
        <f t="shared" si="833"/>
        <v>89301000</v>
      </c>
      <c r="B4325" t="str">
        <f t="shared" si="843"/>
        <v>72100000</v>
      </c>
      <c r="C4325" t="str">
        <f>"72100632"</f>
        <v>72100632</v>
      </c>
      <c r="D4325" t="str">
        <f>"816"</f>
        <v>816</v>
      </c>
      <c r="E4325" t="str">
        <f t="shared" si="844"/>
        <v>89301091</v>
      </c>
      <c r="F4325" t="str">
        <f>"2112310508"</f>
        <v>2112310508</v>
      </c>
      <c r="G4325" s="1">
        <v>44568</v>
      </c>
      <c r="H4325" t="str">
        <f>"94297"</f>
        <v>94297</v>
      </c>
      <c r="I4325">
        <v>1</v>
      </c>
      <c r="J4325">
        <v>298</v>
      </c>
      <c r="K4325">
        <v>0</v>
      </c>
      <c r="L4325">
        <v>366.54</v>
      </c>
    </row>
    <row r="4326" spans="1:12" x14ac:dyDescent="0.25">
      <c r="A4326" t="str">
        <f t="shared" si="833"/>
        <v>89301000</v>
      </c>
      <c r="B4326" t="str">
        <f t="shared" si="843"/>
        <v>72100000</v>
      </c>
      <c r="C4326" t="str">
        <f t="shared" ref="C4326:C4359" si="845">"72100659"</f>
        <v>72100659</v>
      </c>
      <c r="D4326" t="str">
        <f t="shared" ref="D4326:D4359" si="846">"801"</f>
        <v>801</v>
      </c>
      <c r="E4326" t="str">
        <f t="shared" si="844"/>
        <v>89301091</v>
      </c>
      <c r="F4326" t="str">
        <f>"2211230120"</f>
        <v>2211230120</v>
      </c>
      <c r="G4326" s="1">
        <v>44890</v>
      </c>
      <c r="H4326" t="str">
        <f>"93121"</f>
        <v>93121</v>
      </c>
      <c r="I4326">
        <v>1</v>
      </c>
      <c r="J4326">
        <v>125</v>
      </c>
      <c r="K4326">
        <v>0</v>
      </c>
      <c r="L4326">
        <v>153.75</v>
      </c>
    </row>
    <row r="4327" spans="1:12" x14ac:dyDescent="0.25">
      <c r="A4327" t="str">
        <f t="shared" si="833"/>
        <v>89301000</v>
      </c>
      <c r="B4327" t="str">
        <f t="shared" si="843"/>
        <v>72100000</v>
      </c>
      <c r="C4327" t="str">
        <f t="shared" si="845"/>
        <v>72100659</v>
      </c>
      <c r="D4327" t="str">
        <f t="shared" si="846"/>
        <v>801</v>
      </c>
      <c r="E4327" t="str">
        <f t="shared" si="844"/>
        <v>89301091</v>
      </c>
      <c r="F4327" t="str">
        <f>"2211230120"</f>
        <v>2211230120</v>
      </c>
      <c r="G4327" s="1">
        <v>44890</v>
      </c>
      <c r="H4327" t="str">
        <f>"93124"</f>
        <v>93124</v>
      </c>
      <c r="I4327">
        <v>1</v>
      </c>
      <c r="J4327">
        <v>173</v>
      </c>
      <c r="K4327">
        <v>0</v>
      </c>
      <c r="L4327">
        <v>212.79</v>
      </c>
    </row>
    <row r="4328" spans="1:12" x14ac:dyDescent="0.25">
      <c r="A4328" t="str">
        <f t="shared" si="833"/>
        <v>89301000</v>
      </c>
      <c r="B4328" t="str">
        <f t="shared" si="843"/>
        <v>72100000</v>
      </c>
      <c r="C4328" t="str">
        <f t="shared" si="845"/>
        <v>72100659</v>
      </c>
      <c r="D4328" t="str">
        <f t="shared" si="846"/>
        <v>801</v>
      </c>
      <c r="E4328" t="str">
        <f t="shared" si="844"/>
        <v>89301091</v>
      </c>
      <c r="F4328" t="str">
        <f>"2211230120"</f>
        <v>2211230120</v>
      </c>
      <c r="G4328" s="1">
        <v>44890</v>
      </c>
      <c r="H4328" t="str">
        <f>"93281"</f>
        <v>93281</v>
      </c>
      <c r="I4328">
        <v>1</v>
      </c>
      <c r="J4328">
        <v>134</v>
      </c>
      <c r="K4328">
        <v>0</v>
      </c>
      <c r="L4328">
        <v>164.82</v>
      </c>
    </row>
    <row r="4329" spans="1:12" x14ac:dyDescent="0.25">
      <c r="A4329" t="str">
        <f t="shared" si="833"/>
        <v>89301000</v>
      </c>
      <c r="B4329" t="str">
        <f t="shared" si="843"/>
        <v>72100000</v>
      </c>
      <c r="C4329" t="str">
        <f t="shared" si="845"/>
        <v>72100659</v>
      </c>
      <c r="D4329" t="str">
        <f t="shared" si="846"/>
        <v>801</v>
      </c>
      <c r="E4329" t="str">
        <f t="shared" si="844"/>
        <v>89301091</v>
      </c>
      <c r="F4329" t="str">
        <f>"2211230637"</f>
        <v>2211230637</v>
      </c>
      <c r="G4329" s="1">
        <v>44890</v>
      </c>
      <c r="H4329" t="str">
        <f>"93121"</f>
        <v>93121</v>
      </c>
      <c r="I4329">
        <v>1</v>
      </c>
      <c r="J4329">
        <v>125</v>
      </c>
      <c r="K4329">
        <v>0</v>
      </c>
      <c r="L4329">
        <v>153.75</v>
      </c>
    </row>
    <row r="4330" spans="1:12" x14ac:dyDescent="0.25">
      <c r="A4330" t="str">
        <f t="shared" si="833"/>
        <v>89301000</v>
      </c>
      <c r="B4330" t="str">
        <f t="shared" si="843"/>
        <v>72100000</v>
      </c>
      <c r="C4330" t="str">
        <f t="shared" si="845"/>
        <v>72100659</v>
      </c>
      <c r="D4330" t="str">
        <f t="shared" si="846"/>
        <v>801</v>
      </c>
      <c r="E4330" t="str">
        <f t="shared" si="844"/>
        <v>89301091</v>
      </c>
      <c r="F4330" t="str">
        <f>"2211230637"</f>
        <v>2211230637</v>
      </c>
      <c r="G4330" s="1">
        <v>44890</v>
      </c>
      <c r="H4330" t="str">
        <f>"93124"</f>
        <v>93124</v>
      </c>
      <c r="I4330">
        <v>1</v>
      </c>
      <c r="J4330">
        <v>173</v>
      </c>
      <c r="K4330">
        <v>0</v>
      </c>
      <c r="L4330">
        <v>212.79</v>
      </c>
    </row>
    <row r="4331" spans="1:12" x14ac:dyDescent="0.25">
      <c r="A4331" t="str">
        <f t="shared" si="833"/>
        <v>89301000</v>
      </c>
      <c r="B4331" t="str">
        <f t="shared" si="843"/>
        <v>72100000</v>
      </c>
      <c r="C4331" t="str">
        <f t="shared" si="845"/>
        <v>72100659</v>
      </c>
      <c r="D4331" t="str">
        <f t="shared" si="846"/>
        <v>801</v>
      </c>
      <c r="E4331" t="str">
        <f t="shared" si="844"/>
        <v>89301091</v>
      </c>
      <c r="F4331" t="str">
        <f>"2211230637"</f>
        <v>2211230637</v>
      </c>
      <c r="G4331" s="1">
        <v>44890</v>
      </c>
      <c r="H4331" t="str">
        <f>"93281"</f>
        <v>93281</v>
      </c>
      <c r="I4331">
        <v>1</v>
      </c>
      <c r="J4331">
        <v>134</v>
      </c>
      <c r="K4331">
        <v>0</v>
      </c>
      <c r="L4331">
        <v>164.82</v>
      </c>
    </row>
    <row r="4332" spans="1:12" x14ac:dyDescent="0.25">
      <c r="A4332" t="str">
        <f t="shared" si="833"/>
        <v>89301000</v>
      </c>
      <c r="B4332" t="str">
        <f t="shared" si="843"/>
        <v>72100000</v>
      </c>
      <c r="C4332" t="str">
        <f t="shared" si="845"/>
        <v>72100659</v>
      </c>
      <c r="D4332" t="str">
        <f t="shared" si="846"/>
        <v>801</v>
      </c>
      <c r="E4332" t="str">
        <f t="shared" si="844"/>
        <v>89301091</v>
      </c>
      <c r="F4332" t="str">
        <f>"2211240570"</f>
        <v>2211240570</v>
      </c>
      <c r="G4332" s="1">
        <v>44891</v>
      </c>
      <c r="H4332" t="str">
        <f>"93121"</f>
        <v>93121</v>
      </c>
      <c r="I4332">
        <v>1</v>
      </c>
      <c r="J4332">
        <v>125</v>
      </c>
      <c r="K4332">
        <v>0</v>
      </c>
      <c r="L4332">
        <v>153.75</v>
      </c>
    </row>
    <row r="4333" spans="1:12" x14ac:dyDescent="0.25">
      <c r="A4333" t="str">
        <f t="shared" si="833"/>
        <v>89301000</v>
      </c>
      <c r="B4333" t="str">
        <f t="shared" si="843"/>
        <v>72100000</v>
      </c>
      <c r="C4333" t="str">
        <f t="shared" si="845"/>
        <v>72100659</v>
      </c>
      <c r="D4333" t="str">
        <f t="shared" si="846"/>
        <v>801</v>
      </c>
      <c r="E4333" t="str">
        <f t="shared" si="844"/>
        <v>89301091</v>
      </c>
      <c r="F4333" t="str">
        <f>"2211240570"</f>
        <v>2211240570</v>
      </c>
      <c r="G4333" s="1">
        <v>44891</v>
      </c>
      <c r="H4333" t="str">
        <f>"93124"</f>
        <v>93124</v>
      </c>
      <c r="I4333">
        <v>1</v>
      </c>
      <c r="J4333">
        <v>173</v>
      </c>
      <c r="K4333">
        <v>0</v>
      </c>
      <c r="L4333">
        <v>212.79</v>
      </c>
    </row>
    <row r="4334" spans="1:12" x14ac:dyDescent="0.25">
      <c r="A4334" t="str">
        <f t="shared" si="833"/>
        <v>89301000</v>
      </c>
      <c r="B4334" t="str">
        <f t="shared" si="843"/>
        <v>72100000</v>
      </c>
      <c r="C4334" t="str">
        <f t="shared" si="845"/>
        <v>72100659</v>
      </c>
      <c r="D4334" t="str">
        <f t="shared" si="846"/>
        <v>801</v>
      </c>
      <c r="E4334" t="str">
        <f t="shared" si="844"/>
        <v>89301091</v>
      </c>
      <c r="F4334" t="str">
        <f>"2211240570"</f>
        <v>2211240570</v>
      </c>
      <c r="G4334" s="1">
        <v>44891</v>
      </c>
      <c r="H4334" t="str">
        <f>"93281"</f>
        <v>93281</v>
      </c>
      <c r="I4334">
        <v>1</v>
      </c>
      <c r="J4334">
        <v>134</v>
      </c>
      <c r="K4334">
        <v>0</v>
      </c>
      <c r="L4334">
        <v>164.82</v>
      </c>
    </row>
    <row r="4335" spans="1:12" x14ac:dyDescent="0.25">
      <c r="A4335" t="str">
        <f t="shared" si="833"/>
        <v>89301000</v>
      </c>
      <c r="B4335" t="str">
        <f t="shared" si="843"/>
        <v>72100000</v>
      </c>
      <c r="C4335" t="str">
        <f t="shared" si="845"/>
        <v>72100659</v>
      </c>
      <c r="D4335" t="str">
        <f t="shared" si="846"/>
        <v>801</v>
      </c>
      <c r="E4335" t="str">
        <f t="shared" si="844"/>
        <v>89301091</v>
      </c>
      <c r="F4335" t="str">
        <f>"2211240592"</f>
        <v>2211240592</v>
      </c>
      <c r="G4335" s="1">
        <v>44891</v>
      </c>
      <c r="H4335" t="str">
        <f>"93121"</f>
        <v>93121</v>
      </c>
      <c r="I4335">
        <v>1</v>
      </c>
      <c r="J4335">
        <v>125</v>
      </c>
      <c r="K4335">
        <v>0</v>
      </c>
      <c r="L4335">
        <v>153.75</v>
      </c>
    </row>
    <row r="4336" spans="1:12" x14ac:dyDescent="0.25">
      <c r="A4336" t="str">
        <f t="shared" si="833"/>
        <v>89301000</v>
      </c>
      <c r="B4336" t="str">
        <f t="shared" si="843"/>
        <v>72100000</v>
      </c>
      <c r="C4336" t="str">
        <f t="shared" si="845"/>
        <v>72100659</v>
      </c>
      <c r="D4336" t="str">
        <f t="shared" si="846"/>
        <v>801</v>
      </c>
      <c r="E4336" t="str">
        <f t="shared" si="844"/>
        <v>89301091</v>
      </c>
      <c r="F4336" t="str">
        <f>"2211240592"</f>
        <v>2211240592</v>
      </c>
      <c r="G4336" s="1">
        <v>44891</v>
      </c>
      <c r="H4336" t="str">
        <f>"93124"</f>
        <v>93124</v>
      </c>
      <c r="I4336">
        <v>1</v>
      </c>
      <c r="J4336">
        <v>173</v>
      </c>
      <c r="K4336">
        <v>0</v>
      </c>
      <c r="L4336">
        <v>212.79</v>
      </c>
    </row>
    <row r="4337" spans="1:12" x14ac:dyDescent="0.25">
      <c r="A4337" t="str">
        <f t="shared" si="833"/>
        <v>89301000</v>
      </c>
      <c r="B4337" t="str">
        <f t="shared" si="843"/>
        <v>72100000</v>
      </c>
      <c r="C4337" t="str">
        <f t="shared" si="845"/>
        <v>72100659</v>
      </c>
      <c r="D4337" t="str">
        <f t="shared" si="846"/>
        <v>801</v>
      </c>
      <c r="E4337" t="str">
        <f t="shared" si="844"/>
        <v>89301091</v>
      </c>
      <c r="F4337" t="str">
        <f>"2211240592"</f>
        <v>2211240592</v>
      </c>
      <c r="G4337" s="1">
        <v>44891</v>
      </c>
      <c r="H4337" t="str">
        <f>"93281"</f>
        <v>93281</v>
      </c>
      <c r="I4337">
        <v>1</v>
      </c>
      <c r="J4337">
        <v>134</v>
      </c>
      <c r="K4337">
        <v>0</v>
      </c>
      <c r="L4337">
        <v>164.82</v>
      </c>
    </row>
    <row r="4338" spans="1:12" x14ac:dyDescent="0.25">
      <c r="A4338" t="str">
        <f t="shared" si="833"/>
        <v>89301000</v>
      </c>
      <c r="B4338" t="str">
        <f t="shared" si="843"/>
        <v>72100000</v>
      </c>
      <c r="C4338" t="str">
        <f t="shared" si="845"/>
        <v>72100659</v>
      </c>
      <c r="D4338" t="str">
        <f t="shared" si="846"/>
        <v>801</v>
      </c>
      <c r="E4338" t="str">
        <f t="shared" si="844"/>
        <v>89301091</v>
      </c>
      <c r="F4338" t="str">
        <f>"2261230477"</f>
        <v>2261230477</v>
      </c>
      <c r="G4338" s="1">
        <v>44890</v>
      </c>
      <c r="H4338" t="str">
        <f>"93121"</f>
        <v>93121</v>
      </c>
      <c r="I4338">
        <v>1</v>
      </c>
      <c r="J4338">
        <v>125</v>
      </c>
      <c r="K4338">
        <v>0</v>
      </c>
      <c r="L4338">
        <v>153.75</v>
      </c>
    </row>
    <row r="4339" spans="1:12" x14ac:dyDescent="0.25">
      <c r="A4339" t="str">
        <f t="shared" si="833"/>
        <v>89301000</v>
      </c>
      <c r="B4339" t="str">
        <f t="shared" si="843"/>
        <v>72100000</v>
      </c>
      <c r="C4339" t="str">
        <f t="shared" si="845"/>
        <v>72100659</v>
      </c>
      <c r="D4339" t="str">
        <f t="shared" si="846"/>
        <v>801</v>
      </c>
      <c r="E4339" t="str">
        <f t="shared" si="844"/>
        <v>89301091</v>
      </c>
      <c r="F4339" t="str">
        <f>"2261230477"</f>
        <v>2261230477</v>
      </c>
      <c r="G4339" s="1">
        <v>44890</v>
      </c>
      <c r="H4339" t="str">
        <f>"93124"</f>
        <v>93124</v>
      </c>
      <c r="I4339">
        <v>1</v>
      </c>
      <c r="J4339">
        <v>173</v>
      </c>
      <c r="K4339">
        <v>0</v>
      </c>
      <c r="L4339">
        <v>212.79</v>
      </c>
    </row>
    <row r="4340" spans="1:12" x14ac:dyDescent="0.25">
      <c r="A4340" t="str">
        <f t="shared" si="833"/>
        <v>89301000</v>
      </c>
      <c r="B4340" t="str">
        <f t="shared" si="843"/>
        <v>72100000</v>
      </c>
      <c r="C4340" t="str">
        <f t="shared" si="845"/>
        <v>72100659</v>
      </c>
      <c r="D4340" t="str">
        <f t="shared" si="846"/>
        <v>801</v>
      </c>
      <c r="E4340" t="str">
        <f t="shared" si="844"/>
        <v>89301091</v>
      </c>
      <c r="F4340" t="str">
        <f>"2261230477"</f>
        <v>2261230477</v>
      </c>
      <c r="G4340" s="1">
        <v>44890</v>
      </c>
      <c r="H4340" t="str">
        <f>"93281"</f>
        <v>93281</v>
      </c>
      <c r="I4340">
        <v>1</v>
      </c>
      <c r="J4340">
        <v>134</v>
      </c>
      <c r="K4340">
        <v>0</v>
      </c>
      <c r="L4340">
        <v>164.82</v>
      </c>
    </row>
    <row r="4341" spans="1:12" x14ac:dyDescent="0.25">
      <c r="A4341" t="str">
        <f t="shared" si="833"/>
        <v>89301000</v>
      </c>
      <c r="B4341" t="str">
        <f t="shared" si="843"/>
        <v>72100000</v>
      </c>
      <c r="C4341" t="str">
        <f t="shared" si="845"/>
        <v>72100659</v>
      </c>
      <c r="D4341" t="str">
        <f t="shared" si="846"/>
        <v>801</v>
      </c>
      <c r="E4341" t="str">
        <f>"89301093"</f>
        <v>89301093</v>
      </c>
      <c r="F4341" t="str">
        <f>"9057306148"</f>
        <v>9057306148</v>
      </c>
      <c r="G4341" s="1">
        <v>44890</v>
      </c>
      <c r="H4341" t="str">
        <f>"93121"</f>
        <v>93121</v>
      </c>
      <c r="I4341">
        <v>1</v>
      </c>
      <c r="J4341">
        <v>125</v>
      </c>
      <c r="K4341">
        <v>0</v>
      </c>
      <c r="L4341">
        <v>153.75</v>
      </c>
    </row>
    <row r="4342" spans="1:12" x14ac:dyDescent="0.25">
      <c r="A4342" t="str">
        <f t="shared" si="833"/>
        <v>89301000</v>
      </c>
      <c r="B4342" t="str">
        <f t="shared" si="843"/>
        <v>72100000</v>
      </c>
      <c r="C4342" t="str">
        <f t="shared" si="845"/>
        <v>72100659</v>
      </c>
      <c r="D4342" t="str">
        <f t="shared" si="846"/>
        <v>801</v>
      </c>
      <c r="E4342" t="str">
        <f>"89301093"</f>
        <v>89301093</v>
      </c>
      <c r="F4342" t="str">
        <f>"9057306148"</f>
        <v>9057306148</v>
      </c>
      <c r="G4342" s="1">
        <v>44890</v>
      </c>
      <c r="H4342" t="str">
        <f>"93124"</f>
        <v>93124</v>
      </c>
      <c r="I4342">
        <v>1</v>
      </c>
      <c r="J4342">
        <v>173</v>
      </c>
      <c r="K4342">
        <v>0</v>
      </c>
      <c r="L4342">
        <v>212.79</v>
      </c>
    </row>
    <row r="4343" spans="1:12" x14ac:dyDescent="0.25">
      <c r="A4343" t="str">
        <f t="shared" si="833"/>
        <v>89301000</v>
      </c>
      <c r="B4343" t="str">
        <f t="shared" si="843"/>
        <v>72100000</v>
      </c>
      <c r="C4343" t="str">
        <f t="shared" si="845"/>
        <v>72100659</v>
      </c>
      <c r="D4343" t="str">
        <f t="shared" si="846"/>
        <v>801</v>
      </c>
      <c r="E4343" t="str">
        <f>"89301093"</f>
        <v>89301093</v>
      </c>
      <c r="F4343" t="str">
        <f>"9057306148"</f>
        <v>9057306148</v>
      </c>
      <c r="G4343" s="1">
        <v>44890</v>
      </c>
      <c r="H4343" t="str">
        <f>"93281"</f>
        <v>93281</v>
      </c>
      <c r="I4343">
        <v>1</v>
      </c>
      <c r="J4343">
        <v>134</v>
      </c>
      <c r="K4343">
        <v>0</v>
      </c>
      <c r="L4343">
        <v>164.82</v>
      </c>
    </row>
    <row r="4344" spans="1:12" x14ac:dyDescent="0.25">
      <c r="A4344" t="str">
        <f t="shared" si="833"/>
        <v>89301000</v>
      </c>
      <c r="B4344" t="str">
        <f t="shared" si="843"/>
        <v>72100000</v>
      </c>
      <c r="C4344" t="str">
        <f t="shared" si="845"/>
        <v>72100659</v>
      </c>
      <c r="D4344" t="str">
        <f t="shared" si="846"/>
        <v>801</v>
      </c>
      <c r="E4344" t="str">
        <f>"89301091"</f>
        <v>89301091</v>
      </c>
      <c r="F4344" t="str">
        <f>"9359195725"</f>
        <v>9359195725</v>
      </c>
      <c r="G4344" s="1">
        <v>44892</v>
      </c>
      <c r="H4344" t="str">
        <f>"93121"</f>
        <v>93121</v>
      </c>
      <c r="I4344">
        <v>1</v>
      </c>
      <c r="J4344">
        <v>125</v>
      </c>
      <c r="K4344">
        <v>0</v>
      </c>
      <c r="L4344">
        <v>153.75</v>
      </c>
    </row>
    <row r="4345" spans="1:12" x14ac:dyDescent="0.25">
      <c r="A4345" t="str">
        <f t="shared" si="833"/>
        <v>89301000</v>
      </c>
      <c r="B4345" t="str">
        <f t="shared" si="843"/>
        <v>72100000</v>
      </c>
      <c r="C4345" t="str">
        <f t="shared" si="845"/>
        <v>72100659</v>
      </c>
      <c r="D4345" t="str">
        <f t="shared" si="846"/>
        <v>801</v>
      </c>
      <c r="E4345" t="str">
        <f>"89301091"</f>
        <v>89301091</v>
      </c>
      <c r="F4345" t="str">
        <f>"9359195725"</f>
        <v>9359195725</v>
      </c>
      <c r="G4345" s="1">
        <v>44892</v>
      </c>
      <c r="H4345" t="str">
        <f>"93124"</f>
        <v>93124</v>
      </c>
      <c r="I4345">
        <v>1</v>
      </c>
      <c r="J4345">
        <v>173</v>
      </c>
      <c r="K4345">
        <v>0</v>
      </c>
      <c r="L4345">
        <v>212.79</v>
      </c>
    </row>
    <row r="4346" spans="1:12" x14ac:dyDescent="0.25">
      <c r="A4346" t="str">
        <f t="shared" si="833"/>
        <v>89301000</v>
      </c>
      <c r="B4346" t="str">
        <f t="shared" si="843"/>
        <v>72100000</v>
      </c>
      <c r="C4346" t="str">
        <f t="shared" si="845"/>
        <v>72100659</v>
      </c>
      <c r="D4346" t="str">
        <f t="shared" si="846"/>
        <v>801</v>
      </c>
      <c r="E4346" t="str">
        <f>"89301091"</f>
        <v>89301091</v>
      </c>
      <c r="F4346" t="str">
        <f>"9359195725"</f>
        <v>9359195725</v>
      </c>
      <c r="G4346" s="1">
        <v>44892</v>
      </c>
      <c r="H4346" t="str">
        <f>"93281"</f>
        <v>93281</v>
      </c>
      <c r="I4346">
        <v>1</v>
      </c>
      <c r="J4346">
        <v>134</v>
      </c>
      <c r="K4346">
        <v>0</v>
      </c>
      <c r="L4346">
        <v>164.82</v>
      </c>
    </row>
    <row r="4347" spans="1:12" x14ac:dyDescent="0.25">
      <c r="A4347" t="str">
        <f t="shared" si="833"/>
        <v>89301000</v>
      </c>
      <c r="B4347" t="str">
        <f t="shared" si="843"/>
        <v>72100000</v>
      </c>
      <c r="C4347" t="str">
        <f t="shared" si="845"/>
        <v>72100659</v>
      </c>
      <c r="D4347" t="str">
        <f t="shared" si="846"/>
        <v>801</v>
      </c>
      <c r="E4347" t="str">
        <f>"89301093"</f>
        <v>89301093</v>
      </c>
      <c r="F4347" t="str">
        <f>"2209140659"</f>
        <v>2209140659</v>
      </c>
      <c r="G4347" s="1">
        <v>44893</v>
      </c>
      <c r="H4347" t="str">
        <f>"93124"</f>
        <v>93124</v>
      </c>
      <c r="I4347">
        <v>1</v>
      </c>
      <c r="J4347">
        <v>173</v>
      </c>
      <c r="K4347">
        <v>0</v>
      </c>
      <c r="L4347">
        <v>212.79</v>
      </c>
    </row>
    <row r="4348" spans="1:12" x14ac:dyDescent="0.25">
      <c r="A4348" t="str">
        <f t="shared" si="833"/>
        <v>89301000</v>
      </c>
      <c r="B4348" t="str">
        <f t="shared" si="843"/>
        <v>72100000</v>
      </c>
      <c r="C4348" t="str">
        <f t="shared" si="845"/>
        <v>72100659</v>
      </c>
      <c r="D4348" t="str">
        <f t="shared" si="846"/>
        <v>801</v>
      </c>
      <c r="E4348" t="str">
        <f t="shared" ref="E4348:E4382" si="847">"89301091"</f>
        <v>89301091</v>
      </c>
      <c r="F4348" t="str">
        <f>"9459205371"</f>
        <v>9459205371</v>
      </c>
      <c r="G4348" s="1">
        <v>44893</v>
      </c>
      <c r="H4348" t="str">
        <f>"93121"</f>
        <v>93121</v>
      </c>
      <c r="I4348">
        <v>1</v>
      </c>
      <c r="J4348">
        <v>125</v>
      </c>
      <c r="K4348">
        <v>0</v>
      </c>
      <c r="L4348">
        <v>153.75</v>
      </c>
    </row>
    <row r="4349" spans="1:12" x14ac:dyDescent="0.25">
      <c r="A4349" t="str">
        <f t="shared" si="833"/>
        <v>89301000</v>
      </c>
      <c r="B4349" t="str">
        <f t="shared" si="843"/>
        <v>72100000</v>
      </c>
      <c r="C4349" t="str">
        <f t="shared" si="845"/>
        <v>72100659</v>
      </c>
      <c r="D4349" t="str">
        <f t="shared" si="846"/>
        <v>801</v>
      </c>
      <c r="E4349" t="str">
        <f t="shared" si="847"/>
        <v>89301091</v>
      </c>
      <c r="F4349" t="str">
        <f>"9459205371"</f>
        <v>9459205371</v>
      </c>
      <c r="G4349" s="1">
        <v>44893</v>
      </c>
      <c r="H4349" t="str">
        <f>"93124"</f>
        <v>93124</v>
      </c>
      <c r="I4349">
        <v>1</v>
      </c>
      <c r="J4349">
        <v>173</v>
      </c>
      <c r="K4349">
        <v>0</v>
      </c>
      <c r="L4349">
        <v>212.79</v>
      </c>
    </row>
    <row r="4350" spans="1:12" x14ac:dyDescent="0.25">
      <c r="A4350" t="str">
        <f t="shared" si="833"/>
        <v>89301000</v>
      </c>
      <c r="B4350" t="str">
        <f t="shared" si="843"/>
        <v>72100000</v>
      </c>
      <c r="C4350" t="str">
        <f t="shared" si="845"/>
        <v>72100659</v>
      </c>
      <c r="D4350" t="str">
        <f t="shared" si="846"/>
        <v>801</v>
      </c>
      <c r="E4350" t="str">
        <f t="shared" si="847"/>
        <v>89301091</v>
      </c>
      <c r="F4350" t="str">
        <f>"9459205371"</f>
        <v>9459205371</v>
      </c>
      <c r="G4350" s="1">
        <v>44893</v>
      </c>
      <c r="H4350" t="str">
        <f>"93281"</f>
        <v>93281</v>
      </c>
      <c r="I4350">
        <v>1</v>
      </c>
      <c r="J4350">
        <v>134</v>
      </c>
      <c r="K4350">
        <v>0</v>
      </c>
      <c r="L4350">
        <v>164.82</v>
      </c>
    </row>
    <row r="4351" spans="1:12" x14ac:dyDescent="0.25">
      <c r="A4351" t="str">
        <f t="shared" si="833"/>
        <v>89301000</v>
      </c>
      <c r="B4351" t="str">
        <f t="shared" si="843"/>
        <v>72100000</v>
      </c>
      <c r="C4351" t="str">
        <f t="shared" si="845"/>
        <v>72100659</v>
      </c>
      <c r="D4351" t="str">
        <f t="shared" si="846"/>
        <v>801</v>
      </c>
      <c r="E4351" t="str">
        <f t="shared" si="847"/>
        <v>89301091</v>
      </c>
      <c r="F4351" t="str">
        <f>"2261270209"</f>
        <v>2261270209</v>
      </c>
      <c r="G4351" s="1">
        <v>44894</v>
      </c>
      <c r="H4351" t="str">
        <f>"93121"</f>
        <v>93121</v>
      </c>
      <c r="I4351">
        <v>1</v>
      </c>
      <c r="J4351">
        <v>125</v>
      </c>
      <c r="K4351">
        <v>0</v>
      </c>
      <c r="L4351">
        <v>153.75</v>
      </c>
    </row>
    <row r="4352" spans="1:12" x14ac:dyDescent="0.25">
      <c r="A4352" t="str">
        <f t="shared" si="833"/>
        <v>89301000</v>
      </c>
      <c r="B4352" t="str">
        <f t="shared" si="843"/>
        <v>72100000</v>
      </c>
      <c r="C4352" t="str">
        <f t="shared" si="845"/>
        <v>72100659</v>
      </c>
      <c r="D4352" t="str">
        <f t="shared" si="846"/>
        <v>801</v>
      </c>
      <c r="E4352" t="str">
        <f t="shared" si="847"/>
        <v>89301091</v>
      </c>
      <c r="F4352" t="str">
        <f>"2261270209"</f>
        <v>2261270209</v>
      </c>
      <c r="G4352" s="1">
        <v>44894</v>
      </c>
      <c r="H4352" t="str">
        <f>"93124"</f>
        <v>93124</v>
      </c>
      <c r="I4352">
        <v>1</v>
      </c>
      <c r="J4352">
        <v>173</v>
      </c>
      <c r="K4352">
        <v>0</v>
      </c>
      <c r="L4352">
        <v>212.79</v>
      </c>
    </row>
    <row r="4353" spans="1:12" x14ac:dyDescent="0.25">
      <c r="A4353" t="str">
        <f t="shared" si="833"/>
        <v>89301000</v>
      </c>
      <c r="B4353" t="str">
        <f t="shared" si="843"/>
        <v>72100000</v>
      </c>
      <c r="C4353" t="str">
        <f t="shared" si="845"/>
        <v>72100659</v>
      </c>
      <c r="D4353" t="str">
        <f t="shared" si="846"/>
        <v>801</v>
      </c>
      <c r="E4353" t="str">
        <f t="shared" si="847"/>
        <v>89301091</v>
      </c>
      <c r="F4353" t="str">
        <f>"2261270209"</f>
        <v>2261270209</v>
      </c>
      <c r="G4353" s="1">
        <v>44894</v>
      </c>
      <c r="H4353" t="str">
        <f>"93281"</f>
        <v>93281</v>
      </c>
      <c r="I4353">
        <v>1</v>
      </c>
      <c r="J4353">
        <v>134</v>
      </c>
      <c r="K4353">
        <v>0</v>
      </c>
      <c r="L4353">
        <v>164.82</v>
      </c>
    </row>
    <row r="4354" spans="1:12" x14ac:dyDescent="0.25">
      <c r="A4354" t="str">
        <f t="shared" ref="A4354:A4417" si="848">"89301000"</f>
        <v>89301000</v>
      </c>
      <c r="B4354" t="str">
        <f t="shared" si="843"/>
        <v>72100000</v>
      </c>
      <c r="C4354" t="str">
        <f t="shared" si="845"/>
        <v>72100659</v>
      </c>
      <c r="D4354" t="str">
        <f t="shared" si="846"/>
        <v>801</v>
      </c>
      <c r="E4354" t="str">
        <f t="shared" si="847"/>
        <v>89301091</v>
      </c>
      <c r="F4354" t="str">
        <f>"2211280060"</f>
        <v>2211280060</v>
      </c>
      <c r="G4354" s="1">
        <v>44895</v>
      </c>
      <c r="H4354" t="str">
        <f>"93121"</f>
        <v>93121</v>
      </c>
      <c r="I4354">
        <v>1</v>
      </c>
      <c r="J4354">
        <v>125</v>
      </c>
      <c r="K4354">
        <v>0</v>
      </c>
      <c r="L4354">
        <v>153.75</v>
      </c>
    </row>
    <row r="4355" spans="1:12" x14ac:dyDescent="0.25">
      <c r="A4355" t="str">
        <f t="shared" si="848"/>
        <v>89301000</v>
      </c>
      <c r="B4355" t="str">
        <f t="shared" si="843"/>
        <v>72100000</v>
      </c>
      <c r="C4355" t="str">
        <f t="shared" si="845"/>
        <v>72100659</v>
      </c>
      <c r="D4355" t="str">
        <f t="shared" si="846"/>
        <v>801</v>
      </c>
      <c r="E4355" t="str">
        <f t="shared" si="847"/>
        <v>89301091</v>
      </c>
      <c r="F4355" t="str">
        <f>"2211280060"</f>
        <v>2211280060</v>
      </c>
      <c r="G4355" s="1">
        <v>44895</v>
      </c>
      <c r="H4355" t="str">
        <f>"93124"</f>
        <v>93124</v>
      </c>
      <c r="I4355">
        <v>1</v>
      </c>
      <c r="J4355">
        <v>173</v>
      </c>
      <c r="K4355">
        <v>0</v>
      </c>
      <c r="L4355">
        <v>212.79</v>
      </c>
    </row>
    <row r="4356" spans="1:12" x14ac:dyDescent="0.25">
      <c r="A4356" t="str">
        <f t="shared" si="848"/>
        <v>89301000</v>
      </c>
      <c r="B4356" t="str">
        <f t="shared" si="843"/>
        <v>72100000</v>
      </c>
      <c r="C4356" t="str">
        <f t="shared" si="845"/>
        <v>72100659</v>
      </c>
      <c r="D4356" t="str">
        <f t="shared" si="846"/>
        <v>801</v>
      </c>
      <c r="E4356" t="str">
        <f t="shared" si="847"/>
        <v>89301091</v>
      </c>
      <c r="F4356" t="str">
        <f>"2211280060"</f>
        <v>2211280060</v>
      </c>
      <c r="G4356" s="1">
        <v>44895</v>
      </c>
      <c r="H4356" t="str">
        <f>"93281"</f>
        <v>93281</v>
      </c>
      <c r="I4356">
        <v>1</v>
      </c>
      <c r="J4356">
        <v>134</v>
      </c>
      <c r="K4356">
        <v>0</v>
      </c>
      <c r="L4356">
        <v>164.82</v>
      </c>
    </row>
    <row r="4357" spans="1:12" x14ac:dyDescent="0.25">
      <c r="A4357" t="str">
        <f t="shared" si="848"/>
        <v>89301000</v>
      </c>
      <c r="B4357" t="str">
        <f t="shared" si="843"/>
        <v>72100000</v>
      </c>
      <c r="C4357" t="str">
        <f t="shared" si="845"/>
        <v>72100659</v>
      </c>
      <c r="D4357" t="str">
        <f t="shared" si="846"/>
        <v>801</v>
      </c>
      <c r="E4357" t="str">
        <f t="shared" si="847"/>
        <v>89301091</v>
      </c>
      <c r="F4357" t="str">
        <f>"2260590519"</f>
        <v>2260590519</v>
      </c>
      <c r="G4357" s="1">
        <v>44845</v>
      </c>
      <c r="H4357" t="str">
        <f>"93121"</f>
        <v>93121</v>
      </c>
      <c r="I4357">
        <v>1</v>
      </c>
      <c r="J4357">
        <v>125</v>
      </c>
      <c r="K4357">
        <v>0</v>
      </c>
      <c r="L4357">
        <v>153.75</v>
      </c>
    </row>
    <row r="4358" spans="1:12" x14ac:dyDescent="0.25">
      <c r="A4358" t="str">
        <f t="shared" si="848"/>
        <v>89301000</v>
      </c>
      <c r="B4358" t="str">
        <f t="shared" si="843"/>
        <v>72100000</v>
      </c>
      <c r="C4358" t="str">
        <f t="shared" si="845"/>
        <v>72100659</v>
      </c>
      <c r="D4358" t="str">
        <f t="shared" si="846"/>
        <v>801</v>
      </c>
      <c r="E4358" t="str">
        <f t="shared" si="847"/>
        <v>89301091</v>
      </c>
      <c r="F4358" t="str">
        <f>"2260590519"</f>
        <v>2260590519</v>
      </c>
      <c r="G4358" s="1">
        <v>44845</v>
      </c>
      <c r="H4358" t="str">
        <f>"93124"</f>
        <v>93124</v>
      </c>
      <c r="I4358">
        <v>1</v>
      </c>
      <c r="J4358">
        <v>173</v>
      </c>
      <c r="K4358">
        <v>0</v>
      </c>
      <c r="L4358">
        <v>212.79</v>
      </c>
    </row>
    <row r="4359" spans="1:12" x14ac:dyDescent="0.25">
      <c r="A4359" t="str">
        <f t="shared" si="848"/>
        <v>89301000</v>
      </c>
      <c r="B4359" t="str">
        <f t="shared" si="843"/>
        <v>72100000</v>
      </c>
      <c r="C4359" t="str">
        <f t="shared" si="845"/>
        <v>72100659</v>
      </c>
      <c r="D4359" t="str">
        <f t="shared" si="846"/>
        <v>801</v>
      </c>
      <c r="E4359" t="str">
        <f t="shared" si="847"/>
        <v>89301091</v>
      </c>
      <c r="F4359" t="str">
        <f>"2260590519"</f>
        <v>2260590519</v>
      </c>
      <c r="G4359" s="1">
        <v>44845</v>
      </c>
      <c r="H4359" t="str">
        <f>"93281"</f>
        <v>93281</v>
      </c>
      <c r="I4359">
        <v>1</v>
      </c>
      <c r="J4359">
        <v>134</v>
      </c>
      <c r="K4359">
        <v>0</v>
      </c>
      <c r="L4359">
        <v>164.82</v>
      </c>
    </row>
    <row r="4360" spans="1:12" x14ac:dyDescent="0.25">
      <c r="A4360" t="str">
        <f t="shared" si="848"/>
        <v>89301000</v>
      </c>
      <c r="B4360" t="str">
        <f t="shared" si="843"/>
        <v>72100000</v>
      </c>
      <c r="C4360" t="str">
        <f>"72100632"</f>
        <v>72100632</v>
      </c>
      <c r="D4360" t="str">
        <f>"816"</f>
        <v>816</v>
      </c>
      <c r="E4360" t="str">
        <f t="shared" si="847"/>
        <v>89301091</v>
      </c>
      <c r="F4360" t="str">
        <f>"9359195725"</f>
        <v>9359195725</v>
      </c>
      <c r="G4360" s="1">
        <v>44896</v>
      </c>
      <c r="H4360" t="str">
        <f>"94297"</f>
        <v>94297</v>
      </c>
      <c r="I4360">
        <v>1</v>
      </c>
      <c r="J4360">
        <v>298</v>
      </c>
      <c r="K4360">
        <v>0</v>
      </c>
      <c r="L4360">
        <v>366.54</v>
      </c>
    </row>
    <row r="4361" spans="1:12" x14ac:dyDescent="0.25">
      <c r="A4361" t="str">
        <f t="shared" si="848"/>
        <v>89301000</v>
      </c>
      <c r="B4361" t="str">
        <f t="shared" si="843"/>
        <v>72100000</v>
      </c>
      <c r="C4361" t="str">
        <f>"72100632"</f>
        <v>72100632</v>
      </c>
      <c r="D4361" t="str">
        <f>"816"</f>
        <v>816</v>
      </c>
      <c r="E4361" t="str">
        <f t="shared" si="847"/>
        <v>89301091</v>
      </c>
      <c r="F4361" t="str">
        <f>"2211240647"</f>
        <v>2211240647</v>
      </c>
      <c r="G4361" s="1">
        <v>44908</v>
      </c>
      <c r="H4361" t="str">
        <f>"94297"</f>
        <v>94297</v>
      </c>
      <c r="I4361">
        <v>1</v>
      </c>
      <c r="J4361">
        <v>298</v>
      </c>
      <c r="K4361">
        <v>0</v>
      </c>
      <c r="L4361">
        <v>366.54</v>
      </c>
    </row>
    <row r="4362" spans="1:12" x14ac:dyDescent="0.25">
      <c r="A4362" t="str">
        <f t="shared" si="848"/>
        <v>89301000</v>
      </c>
      <c r="B4362" t="str">
        <f t="shared" si="843"/>
        <v>72100000</v>
      </c>
      <c r="C4362" t="str">
        <f t="shared" ref="C4362:C4393" si="849">"72100659"</f>
        <v>72100659</v>
      </c>
      <c r="D4362" t="str">
        <f t="shared" ref="D4362:D4393" si="850">"801"</f>
        <v>801</v>
      </c>
      <c r="E4362" t="str">
        <f t="shared" si="847"/>
        <v>89301091</v>
      </c>
      <c r="F4362" t="str">
        <f>"2209140659"</f>
        <v>2209140659</v>
      </c>
      <c r="G4362" s="1">
        <v>44896</v>
      </c>
      <c r="H4362" t="str">
        <f>"93121"</f>
        <v>93121</v>
      </c>
      <c r="I4362">
        <v>1</v>
      </c>
      <c r="J4362">
        <v>125</v>
      </c>
      <c r="K4362">
        <v>0</v>
      </c>
      <c r="L4362">
        <v>153.75</v>
      </c>
    </row>
    <row r="4363" spans="1:12" x14ac:dyDescent="0.25">
      <c r="A4363" t="str">
        <f t="shared" si="848"/>
        <v>89301000</v>
      </c>
      <c r="B4363" t="str">
        <f t="shared" si="843"/>
        <v>72100000</v>
      </c>
      <c r="C4363" t="str">
        <f t="shared" si="849"/>
        <v>72100659</v>
      </c>
      <c r="D4363" t="str">
        <f t="shared" si="850"/>
        <v>801</v>
      </c>
      <c r="E4363" t="str">
        <f t="shared" si="847"/>
        <v>89301091</v>
      </c>
      <c r="F4363" t="str">
        <f>"2209140659"</f>
        <v>2209140659</v>
      </c>
      <c r="G4363" s="1">
        <v>44896</v>
      </c>
      <c r="H4363" t="str">
        <f>"93124"</f>
        <v>93124</v>
      </c>
      <c r="I4363">
        <v>1</v>
      </c>
      <c r="J4363">
        <v>173</v>
      </c>
      <c r="K4363">
        <v>0</v>
      </c>
      <c r="L4363">
        <v>212.79</v>
      </c>
    </row>
    <row r="4364" spans="1:12" x14ac:dyDescent="0.25">
      <c r="A4364" t="str">
        <f t="shared" si="848"/>
        <v>89301000</v>
      </c>
      <c r="B4364" t="str">
        <f t="shared" si="843"/>
        <v>72100000</v>
      </c>
      <c r="C4364" t="str">
        <f t="shared" si="849"/>
        <v>72100659</v>
      </c>
      <c r="D4364" t="str">
        <f t="shared" si="850"/>
        <v>801</v>
      </c>
      <c r="E4364" t="str">
        <f t="shared" si="847"/>
        <v>89301091</v>
      </c>
      <c r="F4364" t="str">
        <f>"2209140659"</f>
        <v>2209140659</v>
      </c>
      <c r="G4364" s="1">
        <v>44896</v>
      </c>
      <c r="H4364" t="str">
        <f>"93281"</f>
        <v>93281</v>
      </c>
      <c r="I4364">
        <v>1</v>
      </c>
      <c r="J4364">
        <v>134</v>
      </c>
      <c r="K4364">
        <v>0</v>
      </c>
      <c r="L4364">
        <v>164.82</v>
      </c>
    </row>
    <row r="4365" spans="1:12" x14ac:dyDescent="0.25">
      <c r="A4365" t="str">
        <f t="shared" si="848"/>
        <v>89301000</v>
      </c>
      <c r="B4365" t="str">
        <f t="shared" si="843"/>
        <v>72100000</v>
      </c>
      <c r="C4365" t="str">
        <f t="shared" si="849"/>
        <v>72100659</v>
      </c>
      <c r="D4365" t="str">
        <f t="shared" si="850"/>
        <v>801</v>
      </c>
      <c r="E4365" t="str">
        <f t="shared" si="847"/>
        <v>89301091</v>
      </c>
      <c r="F4365" t="str">
        <f>"2211300641"</f>
        <v>2211300641</v>
      </c>
      <c r="G4365" s="1">
        <v>44897</v>
      </c>
      <c r="H4365" t="str">
        <f>"93121"</f>
        <v>93121</v>
      </c>
      <c r="I4365">
        <v>1</v>
      </c>
      <c r="J4365">
        <v>125</v>
      </c>
      <c r="K4365">
        <v>0</v>
      </c>
      <c r="L4365">
        <v>153.75</v>
      </c>
    </row>
    <row r="4366" spans="1:12" x14ac:dyDescent="0.25">
      <c r="A4366" t="str">
        <f t="shared" si="848"/>
        <v>89301000</v>
      </c>
      <c r="B4366" t="str">
        <f t="shared" si="843"/>
        <v>72100000</v>
      </c>
      <c r="C4366" t="str">
        <f t="shared" si="849"/>
        <v>72100659</v>
      </c>
      <c r="D4366" t="str">
        <f t="shared" si="850"/>
        <v>801</v>
      </c>
      <c r="E4366" t="str">
        <f t="shared" si="847"/>
        <v>89301091</v>
      </c>
      <c r="F4366" t="str">
        <f>"2211300641"</f>
        <v>2211300641</v>
      </c>
      <c r="G4366" s="1">
        <v>44897</v>
      </c>
      <c r="H4366" t="str">
        <f>"93124"</f>
        <v>93124</v>
      </c>
      <c r="I4366">
        <v>1</v>
      </c>
      <c r="J4366">
        <v>173</v>
      </c>
      <c r="K4366">
        <v>0</v>
      </c>
      <c r="L4366">
        <v>212.79</v>
      </c>
    </row>
    <row r="4367" spans="1:12" x14ac:dyDescent="0.25">
      <c r="A4367" t="str">
        <f t="shared" si="848"/>
        <v>89301000</v>
      </c>
      <c r="B4367" t="str">
        <f t="shared" si="843"/>
        <v>72100000</v>
      </c>
      <c r="C4367" t="str">
        <f t="shared" si="849"/>
        <v>72100659</v>
      </c>
      <c r="D4367" t="str">
        <f t="shared" si="850"/>
        <v>801</v>
      </c>
      <c r="E4367" t="str">
        <f t="shared" si="847"/>
        <v>89301091</v>
      </c>
      <c r="F4367" t="str">
        <f>"2211300641"</f>
        <v>2211300641</v>
      </c>
      <c r="G4367" s="1">
        <v>44897</v>
      </c>
      <c r="H4367" t="str">
        <f>"93281"</f>
        <v>93281</v>
      </c>
      <c r="I4367">
        <v>1</v>
      </c>
      <c r="J4367">
        <v>134</v>
      </c>
      <c r="K4367">
        <v>0</v>
      </c>
      <c r="L4367">
        <v>164.82</v>
      </c>
    </row>
    <row r="4368" spans="1:12" x14ac:dyDescent="0.25">
      <c r="A4368" t="str">
        <f t="shared" si="848"/>
        <v>89301000</v>
      </c>
      <c r="B4368" t="str">
        <f t="shared" si="843"/>
        <v>72100000</v>
      </c>
      <c r="C4368" t="str">
        <f t="shared" si="849"/>
        <v>72100659</v>
      </c>
      <c r="D4368" t="str">
        <f t="shared" si="850"/>
        <v>801</v>
      </c>
      <c r="E4368" t="str">
        <f t="shared" si="847"/>
        <v>89301091</v>
      </c>
      <c r="F4368" t="str">
        <f>"2211300663"</f>
        <v>2211300663</v>
      </c>
      <c r="G4368" s="1">
        <v>44897</v>
      </c>
      <c r="H4368" t="str">
        <f>"93121"</f>
        <v>93121</v>
      </c>
      <c r="I4368">
        <v>1</v>
      </c>
      <c r="J4368">
        <v>125</v>
      </c>
      <c r="K4368">
        <v>0</v>
      </c>
      <c r="L4368">
        <v>153.75</v>
      </c>
    </row>
    <row r="4369" spans="1:12" x14ac:dyDescent="0.25">
      <c r="A4369" t="str">
        <f t="shared" si="848"/>
        <v>89301000</v>
      </c>
      <c r="B4369" t="str">
        <f t="shared" si="843"/>
        <v>72100000</v>
      </c>
      <c r="C4369" t="str">
        <f t="shared" si="849"/>
        <v>72100659</v>
      </c>
      <c r="D4369" t="str">
        <f t="shared" si="850"/>
        <v>801</v>
      </c>
      <c r="E4369" t="str">
        <f t="shared" si="847"/>
        <v>89301091</v>
      </c>
      <c r="F4369" t="str">
        <f>"2211300663"</f>
        <v>2211300663</v>
      </c>
      <c r="G4369" s="1">
        <v>44897</v>
      </c>
      <c r="H4369" t="str">
        <f>"93124"</f>
        <v>93124</v>
      </c>
      <c r="I4369">
        <v>1</v>
      </c>
      <c r="J4369">
        <v>173</v>
      </c>
      <c r="K4369">
        <v>0</v>
      </c>
      <c r="L4369">
        <v>212.79</v>
      </c>
    </row>
    <row r="4370" spans="1:12" x14ac:dyDescent="0.25">
      <c r="A4370" t="str">
        <f t="shared" si="848"/>
        <v>89301000</v>
      </c>
      <c r="B4370" t="str">
        <f t="shared" si="843"/>
        <v>72100000</v>
      </c>
      <c r="C4370" t="str">
        <f t="shared" si="849"/>
        <v>72100659</v>
      </c>
      <c r="D4370" t="str">
        <f t="shared" si="850"/>
        <v>801</v>
      </c>
      <c r="E4370" t="str">
        <f t="shared" si="847"/>
        <v>89301091</v>
      </c>
      <c r="F4370" t="str">
        <f>"2211300663"</f>
        <v>2211300663</v>
      </c>
      <c r="G4370" s="1">
        <v>44897</v>
      </c>
      <c r="H4370" t="str">
        <f>"93281"</f>
        <v>93281</v>
      </c>
      <c r="I4370">
        <v>1</v>
      </c>
      <c r="J4370">
        <v>134</v>
      </c>
      <c r="K4370">
        <v>0</v>
      </c>
      <c r="L4370">
        <v>164.82</v>
      </c>
    </row>
    <row r="4371" spans="1:12" x14ac:dyDescent="0.25">
      <c r="A4371" t="str">
        <f t="shared" si="848"/>
        <v>89301000</v>
      </c>
      <c r="B4371" t="str">
        <f t="shared" si="843"/>
        <v>72100000</v>
      </c>
      <c r="C4371" t="str">
        <f t="shared" si="849"/>
        <v>72100659</v>
      </c>
      <c r="D4371" t="str">
        <f t="shared" si="850"/>
        <v>801</v>
      </c>
      <c r="E4371" t="str">
        <f t="shared" si="847"/>
        <v>89301091</v>
      </c>
      <c r="F4371" t="str">
        <f>"2211300696"</f>
        <v>2211300696</v>
      </c>
      <c r="G4371" s="1">
        <v>44897</v>
      </c>
      <c r="H4371" t="str">
        <f>"93121"</f>
        <v>93121</v>
      </c>
      <c r="I4371">
        <v>1</v>
      </c>
      <c r="J4371">
        <v>125</v>
      </c>
      <c r="K4371">
        <v>0</v>
      </c>
      <c r="L4371">
        <v>153.75</v>
      </c>
    </row>
    <row r="4372" spans="1:12" x14ac:dyDescent="0.25">
      <c r="A4372" t="str">
        <f t="shared" si="848"/>
        <v>89301000</v>
      </c>
      <c r="B4372" t="str">
        <f t="shared" si="843"/>
        <v>72100000</v>
      </c>
      <c r="C4372" t="str">
        <f t="shared" si="849"/>
        <v>72100659</v>
      </c>
      <c r="D4372" t="str">
        <f t="shared" si="850"/>
        <v>801</v>
      </c>
      <c r="E4372" t="str">
        <f t="shared" si="847"/>
        <v>89301091</v>
      </c>
      <c r="F4372" t="str">
        <f>"2211300696"</f>
        <v>2211300696</v>
      </c>
      <c r="G4372" s="1">
        <v>44897</v>
      </c>
      <c r="H4372" t="str">
        <f>"93124"</f>
        <v>93124</v>
      </c>
      <c r="I4372">
        <v>1</v>
      </c>
      <c r="J4372">
        <v>173</v>
      </c>
      <c r="K4372">
        <v>0</v>
      </c>
      <c r="L4372">
        <v>212.79</v>
      </c>
    </row>
    <row r="4373" spans="1:12" x14ac:dyDescent="0.25">
      <c r="A4373" t="str">
        <f t="shared" si="848"/>
        <v>89301000</v>
      </c>
      <c r="B4373" t="str">
        <f t="shared" si="843"/>
        <v>72100000</v>
      </c>
      <c r="C4373" t="str">
        <f t="shared" si="849"/>
        <v>72100659</v>
      </c>
      <c r="D4373" t="str">
        <f t="shared" si="850"/>
        <v>801</v>
      </c>
      <c r="E4373" t="str">
        <f t="shared" si="847"/>
        <v>89301091</v>
      </c>
      <c r="F4373" t="str">
        <f>"2211300696"</f>
        <v>2211300696</v>
      </c>
      <c r="G4373" s="1">
        <v>44897</v>
      </c>
      <c r="H4373" t="str">
        <f>"93281"</f>
        <v>93281</v>
      </c>
      <c r="I4373">
        <v>1</v>
      </c>
      <c r="J4373">
        <v>134</v>
      </c>
      <c r="K4373">
        <v>0</v>
      </c>
      <c r="L4373">
        <v>164.82</v>
      </c>
    </row>
    <row r="4374" spans="1:12" x14ac:dyDescent="0.25">
      <c r="A4374" t="str">
        <f t="shared" si="848"/>
        <v>89301000</v>
      </c>
      <c r="B4374" t="str">
        <f t="shared" si="843"/>
        <v>72100000</v>
      </c>
      <c r="C4374" t="str">
        <f t="shared" si="849"/>
        <v>72100659</v>
      </c>
      <c r="D4374" t="str">
        <f t="shared" si="850"/>
        <v>801</v>
      </c>
      <c r="E4374" t="str">
        <f t="shared" si="847"/>
        <v>89301091</v>
      </c>
      <c r="F4374" t="str">
        <f>"2212010526"</f>
        <v>2212010526</v>
      </c>
      <c r="G4374" s="1">
        <v>44898</v>
      </c>
      <c r="H4374" t="str">
        <f>"93121"</f>
        <v>93121</v>
      </c>
      <c r="I4374">
        <v>1</v>
      </c>
      <c r="J4374">
        <v>125</v>
      </c>
      <c r="K4374">
        <v>0</v>
      </c>
      <c r="L4374">
        <v>153.75</v>
      </c>
    </row>
    <row r="4375" spans="1:12" x14ac:dyDescent="0.25">
      <c r="A4375" t="str">
        <f t="shared" si="848"/>
        <v>89301000</v>
      </c>
      <c r="B4375" t="str">
        <f t="shared" si="843"/>
        <v>72100000</v>
      </c>
      <c r="C4375" t="str">
        <f t="shared" si="849"/>
        <v>72100659</v>
      </c>
      <c r="D4375" t="str">
        <f t="shared" si="850"/>
        <v>801</v>
      </c>
      <c r="E4375" t="str">
        <f t="shared" si="847"/>
        <v>89301091</v>
      </c>
      <c r="F4375" t="str">
        <f>"2212010526"</f>
        <v>2212010526</v>
      </c>
      <c r="G4375" s="1">
        <v>44898</v>
      </c>
      <c r="H4375" t="str">
        <f>"93124"</f>
        <v>93124</v>
      </c>
      <c r="I4375">
        <v>1</v>
      </c>
      <c r="J4375">
        <v>173</v>
      </c>
      <c r="K4375">
        <v>0</v>
      </c>
      <c r="L4375">
        <v>212.79</v>
      </c>
    </row>
    <row r="4376" spans="1:12" x14ac:dyDescent="0.25">
      <c r="A4376" t="str">
        <f t="shared" si="848"/>
        <v>89301000</v>
      </c>
      <c r="B4376" t="str">
        <f t="shared" si="843"/>
        <v>72100000</v>
      </c>
      <c r="C4376" t="str">
        <f t="shared" si="849"/>
        <v>72100659</v>
      </c>
      <c r="D4376" t="str">
        <f t="shared" si="850"/>
        <v>801</v>
      </c>
      <c r="E4376" t="str">
        <f t="shared" si="847"/>
        <v>89301091</v>
      </c>
      <c r="F4376" t="str">
        <f>"2212010526"</f>
        <v>2212010526</v>
      </c>
      <c r="G4376" s="1">
        <v>44898</v>
      </c>
      <c r="H4376" t="str">
        <f>"93281"</f>
        <v>93281</v>
      </c>
      <c r="I4376">
        <v>1</v>
      </c>
      <c r="J4376">
        <v>134</v>
      </c>
      <c r="K4376">
        <v>0</v>
      </c>
      <c r="L4376">
        <v>164.82</v>
      </c>
    </row>
    <row r="4377" spans="1:12" x14ac:dyDescent="0.25">
      <c r="A4377" t="str">
        <f t="shared" si="848"/>
        <v>89301000</v>
      </c>
      <c r="B4377" t="str">
        <f t="shared" si="843"/>
        <v>72100000</v>
      </c>
      <c r="C4377" t="str">
        <f t="shared" si="849"/>
        <v>72100659</v>
      </c>
      <c r="D4377" t="str">
        <f t="shared" si="850"/>
        <v>801</v>
      </c>
      <c r="E4377" t="str">
        <f t="shared" si="847"/>
        <v>89301091</v>
      </c>
      <c r="F4377" t="str">
        <f>"2261290647"</f>
        <v>2261290647</v>
      </c>
      <c r="G4377" s="1">
        <v>44896</v>
      </c>
      <c r="H4377" t="str">
        <f>"93121"</f>
        <v>93121</v>
      </c>
      <c r="I4377">
        <v>1</v>
      </c>
      <c r="J4377">
        <v>125</v>
      </c>
      <c r="K4377">
        <v>0</v>
      </c>
      <c r="L4377">
        <v>153.75</v>
      </c>
    </row>
    <row r="4378" spans="1:12" x14ac:dyDescent="0.25">
      <c r="A4378" t="str">
        <f t="shared" si="848"/>
        <v>89301000</v>
      </c>
      <c r="B4378" t="str">
        <f t="shared" si="843"/>
        <v>72100000</v>
      </c>
      <c r="C4378" t="str">
        <f t="shared" si="849"/>
        <v>72100659</v>
      </c>
      <c r="D4378" t="str">
        <f t="shared" si="850"/>
        <v>801</v>
      </c>
      <c r="E4378" t="str">
        <f t="shared" si="847"/>
        <v>89301091</v>
      </c>
      <c r="F4378" t="str">
        <f>"2261290647"</f>
        <v>2261290647</v>
      </c>
      <c r="G4378" s="1">
        <v>44896</v>
      </c>
      <c r="H4378" t="str">
        <f>"93124"</f>
        <v>93124</v>
      </c>
      <c r="I4378">
        <v>1</v>
      </c>
      <c r="J4378">
        <v>173</v>
      </c>
      <c r="K4378">
        <v>0</v>
      </c>
      <c r="L4378">
        <v>212.79</v>
      </c>
    </row>
    <row r="4379" spans="1:12" x14ac:dyDescent="0.25">
      <c r="A4379" t="str">
        <f t="shared" si="848"/>
        <v>89301000</v>
      </c>
      <c r="B4379" t="str">
        <f t="shared" si="843"/>
        <v>72100000</v>
      </c>
      <c r="C4379" t="str">
        <f t="shared" si="849"/>
        <v>72100659</v>
      </c>
      <c r="D4379" t="str">
        <f t="shared" si="850"/>
        <v>801</v>
      </c>
      <c r="E4379" t="str">
        <f t="shared" si="847"/>
        <v>89301091</v>
      </c>
      <c r="F4379" t="str">
        <f>"2261290647"</f>
        <v>2261290647</v>
      </c>
      <c r="G4379" s="1">
        <v>44896</v>
      </c>
      <c r="H4379" t="str">
        <f>"93281"</f>
        <v>93281</v>
      </c>
      <c r="I4379">
        <v>1</v>
      </c>
      <c r="J4379">
        <v>134</v>
      </c>
      <c r="K4379">
        <v>0</v>
      </c>
      <c r="L4379">
        <v>164.82</v>
      </c>
    </row>
    <row r="4380" spans="1:12" x14ac:dyDescent="0.25">
      <c r="A4380" t="str">
        <f t="shared" si="848"/>
        <v>89301000</v>
      </c>
      <c r="B4380" t="str">
        <f t="shared" si="843"/>
        <v>72100000</v>
      </c>
      <c r="C4380" t="str">
        <f t="shared" si="849"/>
        <v>72100659</v>
      </c>
      <c r="D4380" t="str">
        <f t="shared" si="850"/>
        <v>801</v>
      </c>
      <c r="E4380" t="str">
        <f t="shared" si="847"/>
        <v>89301091</v>
      </c>
      <c r="F4380" t="str">
        <f>"2262010476"</f>
        <v>2262010476</v>
      </c>
      <c r="G4380" s="1">
        <v>44898</v>
      </c>
      <c r="H4380" t="str">
        <f>"93121"</f>
        <v>93121</v>
      </c>
      <c r="I4380">
        <v>1</v>
      </c>
      <c r="J4380">
        <v>125</v>
      </c>
      <c r="K4380">
        <v>0</v>
      </c>
      <c r="L4380">
        <v>153.75</v>
      </c>
    </row>
    <row r="4381" spans="1:12" x14ac:dyDescent="0.25">
      <c r="A4381" t="str">
        <f t="shared" si="848"/>
        <v>89301000</v>
      </c>
      <c r="B4381" t="str">
        <f t="shared" si="843"/>
        <v>72100000</v>
      </c>
      <c r="C4381" t="str">
        <f t="shared" si="849"/>
        <v>72100659</v>
      </c>
      <c r="D4381" t="str">
        <f t="shared" si="850"/>
        <v>801</v>
      </c>
      <c r="E4381" t="str">
        <f t="shared" si="847"/>
        <v>89301091</v>
      </c>
      <c r="F4381" t="str">
        <f>"2262010476"</f>
        <v>2262010476</v>
      </c>
      <c r="G4381" s="1">
        <v>44898</v>
      </c>
      <c r="H4381" t="str">
        <f>"93124"</f>
        <v>93124</v>
      </c>
      <c r="I4381">
        <v>1</v>
      </c>
      <c r="J4381">
        <v>173</v>
      </c>
      <c r="K4381">
        <v>0</v>
      </c>
      <c r="L4381">
        <v>212.79</v>
      </c>
    </row>
    <row r="4382" spans="1:12" x14ac:dyDescent="0.25">
      <c r="A4382" t="str">
        <f t="shared" si="848"/>
        <v>89301000</v>
      </c>
      <c r="B4382" t="str">
        <f t="shared" si="843"/>
        <v>72100000</v>
      </c>
      <c r="C4382" t="str">
        <f t="shared" si="849"/>
        <v>72100659</v>
      </c>
      <c r="D4382" t="str">
        <f t="shared" si="850"/>
        <v>801</v>
      </c>
      <c r="E4382" t="str">
        <f t="shared" si="847"/>
        <v>89301091</v>
      </c>
      <c r="F4382" t="str">
        <f>"2262010476"</f>
        <v>2262010476</v>
      </c>
      <c r="G4382" s="1">
        <v>44898</v>
      </c>
      <c r="H4382" t="str">
        <f>"93281"</f>
        <v>93281</v>
      </c>
      <c r="I4382">
        <v>1</v>
      </c>
      <c r="J4382">
        <v>134</v>
      </c>
      <c r="K4382">
        <v>0</v>
      </c>
      <c r="L4382">
        <v>164.82</v>
      </c>
    </row>
    <row r="4383" spans="1:12" x14ac:dyDescent="0.25">
      <c r="A4383" t="str">
        <f t="shared" si="848"/>
        <v>89301000</v>
      </c>
      <c r="B4383" t="str">
        <f t="shared" si="843"/>
        <v>72100000</v>
      </c>
      <c r="C4383" t="str">
        <f t="shared" si="849"/>
        <v>72100659</v>
      </c>
      <c r="D4383" t="str">
        <f t="shared" si="850"/>
        <v>801</v>
      </c>
      <c r="E4383" t="str">
        <f t="shared" ref="E4383:E4388" si="851">"89301093"</f>
        <v>89301093</v>
      </c>
      <c r="F4383" t="str">
        <f t="shared" ref="F4383:F4388" si="852">"9855196153"</f>
        <v>9855196153</v>
      </c>
      <c r="G4383" s="1">
        <v>44901</v>
      </c>
      <c r="H4383" t="str">
        <f>"93121"</f>
        <v>93121</v>
      </c>
      <c r="I4383">
        <v>1</v>
      </c>
      <c r="J4383">
        <v>125</v>
      </c>
      <c r="K4383">
        <v>0</v>
      </c>
      <c r="L4383">
        <v>153.75</v>
      </c>
    </row>
    <row r="4384" spans="1:12" x14ac:dyDescent="0.25">
      <c r="A4384" t="str">
        <f t="shared" si="848"/>
        <v>89301000</v>
      </c>
      <c r="B4384" t="str">
        <f t="shared" si="843"/>
        <v>72100000</v>
      </c>
      <c r="C4384" t="str">
        <f t="shared" si="849"/>
        <v>72100659</v>
      </c>
      <c r="D4384" t="str">
        <f t="shared" si="850"/>
        <v>801</v>
      </c>
      <c r="E4384" t="str">
        <f t="shared" si="851"/>
        <v>89301093</v>
      </c>
      <c r="F4384" t="str">
        <f t="shared" si="852"/>
        <v>9855196153</v>
      </c>
      <c r="G4384" s="1">
        <v>44901</v>
      </c>
      <c r="H4384" t="str">
        <f>"93124"</f>
        <v>93124</v>
      </c>
      <c r="I4384">
        <v>1</v>
      </c>
      <c r="J4384">
        <v>173</v>
      </c>
      <c r="K4384">
        <v>0</v>
      </c>
      <c r="L4384">
        <v>212.79</v>
      </c>
    </row>
    <row r="4385" spans="1:12" x14ac:dyDescent="0.25">
      <c r="A4385" t="str">
        <f t="shared" si="848"/>
        <v>89301000</v>
      </c>
      <c r="B4385" t="str">
        <f t="shared" si="843"/>
        <v>72100000</v>
      </c>
      <c r="C4385" t="str">
        <f t="shared" si="849"/>
        <v>72100659</v>
      </c>
      <c r="D4385" t="str">
        <f t="shared" si="850"/>
        <v>801</v>
      </c>
      <c r="E4385" t="str">
        <f t="shared" si="851"/>
        <v>89301093</v>
      </c>
      <c r="F4385" t="str">
        <f t="shared" si="852"/>
        <v>9855196153</v>
      </c>
      <c r="G4385" s="1">
        <v>44901</v>
      </c>
      <c r="H4385" t="str">
        <f>"93281"</f>
        <v>93281</v>
      </c>
      <c r="I4385">
        <v>1</v>
      </c>
      <c r="J4385">
        <v>134</v>
      </c>
      <c r="K4385">
        <v>0</v>
      </c>
      <c r="L4385">
        <v>164.82</v>
      </c>
    </row>
    <row r="4386" spans="1:12" x14ac:dyDescent="0.25">
      <c r="A4386" t="str">
        <f t="shared" si="848"/>
        <v>89301000</v>
      </c>
      <c r="B4386" t="str">
        <f t="shared" si="843"/>
        <v>72100000</v>
      </c>
      <c r="C4386" t="str">
        <f t="shared" si="849"/>
        <v>72100659</v>
      </c>
      <c r="D4386" t="str">
        <f t="shared" si="850"/>
        <v>801</v>
      </c>
      <c r="E4386" t="str">
        <f t="shared" si="851"/>
        <v>89301093</v>
      </c>
      <c r="F4386" t="str">
        <f t="shared" si="852"/>
        <v>9855196153</v>
      </c>
      <c r="G4386" s="1">
        <v>44901</v>
      </c>
      <c r="H4386" t="str">
        <f>"93121"</f>
        <v>93121</v>
      </c>
      <c r="I4386">
        <v>1</v>
      </c>
      <c r="J4386">
        <v>125</v>
      </c>
      <c r="K4386">
        <v>0</v>
      </c>
      <c r="L4386">
        <v>153.75</v>
      </c>
    </row>
    <row r="4387" spans="1:12" x14ac:dyDescent="0.25">
      <c r="A4387" t="str">
        <f t="shared" si="848"/>
        <v>89301000</v>
      </c>
      <c r="B4387" t="str">
        <f t="shared" si="843"/>
        <v>72100000</v>
      </c>
      <c r="C4387" t="str">
        <f t="shared" si="849"/>
        <v>72100659</v>
      </c>
      <c r="D4387" t="str">
        <f t="shared" si="850"/>
        <v>801</v>
      </c>
      <c r="E4387" t="str">
        <f t="shared" si="851"/>
        <v>89301093</v>
      </c>
      <c r="F4387" t="str">
        <f t="shared" si="852"/>
        <v>9855196153</v>
      </c>
      <c r="G4387" s="1">
        <v>44901</v>
      </c>
      <c r="H4387" t="str">
        <f>"93124"</f>
        <v>93124</v>
      </c>
      <c r="I4387">
        <v>1</v>
      </c>
      <c r="J4387">
        <v>173</v>
      </c>
      <c r="K4387">
        <v>0</v>
      </c>
      <c r="L4387">
        <v>212.79</v>
      </c>
    </row>
    <row r="4388" spans="1:12" x14ac:dyDescent="0.25">
      <c r="A4388" t="str">
        <f t="shared" si="848"/>
        <v>89301000</v>
      </c>
      <c r="B4388" t="str">
        <f t="shared" ref="B4388:B4451" si="853">"72100000"</f>
        <v>72100000</v>
      </c>
      <c r="C4388" t="str">
        <f t="shared" si="849"/>
        <v>72100659</v>
      </c>
      <c r="D4388" t="str">
        <f t="shared" si="850"/>
        <v>801</v>
      </c>
      <c r="E4388" t="str">
        <f t="shared" si="851"/>
        <v>89301093</v>
      </c>
      <c r="F4388" t="str">
        <f t="shared" si="852"/>
        <v>9855196153</v>
      </c>
      <c r="G4388" s="1">
        <v>44901</v>
      </c>
      <c r="H4388" t="str">
        <f>"93281"</f>
        <v>93281</v>
      </c>
      <c r="I4388">
        <v>1</v>
      </c>
      <c r="J4388">
        <v>134</v>
      </c>
      <c r="K4388">
        <v>0</v>
      </c>
      <c r="L4388">
        <v>164.82</v>
      </c>
    </row>
    <row r="4389" spans="1:12" x14ac:dyDescent="0.25">
      <c r="A4389" t="str">
        <f t="shared" si="848"/>
        <v>89301000</v>
      </c>
      <c r="B4389" t="str">
        <f t="shared" si="853"/>
        <v>72100000</v>
      </c>
      <c r="C4389" t="str">
        <f t="shared" si="849"/>
        <v>72100659</v>
      </c>
      <c r="D4389" t="str">
        <f t="shared" si="850"/>
        <v>801</v>
      </c>
      <c r="E4389" t="str">
        <f t="shared" ref="E4389:E4406" si="854">"89301091"</f>
        <v>89301091</v>
      </c>
      <c r="F4389" t="str">
        <f>"9951054861"</f>
        <v>9951054861</v>
      </c>
      <c r="G4389" s="1">
        <v>44900</v>
      </c>
      <c r="H4389" t="str">
        <f>"93121"</f>
        <v>93121</v>
      </c>
      <c r="I4389">
        <v>1</v>
      </c>
      <c r="J4389">
        <v>125</v>
      </c>
      <c r="K4389">
        <v>0</v>
      </c>
      <c r="L4389">
        <v>153.75</v>
      </c>
    </row>
    <row r="4390" spans="1:12" x14ac:dyDescent="0.25">
      <c r="A4390" t="str">
        <f t="shared" si="848"/>
        <v>89301000</v>
      </c>
      <c r="B4390" t="str">
        <f t="shared" si="853"/>
        <v>72100000</v>
      </c>
      <c r="C4390" t="str">
        <f t="shared" si="849"/>
        <v>72100659</v>
      </c>
      <c r="D4390" t="str">
        <f t="shared" si="850"/>
        <v>801</v>
      </c>
      <c r="E4390" t="str">
        <f t="shared" si="854"/>
        <v>89301091</v>
      </c>
      <c r="F4390" t="str">
        <f>"9951054861"</f>
        <v>9951054861</v>
      </c>
      <c r="G4390" s="1">
        <v>44900</v>
      </c>
      <c r="H4390" t="str">
        <f>"93124"</f>
        <v>93124</v>
      </c>
      <c r="I4390">
        <v>1</v>
      </c>
      <c r="J4390">
        <v>173</v>
      </c>
      <c r="K4390">
        <v>0</v>
      </c>
      <c r="L4390">
        <v>212.79</v>
      </c>
    </row>
    <row r="4391" spans="1:12" x14ac:dyDescent="0.25">
      <c r="A4391" t="str">
        <f t="shared" si="848"/>
        <v>89301000</v>
      </c>
      <c r="B4391" t="str">
        <f t="shared" si="853"/>
        <v>72100000</v>
      </c>
      <c r="C4391" t="str">
        <f t="shared" si="849"/>
        <v>72100659</v>
      </c>
      <c r="D4391" t="str">
        <f t="shared" si="850"/>
        <v>801</v>
      </c>
      <c r="E4391" t="str">
        <f t="shared" si="854"/>
        <v>89301091</v>
      </c>
      <c r="F4391" t="str">
        <f>"9951054861"</f>
        <v>9951054861</v>
      </c>
      <c r="G4391" s="1">
        <v>44900</v>
      </c>
      <c r="H4391" t="str">
        <f>"93281"</f>
        <v>93281</v>
      </c>
      <c r="I4391">
        <v>1</v>
      </c>
      <c r="J4391">
        <v>134</v>
      </c>
      <c r="K4391">
        <v>0</v>
      </c>
      <c r="L4391">
        <v>164.82</v>
      </c>
    </row>
    <row r="4392" spans="1:12" x14ac:dyDescent="0.25">
      <c r="A4392" t="str">
        <f t="shared" si="848"/>
        <v>89301000</v>
      </c>
      <c r="B4392" t="str">
        <f t="shared" si="853"/>
        <v>72100000</v>
      </c>
      <c r="C4392" t="str">
        <f t="shared" si="849"/>
        <v>72100659</v>
      </c>
      <c r="D4392" t="str">
        <f t="shared" si="850"/>
        <v>801</v>
      </c>
      <c r="E4392" t="str">
        <f t="shared" si="854"/>
        <v>89301091</v>
      </c>
      <c r="F4392" t="str">
        <f>"2212050313"</f>
        <v>2212050313</v>
      </c>
      <c r="G4392" s="1">
        <v>44902</v>
      </c>
      <c r="H4392" t="str">
        <f>"93121"</f>
        <v>93121</v>
      </c>
      <c r="I4392">
        <v>1</v>
      </c>
      <c r="J4392">
        <v>125</v>
      </c>
      <c r="K4392">
        <v>0</v>
      </c>
      <c r="L4392">
        <v>153.75</v>
      </c>
    </row>
    <row r="4393" spans="1:12" x14ac:dyDescent="0.25">
      <c r="A4393" t="str">
        <f t="shared" si="848"/>
        <v>89301000</v>
      </c>
      <c r="B4393" t="str">
        <f t="shared" si="853"/>
        <v>72100000</v>
      </c>
      <c r="C4393" t="str">
        <f t="shared" si="849"/>
        <v>72100659</v>
      </c>
      <c r="D4393" t="str">
        <f t="shared" si="850"/>
        <v>801</v>
      </c>
      <c r="E4393" t="str">
        <f t="shared" si="854"/>
        <v>89301091</v>
      </c>
      <c r="F4393" t="str">
        <f>"2212050313"</f>
        <v>2212050313</v>
      </c>
      <c r="G4393" s="1">
        <v>44902</v>
      </c>
      <c r="H4393" t="str">
        <f>"93124"</f>
        <v>93124</v>
      </c>
      <c r="I4393">
        <v>1</v>
      </c>
      <c r="J4393">
        <v>173</v>
      </c>
      <c r="K4393">
        <v>0</v>
      </c>
      <c r="L4393">
        <v>212.79</v>
      </c>
    </row>
    <row r="4394" spans="1:12" x14ac:dyDescent="0.25">
      <c r="A4394" t="str">
        <f t="shared" si="848"/>
        <v>89301000</v>
      </c>
      <c r="B4394" t="str">
        <f t="shared" si="853"/>
        <v>72100000</v>
      </c>
      <c r="C4394" t="str">
        <f t="shared" ref="C4394:C4425" si="855">"72100659"</f>
        <v>72100659</v>
      </c>
      <c r="D4394" t="str">
        <f t="shared" ref="D4394:D4425" si="856">"801"</f>
        <v>801</v>
      </c>
      <c r="E4394" t="str">
        <f t="shared" si="854"/>
        <v>89301091</v>
      </c>
      <c r="F4394" t="str">
        <f>"2212050313"</f>
        <v>2212050313</v>
      </c>
      <c r="G4394" s="1">
        <v>44902</v>
      </c>
      <c r="H4394" t="str">
        <f>"93281"</f>
        <v>93281</v>
      </c>
      <c r="I4394">
        <v>1</v>
      </c>
      <c r="J4394">
        <v>134</v>
      </c>
      <c r="K4394">
        <v>0</v>
      </c>
      <c r="L4394">
        <v>164.82</v>
      </c>
    </row>
    <row r="4395" spans="1:12" x14ac:dyDescent="0.25">
      <c r="A4395" t="str">
        <f t="shared" si="848"/>
        <v>89301000</v>
      </c>
      <c r="B4395" t="str">
        <f t="shared" si="853"/>
        <v>72100000</v>
      </c>
      <c r="C4395" t="str">
        <f t="shared" si="855"/>
        <v>72100659</v>
      </c>
      <c r="D4395" t="str">
        <f t="shared" si="856"/>
        <v>801</v>
      </c>
      <c r="E4395" t="str">
        <f t="shared" si="854"/>
        <v>89301091</v>
      </c>
      <c r="F4395" t="str">
        <f>"2212050324"</f>
        <v>2212050324</v>
      </c>
      <c r="G4395" s="1">
        <v>44902</v>
      </c>
      <c r="H4395" t="str">
        <f>"93121"</f>
        <v>93121</v>
      </c>
      <c r="I4395">
        <v>1</v>
      </c>
      <c r="J4395">
        <v>125</v>
      </c>
      <c r="K4395">
        <v>0</v>
      </c>
      <c r="L4395">
        <v>153.75</v>
      </c>
    </row>
    <row r="4396" spans="1:12" x14ac:dyDescent="0.25">
      <c r="A4396" t="str">
        <f t="shared" si="848"/>
        <v>89301000</v>
      </c>
      <c r="B4396" t="str">
        <f t="shared" si="853"/>
        <v>72100000</v>
      </c>
      <c r="C4396" t="str">
        <f t="shared" si="855"/>
        <v>72100659</v>
      </c>
      <c r="D4396" t="str">
        <f t="shared" si="856"/>
        <v>801</v>
      </c>
      <c r="E4396" t="str">
        <f t="shared" si="854"/>
        <v>89301091</v>
      </c>
      <c r="F4396" t="str">
        <f>"2212050324"</f>
        <v>2212050324</v>
      </c>
      <c r="G4396" s="1">
        <v>44902</v>
      </c>
      <c r="H4396" t="str">
        <f>"93124"</f>
        <v>93124</v>
      </c>
      <c r="I4396">
        <v>1</v>
      </c>
      <c r="J4396">
        <v>173</v>
      </c>
      <c r="K4396">
        <v>0</v>
      </c>
      <c r="L4396">
        <v>212.79</v>
      </c>
    </row>
    <row r="4397" spans="1:12" x14ac:dyDescent="0.25">
      <c r="A4397" t="str">
        <f t="shared" si="848"/>
        <v>89301000</v>
      </c>
      <c r="B4397" t="str">
        <f t="shared" si="853"/>
        <v>72100000</v>
      </c>
      <c r="C4397" t="str">
        <f t="shared" si="855"/>
        <v>72100659</v>
      </c>
      <c r="D4397" t="str">
        <f t="shared" si="856"/>
        <v>801</v>
      </c>
      <c r="E4397" t="str">
        <f t="shared" si="854"/>
        <v>89301091</v>
      </c>
      <c r="F4397" t="str">
        <f>"2212050324"</f>
        <v>2212050324</v>
      </c>
      <c r="G4397" s="1">
        <v>44902</v>
      </c>
      <c r="H4397" t="str">
        <f>"93281"</f>
        <v>93281</v>
      </c>
      <c r="I4397">
        <v>1</v>
      </c>
      <c r="J4397">
        <v>134</v>
      </c>
      <c r="K4397">
        <v>0</v>
      </c>
      <c r="L4397">
        <v>164.82</v>
      </c>
    </row>
    <row r="4398" spans="1:12" x14ac:dyDescent="0.25">
      <c r="A4398" t="str">
        <f t="shared" si="848"/>
        <v>89301000</v>
      </c>
      <c r="B4398" t="str">
        <f t="shared" si="853"/>
        <v>72100000</v>
      </c>
      <c r="C4398" t="str">
        <f t="shared" si="855"/>
        <v>72100659</v>
      </c>
      <c r="D4398" t="str">
        <f t="shared" si="856"/>
        <v>801</v>
      </c>
      <c r="E4398" t="str">
        <f t="shared" si="854"/>
        <v>89301091</v>
      </c>
      <c r="F4398" t="str">
        <f>"2212050335"</f>
        <v>2212050335</v>
      </c>
      <c r="G4398" s="1">
        <v>44902</v>
      </c>
      <c r="H4398" t="str">
        <f>"93121"</f>
        <v>93121</v>
      </c>
      <c r="I4398">
        <v>1</v>
      </c>
      <c r="J4398">
        <v>125</v>
      </c>
      <c r="K4398">
        <v>0</v>
      </c>
      <c r="L4398">
        <v>153.75</v>
      </c>
    </row>
    <row r="4399" spans="1:12" x14ac:dyDescent="0.25">
      <c r="A4399" t="str">
        <f t="shared" si="848"/>
        <v>89301000</v>
      </c>
      <c r="B4399" t="str">
        <f t="shared" si="853"/>
        <v>72100000</v>
      </c>
      <c r="C4399" t="str">
        <f t="shared" si="855"/>
        <v>72100659</v>
      </c>
      <c r="D4399" t="str">
        <f t="shared" si="856"/>
        <v>801</v>
      </c>
      <c r="E4399" t="str">
        <f t="shared" si="854"/>
        <v>89301091</v>
      </c>
      <c r="F4399" t="str">
        <f>"2212050335"</f>
        <v>2212050335</v>
      </c>
      <c r="G4399" s="1">
        <v>44902</v>
      </c>
      <c r="H4399" t="str">
        <f>"93124"</f>
        <v>93124</v>
      </c>
      <c r="I4399">
        <v>1</v>
      </c>
      <c r="J4399">
        <v>173</v>
      </c>
      <c r="K4399">
        <v>0</v>
      </c>
      <c r="L4399">
        <v>212.79</v>
      </c>
    </row>
    <row r="4400" spans="1:12" x14ac:dyDescent="0.25">
      <c r="A4400" t="str">
        <f t="shared" si="848"/>
        <v>89301000</v>
      </c>
      <c r="B4400" t="str">
        <f t="shared" si="853"/>
        <v>72100000</v>
      </c>
      <c r="C4400" t="str">
        <f t="shared" si="855"/>
        <v>72100659</v>
      </c>
      <c r="D4400" t="str">
        <f t="shared" si="856"/>
        <v>801</v>
      </c>
      <c r="E4400" t="str">
        <f t="shared" si="854"/>
        <v>89301091</v>
      </c>
      <c r="F4400" t="str">
        <f>"2212050335"</f>
        <v>2212050335</v>
      </c>
      <c r="G4400" s="1">
        <v>44902</v>
      </c>
      <c r="H4400" t="str">
        <f>"93281"</f>
        <v>93281</v>
      </c>
      <c r="I4400">
        <v>1</v>
      </c>
      <c r="J4400">
        <v>134</v>
      </c>
      <c r="K4400">
        <v>0</v>
      </c>
      <c r="L4400">
        <v>164.82</v>
      </c>
    </row>
    <row r="4401" spans="1:12" x14ac:dyDescent="0.25">
      <c r="A4401" t="str">
        <f t="shared" si="848"/>
        <v>89301000</v>
      </c>
      <c r="B4401" t="str">
        <f t="shared" si="853"/>
        <v>72100000</v>
      </c>
      <c r="C4401" t="str">
        <f t="shared" si="855"/>
        <v>72100659</v>
      </c>
      <c r="D4401" t="str">
        <f t="shared" si="856"/>
        <v>801</v>
      </c>
      <c r="E4401" t="str">
        <f t="shared" si="854"/>
        <v>89301091</v>
      </c>
      <c r="F4401" t="str">
        <f>"2212050346"</f>
        <v>2212050346</v>
      </c>
      <c r="G4401" s="1">
        <v>44902</v>
      </c>
      <c r="H4401" t="str">
        <f>"93121"</f>
        <v>93121</v>
      </c>
      <c r="I4401">
        <v>1</v>
      </c>
      <c r="J4401">
        <v>125</v>
      </c>
      <c r="K4401">
        <v>0</v>
      </c>
      <c r="L4401">
        <v>153.75</v>
      </c>
    </row>
    <row r="4402" spans="1:12" x14ac:dyDescent="0.25">
      <c r="A4402" t="str">
        <f t="shared" si="848"/>
        <v>89301000</v>
      </c>
      <c r="B4402" t="str">
        <f t="shared" si="853"/>
        <v>72100000</v>
      </c>
      <c r="C4402" t="str">
        <f t="shared" si="855"/>
        <v>72100659</v>
      </c>
      <c r="D4402" t="str">
        <f t="shared" si="856"/>
        <v>801</v>
      </c>
      <c r="E4402" t="str">
        <f t="shared" si="854"/>
        <v>89301091</v>
      </c>
      <c r="F4402" t="str">
        <f>"2212050346"</f>
        <v>2212050346</v>
      </c>
      <c r="G4402" s="1">
        <v>44902</v>
      </c>
      <c r="H4402" t="str">
        <f>"93124"</f>
        <v>93124</v>
      </c>
      <c r="I4402">
        <v>1</v>
      </c>
      <c r="J4402">
        <v>173</v>
      </c>
      <c r="K4402">
        <v>0</v>
      </c>
      <c r="L4402">
        <v>212.79</v>
      </c>
    </row>
    <row r="4403" spans="1:12" x14ac:dyDescent="0.25">
      <c r="A4403" t="str">
        <f t="shared" si="848"/>
        <v>89301000</v>
      </c>
      <c r="B4403" t="str">
        <f t="shared" si="853"/>
        <v>72100000</v>
      </c>
      <c r="C4403" t="str">
        <f t="shared" si="855"/>
        <v>72100659</v>
      </c>
      <c r="D4403" t="str">
        <f t="shared" si="856"/>
        <v>801</v>
      </c>
      <c r="E4403" t="str">
        <f t="shared" si="854"/>
        <v>89301091</v>
      </c>
      <c r="F4403" t="str">
        <f>"2212050346"</f>
        <v>2212050346</v>
      </c>
      <c r="G4403" s="1">
        <v>44902</v>
      </c>
      <c r="H4403" t="str">
        <f>"93281"</f>
        <v>93281</v>
      </c>
      <c r="I4403">
        <v>1</v>
      </c>
      <c r="J4403">
        <v>134</v>
      </c>
      <c r="K4403">
        <v>0</v>
      </c>
      <c r="L4403">
        <v>164.82</v>
      </c>
    </row>
    <row r="4404" spans="1:12" x14ac:dyDescent="0.25">
      <c r="A4404" t="str">
        <f t="shared" si="848"/>
        <v>89301000</v>
      </c>
      <c r="B4404" t="str">
        <f t="shared" si="853"/>
        <v>72100000</v>
      </c>
      <c r="C4404" t="str">
        <f t="shared" si="855"/>
        <v>72100659</v>
      </c>
      <c r="D4404" t="str">
        <f t="shared" si="856"/>
        <v>801</v>
      </c>
      <c r="E4404" t="str">
        <f t="shared" si="854"/>
        <v>89301091</v>
      </c>
      <c r="F4404" t="str">
        <f>"2262050340"</f>
        <v>2262050340</v>
      </c>
      <c r="G4404" s="1">
        <v>44902</v>
      </c>
      <c r="H4404" t="str">
        <f>"93121"</f>
        <v>93121</v>
      </c>
      <c r="I4404">
        <v>1</v>
      </c>
      <c r="J4404">
        <v>125</v>
      </c>
      <c r="K4404">
        <v>0</v>
      </c>
      <c r="L4404">
        <v>153.75</v>
      </c>
    </row>
    <row r="4405" spans="1:12" x14ac:dyDescent="0.25">
      <c r="A4405" t="str">
        <f t="shared" si="848"/>
        <v>89301000</v>
      </c>
      <c r="B4405" t="str">
        <f t="shared" si="853"/>
        <v>72100000</v>
      </c>
      <c r="C4405" t="str">
        <f t="shared" si="855"/>
        <v>72100659</v>
      </c>
      <c r="D4405" t="str">
        <f t="shared" si="856"/>
        <v>801</v>
      </c>
      <c r="E4405" t="str">
        <f t="shared" si="854"/>
        <v>89301091</v>
      </c>
      <c r="F4405" t="str">
        <f>"2262050340"</f>
        <v>2262050340</v>
      </c>
      <c r="G4405" s="1">
        <v>44902</v>
      </c>
      <c r="H4405" t="str">
        <f>"93124"</f>
        <v>93124</v>
      </c>
      <c r="I4405">
        <v>1</v>
      </c>
      <c r="J4405">
        <v>173</v>
      </c>
      <c r="K4405">
        <v>0</v>
      </c>
      <c r="L4405">
        <v>212.79</v>
      </c>
    </row>
    <row r="4406" spans="1:12" x14ac:dyDescent="0.25">
      <c r="A4406" t="str">
        <f t="shared" si="848"/>
        <v>89301000</v>
      </c>
      <c r="B4406" t="str">
        <f t="shared" si="853"/>
        <v>72100000</v>
      </c>
      <c r="C4406" t="str">
        <f t="shared" si="855"/>
        <v>72100659</v>
      </c>
      <c r="D4406" t="str">
        <f t="shared" si="856"/>
        <v>801</v>
      </c>
      <c r="E4406" t="str">
        <f t="shared" si="854"/>
        <v>89301091</v>
      </c>
      <c r="F4406" t="str">
        <f>"2262050340"</f>
        <v>2262050340</v>
      </c>
      <c r="G4406" s="1">
        <v>44902</v>
      </c>
      <c r="H4406" t="str">
        <f>"93281"</f>
        <v>93281</v>
      </c>
      <c r="I4406">
        <v>1</v>
      </c>
      <c r="J4406">
        <v>134</v>
      </c>
      <c r="K4406">
        <v>0</v>
      </c>
      <c r="L4406">
        <v>164.82</v>
      </c>
    </row>
    <row r="4407" spans="1:12" x14ac:dyDescent="0.25">
      <c r="A4407" t="str">
        <f t="shared" si="848"/>
        <v>89301000</v>
      </c>
      <c r="B4407" t="str">
        <f t="shared" si="853"/>
        <v>72100000</v>
      </c>
      <c r="C4407" t="str">
        <f t="shared" si="855"/>
        <v>72100659</v>
      </c>
      <c r="D4407" t="str">
        <f t="shared" si="856"/>
        <v>801</v>
      </c>
      <c r="E4407" t="str">
        <f>"89301093"</f>
        <v>89301093</v>
      </c>
      <c r="F4407" t="str">
        <f>"2211240647"</f>
        <v>2211240647</v>
      </c>
      <c r="G4407" s="1">
        <v>44903</v>
      </c>
      <c r="H4407" t="str">
        <f>"93121"</f>
        <v>93121</v>
      </c>
      <c r="I4407">
        <v>1</v>
      </c>
      <c r="J4407">
        <v>125</v>
      </c>
      <c r="K4407">
        <v>0</v>
      </c>
      <c r="L4407">
        <v>153.75</v>
      </c>
    </row>
    <row r="4408" spans="1:12" x14ac:dyDescent="0.25">
      <c r="A4408" t="str">
        <f t="shared" si="848"/>
        <v>89301000</v>
      </c>
      <c r="B4408" t="str">
        <f t="shared" si="853"/>
        <v>72100000</v>
      </c>
      <c r="C4408" t="str">
        <f t="shared" si="855"/>
        <v>72100659</v>
      </c>
      <c r="D4408" t="str">
        <f t="shared" si="856"/>
        <v>801</v>
      </c>
      <c r="E4408" t="str">
        <f>"89301093"</f>
        <v>89301093</v>
      </c>
      <c r="F4408" t="str">
        <f>"2211240647"</f>
        <v>2211240647</v>
      </c>
      <c r="G4408" s="1">
        <v>44903</v>
      </c>
      <c r="H4408" t="str">
        <f>"93124"</f>
        <v>93124</v>
      </c>
      <c r="I4408">
        <v>1</v>
      </c>
      <c r="J4408">
        <v>173</v>
      </c>
      <c r="K4408">
        <v>0</v>
      </c>
      <c r="L4408">
        <v>212.79</v>
      </c>
    </row>
    <row r="4409" spans="1:12" x14ac:dyDescent="0.25">
      <c r="A4409" t="str">
        <f t="shared" si="848"/>
        <v>89301000</v>
      </c>
      <c r="B4409" t="str">
        <f t="shared" si="853"/>
        <v>72100000</v>
      </c>
      <c r="C4409" t="str">
        <f t="shared" si="855"/>
        <v>72100659</v>
      </c>
      <c r="D4409" t="str">
        <f t="shared" si="856"/>
        <v>801</v>
      </c>
      <c r="E4409" t="str">
        <f>"89301093"</f>
        <v>89301093</v>
      </c>
      <c r="F4409" t="str">
        <f>"2211240647"</f>
        <v>2211240647</v>
      </c>
      <c r="G4409" s="1">
        <v>44903</v>
      </c>
      <c r="H4409" t="str">
        <f>"93281"</f>
        <v>93281</v>
      </c>
      <c r="I4409">
        <v>1</v>
      </c>
      <c r="J4409">
        <v>134</v>
      </c>
      <c r="K4409">
        <v>0</v>
      </c>
      <c r="L4409">
        <v>164.82</v>
      </c>
    </row>
    <row r="4410" spans="1:12" x14ac:dyDescent="0.25">
      <c r="A4410" t="str">
        <f t="shared" si="848"/>
        <v>89301000</v>
      </c>
      <c r="B4410" t="str">
        <f t="shared" si="853"/>
        <v>72100000</v>
      </c>
      <c r="C4410" t="str">
        <f t="shared" si="855"/>
        <v>72100659</v>
      </c>
      <c r="D4410" t="str">
        <f t="shared" si="856"/>
        <v>801</v>
      </c>
      <c r="E4410" t="str">
        <f t="shared" ref="E4410:E4441" si="857">"89301091"</f>
        <v>89301091</v>
      </c>
      <c r="F4410" t="str">
        <f>"2212060598"</f>
        <v>2212060598</v>
      </c>
      <c r="G4410" s="1">
        <v>44903</v>
      </c>
      <c r="H4410" t="str">
        <f>"93121"</f>
        <v>93121</v>
      </c>
      <c r="I4410">
        <v>1</v>
      </c>
      <c r="J4410">
        <v>125</v>
      </c>
      <c r="K4410">
        <v>0</v>
      </c>
      <c r="L4410">
        <v>153.75</v>
      </c>
    </row>
    <row r="4411" spans="1:12" x14ac:dyDescent="0.25">
      <c r="A4411" t="str">
        <f t="shared" si="848"/>
        <v>89301000</v>
      </c>
      <c r="B4411" t="str">
        <f t="shared" si="853"/>
        <v>72100000</v>
      </c>
      <c r="C4411" t="str">
        <f t="shared" si="855"/>
        <v>72100659</v>
      </c>
      <c r="D4411" t="str">
        <f t="shared" si="856"/>
        <v>801</v>
      </c>
      <c r="E4411" t="str">
        <f t="shared" si="857"/>
        <v>89301091</v>
      </c>
      <c r="F4411" t="str">
        <f>"2212060598"</f>
        <v>2212060598</v>
      </c>
      <c r="G4411" s="1">
        <v>44903</v>
      </c>
      <c r="H4411" t="str">
        <f>"93124"</f>
        <v>93124</v>
      </c>
      <c r="I4411">
        <v>1</v>
      </c>
      <c r="J4411">
        <v>173</v>
      </c>
      <c r="K4411">
        <v>0</v>
      </c>
      <c r="L4411">
        <v>212.79</v>
      </c>
    </row>
    <row r="4412" spans="1:12" x14ac:dyDescent="0.25">
      <c r="A4412" t="str">
        <f t="shared" si="848"/>
        <v>89301000</v>
      </c>
      <c r="B4412" t="str">
        <f t="shared" si="853"/>
        <v>72100000</v>
      </c>
      <c r="C4412" t="str">
        <f t="shared" si="855"/>
        <v>72100659</v>
      </c>
      <c r="D4412" t="str">
        <f t="shared" si="856"/>
        <v>801</v>
      </c>
      <c r="E4412" t="str">
        <f t="shared" si="857"/>
        <v>89301091</v>
      </c>
      <c r="F4412" t="str">
        <f>"2212060598"</f>
        <v>2212060598</v>
      </c>
      <c r="G4412" s="1">
        <v>44903</v>
      </c>
      <c r="H4412" t="str">
        <f>"93281"</f>
        <v>93281</v>
      </c>
      <c r="I4412">
        <v>1</v>
      </c>
      <c r="J4412">
        <v>134</v>
      </c>
      <c r="K4412">
        <v>0</v>
      </c>
      <c r="L4412">
        <v>164.82</v>
      </c>
    </row>
    <row r="4413" spans="1:12" x14ac:dyDescent="0.25">
      <c r="A4413" t="str">
        <f t="shared" si="848"/>
        <v>89301000</v>
      </c>
      <c r="B4413" t="str">
        <f t="shared" si="853"/>
        <v>72100000</v>
      </c>
      <c r="C4413" t="str">
        <f t="shared" si="855"/>
        <v>72100659</v>
      </c>
      <c r="D4413" t="str">
        <f t="shared" si="856"/>
        <v>801</v>
      </c>
      <c r="E4413" t="str">
        <f t="shared" si="857"/>
        <v>89301091</v>
      </c>
      <c r="F4413" t="str">
        <f>"2262060108"</f>
        <v>2262060108</v>
      </c>
      <c r="G4413" s="1">
        <v>44903</v>
      </c>
      <c r="H4413" t="str">
        <f>"93121"</f>
        <v>93121</v>
      </c>
      <c r="I4413">
        <v>1</v>
      </c>
      <c r="J4413">
        <v>125</v>
      </c>
      <c r="K4413">
        <v>0</v>
      </c>
      <c r="L4413">
        <v>153.75</v>
      </c>
    </row>
    <row r="4414" spans="1:12" x14ac:dyDescent="0.25">
      <c r="A4414" t="str">
        <f t="shared" si="848"/>
        <v>89301000</v>
      </c>
      <c r="B4414" t="str">
        <f t="shared" si="853"/>
        <v>72100000</v>
      </c>
      <c r="C4414" t="str">
        <f t="shared" si="855"/>
        <v>72100659</v>
      </c>
      <c r="D4414" t="str">
        <f t="shared" si="856"/>
        <v>801</v>
      </c>
      <c r="E4414" t="str">
        <f t="shared" si="857"/>
        <v>89301091</v>
      </c>
      <c r="F4414" t="str">
        <f>"2262060108"</f>
        <v>2262060108</v>
      </c>
      <c r="G4414" s="1">
        <v>44903</v>
      </c>
      <c r="H4414" t="str">
        <f>"93124"</f>
        <v>93124</v>
      </c>
      <c r="I4414">
        <v>1</v>
      </c>
      <c r="J4414">
        <v>173</v>
      </c>
      <c r="K4414">
        <v>0</v>
      </c>
      <c r="L4414">
        <v>212.79</v>
      </c>
    </row>
    <row r="4415" spans="1:12" x14ac:dyDescent="0.25">
      <c r="A4415" t="str">
        <f t="shared" si="848"/>
        <v>89301000</v>
      </c>
      <c r="B4415" t="str">
        <f t="shared" si="853"/>
        <v>72100000</v>
      </c>
      <c r="C4415" t="str">
        <f t="shared" si="855"/>
        <v>72100659</v>
      </c>
      <c r="D4415" t="str">
        <f t="shared" si="856"/>
        <v>801</v>
      </c>
      <c r="E4415" t="str">
        <f t="shared" si="857"/>
        <v>89301091</v>
      </c>
      <c r="F4415" t="str">
        <f>"2262060108"</f>
        <v>2262060108</v>
      </c>
      <c r="G4415" s="1">
        <v>44903</v>
      </c>
      <c r="H4415" t="str">
        <f>"93281"</f>
        <v>93281</v>
      </c>
      <c r="I4415">
        <v>1</v>
      </c>
      <c r="J4415">
        <v>134</v>
      </c>
      <c r="K4415">
        <v>0</v>
      </c>
      <c r="L4415">
        <v>164.82</v>
      </c>
    </row>
    <row r="4416" spans="1:12" x14ac:dyDescent="0.25">
      <c r="A4416" t="str">
        <f t="shared" si="848"/>
        <v>89301000</v>
      </c>
      <c r="B4416" t="str">
        <f t="shared" si="853"/>
        <v>72100000</v>
      </c>
      <c r="C4416" t="str">
        <f t="shared" si="855"/>
        <v>72100659</v>
      </c>
      <c r="D4416" t="str">
        <f t="shared" si="856"/>
        <v>801</v>
      </c>
      <c r="E4416" t="str">
        <f t="shared" si="857"/>
        <v>89301091</v>
      </c>
      <c r="F4416" t="str">
        <f>"2262060548"</f>
        <v>2262060548</v>
      </c>
      <c r="G4416" s="1">
        <v>44903</v>
      </c>
      <c r="H4416" t="str">
        <f>"93121"</f>
        <v>93121</v>
      </c>
      <c r="I4416">
        <v>1</v>
      </c>
      <c r="J4416">
        <v>125</v>
      </c>
      <c r="K4416">
        <v>0</v>
      </c>
      <c r="L4416">
        <v>153.75</v>
      </c>
    </row>
    <row r="4417" spans="1:12" x14ac:dyDescent="0.25">
      <c r="A4417" t="str">
        <f t="shared" si="848"/>
        <v>89301000</v>
      </c>
      <c r="B4417" t="str">
        <f t="shared" si="853"/>
        <v>72100000</v>
      </c>
      <c r="C4417" t="str">
        <f t="shared" si="855"/>
        <v>72100659</v>
      </c>
      <c r="D4417" t="str">
        <f t="shared" si="856"/>
        <v>801</v>
      </c>
      <c r="E4417" t="str">
        <f t="shared" si="857"/>
        <v>89301091</v>
      </c>
      <c r="F4417" t="str">
        <f>"2262060548"</f>
        <v>2262060548</v>
      </c>
      <c r="G4417" s="1">
        <v>44903</v>
      </c>
      <c r="H4417" t="str">
        <f>"93124"</f>
        <v>93124</v>
      </c>
      <c r="I4417">
        <v>1</v>
      </c>
      <c r="J4417">
        <v>173</v>
      </c>
      <c r="K4417">
        <v>0</v>
      </c>
      <c r="L4417">
        <v>212.79</v>
      </c>
    </row>
    <row r="4418" spans="1:12" x14ac:dyDescent="0.25">
      <c r="A4418" t="str">
        <f t="shared" ref="A4418:A4481" si="858">"89301000"</f>
        <v>89301000</v>
      </c>
      <c r="B4418" t="str">
        <f t="shared" si="853"/>
        <v>72100000</v>
      </c>
      <c r="C4418" t="str">
        <f t="shared" si="855"/>
        <v>72100659</v>
      </c>
      <c r="D4418" t="str">
        <f t="shared" si="856"/>
        <v>801</v>
      </c>
      <c r="E4418" t="str">
        <f t="shared" si="857"/>
        <v>89301091</v>
      </c>
      <c r="F4418" t="str">
        <f>"2262060548"</f>
        <v>2262060548</v>
      </c>
      <c r="G4418" s="1">
        <v>44903</v>
      </c>
      <c r="H4418" t="str">
        <f>"93281"</f>
        <v>93281</v>
      </c>
      <c r="I4418">
        <v>1</v>
      </c>
      <c r="J4418">
        <v>134</v>
      </c>
      <c r="K4418">
        <v>0</v>
      </c>
      <c r="L4418">
        <v>164.82</v>
      </c>
    </row>
    <row r="4419" spans="1:12" x14ac:dyDescent="0.25">
      <c r="A4419" t="str">
        <f t="shared" si="858"/>
        <v>89301000</v>
      </c>
      <c r="B4419" t="str">
        <f t="shared" si="853"/>
        <v>72100000</v>
      </c>
      <c r="C4419" t="str">
        <f t="shared" si="855"/>
        <v>72100659</v>
      </c>
      <c r="D4419" t="str">
        <f t="shared" si="856"/>
        <v>801</v>
      </c>
      <c r="E4419" t="str">
        <f t="shared" si="857"/>
        <v>89301091</v>
      </c>
      <c r="F4419" t="str">
        <f>"2212070465"</f>
        <v>2212070465</v>
      </c>
      <c r="G4419" s="1">
        <v>44904</v>
      </c>
      <c r="H4419" t="str">
        <f>"93121"</f>
        <v>93121</v>
      </c>
      <c r="I4419">
        <v>1</v>
      </c>
      <c r="J4419">
        <v>125</v>
      </c>
      <c r="K4419">
        <v>0</v>
      </c>
      <c r="L4419">
        <v>153.75</v>
      </c>
    </row>
    <row r="4420" spans="1:12" x14ac:dyDescent="0.25">
      <c r="A4420" t="str">
        <f t="shared" si="858"/>
        <v>89301000</v>
      </c>
      <c r="B4420" t="str">
        <f t="shared" si="853"/>
        <v>72100000</v>
      </c>
      <c r="C4420" t="str">
        <f t="shared" si="855"/>
        <v>72100659</v>
      </c>
      <c r="D4420" t="str">
        <f t="shared" si="856"/>
        <v>801</v>
      </c>
      <c r="E4420" t="str">
        <f t="shared" si="857"/>
        <v>89301091</v>
      </c>
      <c r="F4420" t="str">
        <f>"2212070465"</f>
        <v>2212070465</v>
      </c>
      <c r="G4420" s="1">
        <v>44904</v>
      </c>
      <c r="H4420" t="str">
        <f>"93124"</f>
        <v>93124</v>
      </c>
      <c r="I4420">
        <v>1</v>
      </c>
      <c r="J4420">
        <v>173</v>
      </c>
      <c r="K4420">
        <v>0</v>
      </c>
      <c r="L4420">
        <v>212.79</v>
      </c>
    </row>
    <row r="4421" spans="1:12" x14ac:dyDescent="0.25">
      <c r="A4421" t="str">
        <f t="shared" si="858"/>
        <v>89301000</v>
      </c>
      <c r="B4421" t="str">
        <f t="shared" si="853"/>
        <v>72100000</v>
      </c>
      <c r="C4421" t="str">
        <f t="shared" si="855"/>
        <v>72100659</v>
      </c>
      <c r="D4421" t="str">
        <f t="shared" si="856"/>
        <v>801</v>
      </c>
      <c r="E4421" t="str">
        <f t="shared" si="857"/>
        <v>89301091</v>
      </c>
      <c r="F4421" t="str">
        <f>"2212070465"</f>
        <v>2212070465</v>
      </c>
      <c r="G4421" s="1">
        <v>44904</v>
      </c>
      <c r="H4421" t="str">
        <f>"93281"</f>
        <v>93281</v>
      </c>
      <c r="I4421">
        <v>1</v>
      </c>
      <c r="J4421">
        <v>134</v>
      </c>
      <c r="K4421">
        <v>0</v>
      </c>
      <c r="L4421">
        <v>164.82</v>
      </c>
    </row>
    <row r="4422" spans="1:12" x14ac:dyDescent="0.25">
      <c r="A4422" t="str">
        <f t="shared" si="858"/>
        <v>89301000</v>
      </c>
      <c r="B4422" t="str">
        <f t="shared" si="853"/>
        <v>72100000</v>
      </c>
      <c r="C4422" t="str">
        <f t="shared" si="855"/>
        <v>72100659</v>
      </c>
      <c r="D4422" t="str">
        <f t="shared" si="856"/>
        <v>801</v>
      </c>
      <c r="E4422" t="str">
        <f t="shared" si="857"/>
        <v>89301091</v>
      </c>
      <c r="F4422" t="str">
        <f>"2212070476"</f>
        <v>2212070476</v>
      </c>
      <c r="G4422" s="1">
        <v>44904</v>
      </c>
      <c r="H4422" t="str">
        <f>"93121"</f>
        <v>93121</v>
      </c>
      <c r="I4422">
        <v>1</v>
      </c>
      <c r="J4422">
        <v>125</v>
      </c>
      <c r="K4422">
        <v>0</v>
      </c>
      <c r="L4422">
        <v>153.75</v>
      </c>
    </row>
    <row r="4423" spans="1:12" x14ac:dyDescent="0.25">
      <c r="A4423" t="str">
        <f t="shared" si="858"/>
        <v>89301000</v>
      </c>
      <c r="B4423" t="str">
        <f t="shared" si="853"/>
        <v>72100000</v>
      </c>
      <c r="C4423" t="str">
        <f t="shared" si="855"/>
        <v>72100659</v>
      </c>
      <c r="D4423" t="str">
        <f t="shared" si="856"/>
        <v>801</v>
      </c>
      <c r="E4423" t="str">
        <f t="shared" si="857"/>
        <v>89301091</v>
      </c>
      <c r="F4423" t="str">
        <f>"2212070476"</f>
        <v>2212070476</v>
      </c>
      <c r="G4423" s="1">
        <v>44904</v>
      </c>
      <c r="H4423" t="str">
        <f>"93124"</f>
        <v>93124</v>
      </c>
      <c r="I4423">
        <v>1</v>
      </c>
      <c r="J4423">
        <v>173</v>
      </c>
      <c r="K4423">
        <v>0</v>
      </c>
      <c r="L4423">
        <v>212.79</v>
      </c>
    </row>
    <row r="4424" spans="1:12" x14ac:dyDescent="0.25">
      <c r="A4424" t="str">
        <f t="shared" si="858"/>
        <v>89301000</v>
      </c>
      <c r="B4424" t="str">
        <f t="shared" si="853"/>
        <v>72100000</v>
      </c>
      <c r="C4424" t="str">
        <f t="shared" si="855"/>
        <v>72100659</v>
      </c>
      <c r="D4424" t="str">
        <f t="shared" si="856"/>
        <v>801</v>
      </c>
      <c r="E4424" t="str">
        <f t="shared" si="857"/>
        <v>89301091</v>
      </c>
      <c r="F4424" t="str">
        <f>"2212070476"</f>
        <v>2212070476</v>
      </c>
      <c r="G4424" s="1">
        <v>44904</v>
      </c>
      <c r="H4424" t="str">
        <f>"93281"</f>
        <v>93281</v>
      </c>
      <c r="I4424">
        <v>1</v>
      </c>
      <c r="J4424">
        <v>134</v>
      </c>
      <c r="K4424">
        <v>0</v>
      </c>
      <c r="L4424">
        <v>164.82</v>
      </c>
    </row>
    <row r="4425" spans="1:12" x14ac:dyDescent="0.25">
      <c r="A4425" t="str">
        <f t="shared" si="858"/>
        <v>89301000</v>
      </c>
      <c r="B4425" t="str">
        <f t="shared" si="853"/>
        <v>72100000</v>
      </c>
      <c r="C4425" t="str">
        <f t="shared" si="855"/>
        <v>72100659</v>
      </c>
      <c r="D4425" t="str">
        <f t="shared" si="856"/>
        <v>801</v>
      </c>
      <c r="E4425" t="str">
        <f t="shared" si="857"/>
        <v>89301091</v>
      </c>
      <c r="F4425" t="str">
        <f>"2212080321"</f>
        <v>2212080321</v>
      </c>
      <c r="G4425" s="1">
        <v>44905</v>
      </c>
      <c r="H4425" t="str">
        <f>"93121"</f>
        <v>93121</v>
      </c>
      <c r="I4425">
        <v>1</v>
      </c>
      <c r="J4425">
        <v>125</v>
      </c>
      <c r="K4425">
        <v>0</v>
      </c>
      <c r="L4425">
        <v>153.75</v>
      </c>
    </row>
    <row r="4426" spans="1:12" x14ac:dyDescent="0.25">
      <c r="A4426" t="str">
        <f t="shared" si="858"/>
        <v>89301000</v>
      </c>
      <c r="B4426" t="str">
        <f t="shared" si="853"/>
        <v>72100000</v>
      </c>
      <c r="C4426" t="str">
        <f t="shared" ref="C4426:C4457" si="859">"72100659"</f>
        <v>72100659</v>
      </c>
      <c r="D4426" t="str">
        <f t="shared" ref="D4426:D4457" si="860">"801"</f>
        <v>801</v>
      </c>
      <c r="E4426" t="str">
        <f t="shared" si="857"/>
        <v>89301091</v>
      </c>
      <c r="F4426" t="str">
        <f>"2212080321"</f>
        <v>2212080321</v>
      </c>
      <c r="G4426" s="1">
        <v>44905</v>
      </c>
      <c r="H4426" t="str">
        <f>"93124"</f>
        <v>93124</v>
      </c>
      <c r="I4426">
        <v>1</v>
      </c>
      <c r="J4426">
        <v>173</v>
      </c>
      <c r="K4426">
        <v>0</v>
      </c>
      <c r="L4426">
        <v>212.79</v>
      </c>
    </row>
    <row r="4427" spans="1:12" x14ac:dyDescent="0.25">
      <c r="A4427" t="str">
        <f t="shared" si="858"/>
        <v>89301000</v>
      </c>
      <c r="B4427" t="str">
        <f t="shared" si="853"/>
        <v>72100000</v>
      </c>
      <c r="C4427" t="str">
        <f t="shared" si="859"/>
        <v>72100659</v>
      </c>
      <c r="D4427" t="str">
        <f t="shared" si="860"/>
        <v>801</v>
      </c>
      <c r="E4427" t="str">
        <f t="shared" si="857"/>
        <v>89301091</v>
      </c>
      <c r="F4427" t="str">
        <f>"2212080321"</f>
        <v>2212080321</v>
      </c>
      <c r="G4427" s="1">
        <v>44905</v>
      </c>
      <c r="H4427" t="str">
        <f>"93281"</f>
        <v>93281</v>
      </c>
      <c r="I4427">
        <v>1</v>
      </c>
      <c r="J4427">
        <v>134</v>
      </c>
      <c r="K4427">
        <v>0</v>
      </c>
      <c r="L4427">
        <v>164.82</v>
      </c>
    </row>
    <row r="4428" spans="1:12" x14ac:dyDescent="0.25">
      <c r="A4428" t="str">
        <f t="shared" si="858"/>
        <v>89301000</v>
      </c>
      <c r="B4428" t="str">
        <f t="shared" si="853"/>
        <v>72100000</v>
      </c>
      <c r="C4428" t="str">
        <f t="shared" si="859"/>
        <v>72100659</v>
      </c>
      <c r="D4428" t="str">
        <f t="shared" si="860"/>
        <v>801</v>
      </c>
      <c r="E4428" t="str">
        <f t="shared" si="857"/>
        <v>89301091</v>
      </c>
      <c r="F4428" t="str">
        <f>"2262080051"</f>
        <v>2262080051</v>
      </c>
      <c r="G4428" s="1">
        <v>44905</v>
      </c>
      <c r="H4428" t="str">
        <f>"93121"</f>
        <v>93121</v>
      </c>
      <c r="I4428">
        <v>1</v>
      </c>
      <c r="J4428">
        <v>125</v>
      </c>
      <c r="K4428">
        <v>0</v>
      </c>
      <c r="L4428">
        <v>153.75</v>
      </c>
    </row>
    <row r="4429" spans="1:12" x14ac:dyDescent="0.25">
      <c r="A4429" t="str">
        <f t="shared" si="858"/>
        <v>89301000</v>
      </c>
      <c r="B4429" t="str">
        <f t="shared" si="853"/>
        <v>72100000</v>
      </c>
      <c r="C4429" t="str">
        <f t="shared" si="859"/>
        <v>72100659</v>
      </c>
      <c r="D4429" t="str">
        <f t="shared" si="860"/>
        <v>801</v>
      </c>
      <c r="E4429" t="str">
        <f t="shared" si="857"/>
        <v>89301091</v>
      </c>
      <c r="F4429" t="str">
        <f>"2262080051"</f>
        <v>2262080051</v>
      </c>
      <c r="G4429" s="1">
        <v>44905</v>
      </c>
      <c r="H4429" t="str">
        <f>"93124"</f>
        <v>93124</v>
      </c>
      <c r="I4429">
        <v>1</v>
      </c>
      <c r="J4429">
        <v>173</v>
      </c>
      <c r="K4429">
        <v>0</v>
      </c>
      <c r="L4429">
        <v>212.79</v>
      </c>
    </row>
    <row r="4430" spans="1:12" x14ac:dyDescent="0.25">
      <c r="A4430" t="str">
        <f t="shared" si="858"/>
        <v>89301000</v>
      </c>
      <c r="B4430" t="str">
        <f t="shared" si="853"/>
        <v>72100000</v>
      </c>
      <c r="C4430" t="str">
        <f t="shared" si="859"/>
        <v>72100659</v>
      </c>
      <c r="D4430" t="str">
        <f t="shared" si="860"/>
        <v>801</v>
      </c>
      <c r="E4430" t="str">
        <f t="shared" si="857"/>
        <v>89301091</v>
      </c>
      <c r="F4430" t="str">
        <f>"2262080051"</f>
        <v>2262080051</v>
      </c>
      <c r="G4430" s="1">
        <v>44905</v>
      </c>
      <c r="H4430" t="str">
        <f>"93281"</f>
        <v>93281</v>
      </c>
      <c r="I4430">
        <v>1</v>
      </c>
      <c r="J4430">
        <v>134</v>
      </c>
      <c r="K4430">
        <v>0</v>
      </c>
      <c r="L4430">
        <v>164.82</v>
      </c>
    </row>
    <row r="4431" spans="1:12" x14ac:dyDescent="0.25">
      <c r="A4431" t="str">
        <f t="shared" si="858"/>
        <v>89301000</v>
      </c>
      <c r="B4431" t="str">
        <f t="shared" si="853"/>
        <v>72100000</v>
      </c>
      <c r="C4431" t="str">
        <f t="shared" si="859"/>
        <v>72100659</v>
      </c>
      <c r="D4431" t="str">
        <f t="shared" si="860"/>
        <v>801</v>
      </c>
      <c r="E4431" t="str">
        <f t="shared" si="857"/>
        <v>89301091</v>
      </c>
      <c r="F4431" t="str">
        <f>"8455075310"</f>
        <v>8455075310</v>
      </c>
      <c r="G4431" s="1">
        <v>44906</v>
      </c>
      <c r="H4431" t="str">
        <f>"93121"</f>
        <v>93121</v>
      </c>
      <c r="I4431">
        <v>1</v>
      </c>
      <c r="J4431">
        <v>125</v>
      </c>
      <c r="K4431">
        <v>0</v>
      </c>
      <c r="L4431">
        <v>153.75</v>
      </c>
    </row>
    <row r="4432" spans="1:12" x14ac:dyDescent="0.25">
      <c r="A4432" t="str">
        <f t="shared" si="858"/>
        <v>89301000</v>
      </c>
      <c r="B4432" t="str">
        <f t="shared" si="853"/>
        <v>72100000</v>
      </c>
      <c r="C4432" t="str">
        <f t="shared" si="859"/>
        <v>72100659</v>
      </c>
      <c r="D4432" t="str">
        <f t="shared" si="860"/>
        <v>801</v>
      </c>
      <c r="E4432" t="str">
        <f t="shared" si="857"/>
        <v>89301091</v>
      </c>
      <c r="F4432" t="str">
        <f>"8455075310"</f>
        <v>8455075310</v>
      </c>
      <c r="G4432" s="1">
        <v>44906</v>
      </c>
      <c r="H4432" t="str">
        <f>"93124"</f>
        <v>93124</v>
      </c>
      <c r="I4432">
        <v>1</v>
      </c>
      <c r="J4432">
        <v>173</v>
      </c>
      <c r="K4432">
        <v>0</v>
      </c>
      <c r="L4432">
        <v>212.79</v>
      </c>
    </row>
    <row r="4433" spans="1:12" x14ac:dyDescent="0.25">
      <c r="A4433" t="str">
        <f t="shared" si="858"/>
        <v>89301000</v>
      </c>
      <c r="B4433" t="str">
        <f t="shared" si="853"/>
        <v>72100000</v>
      </c>
      <c r="C4433" t="str">
        <f t="shared" si="859"/>
        <v>72100659</v>
      </c>
      <c r="D4433" t="str">
        <f t="shared" si="860"/>
        <v>801</v>
      </c>
      <c r="E4433" t="str">
        <f t="shared" si="857"/>
        <v>89301091</v>
      </c>
      <c r="F4433" t="str">
        <f>"8455075310"</f>
        <v>8455075310</v>
      </c>
      <c r="G4433" s="1">
        <v>44906</v>
      </c>
      <c r="H4433" t="str">
        <f>"93281"</f>
        <v>93281</v>
      </c>
      <c r="I4433">
        <v>1</v>
      </c>
      <c r="J4433">
        <v>134</v>
      </c>
      <c r="K4433">
        <v>0</v>
      </c>
      <c r="L4433">
        <v>164.82</v>
      </c>
    </row>
    <row r="4434" spans="1:12" x14ac:dyDescent="0.25">
      <c r="A4434" t="str">
        <f t="shared" si="858"/>
        <v>89301000</v>
      </c>
      <c r="B4434" t="str">
        <f t="shared" si="853"/>
        <v>72100000</v>
      </c>
      <c r="C4434" t="str">
        <f t="shared" si="859"/>
        <v>72100659</v>
      </c>
      <c r="D4434" t="str">
        <f t="shared" si="860"/>
        <v>801</v>
      </c>
      <c r="E4434" t="str">
        <f t="shared" si="857"/>
        <v>89301091</v>
      </c>
      <c r="F4434" t="str">
        <f>"9060073792"</f>
        <v>9060073792</v>
      </c>
      <c r="G4434" s="1">
        <v>44906</v>
      </c>
      <c r="H4434" t="str">
        <f>"93121"</f>
        <v>93121</v>
      </c>
      <c r="I4434">
        <v>1</v>
      </c>
      <c r="J4434">
        <v>125</v>
      </c>
      <c r="K4434">
        <v>0</v>
      </c>
      <c r="L4434">
        <v>153.75</v>
      </c>
    </row>
    <row r="4435" spans="1:12" x14ac:dyDescent="0.25">
      <c r="A4435" t="str">
        <f t="shared" si="858"/>
        <v>89301000</v>
      </c>
      <c r="B4435" t="str">
        <f t="shared" si="853"/>
        <v>72100000</v>
      </c>
      <c r="C4435" t="str">
        <f t="shared" si="859"/>
        <v>72100659</v>
      </c>
      <c r="D4435" t="str">
        <f t="shared" si="860"/>
        <v>801</v>
      </c>
      <c r="E4435" t="str">
        <f t="shared" si="857"/>
        <v>89301091</v>
      </c>
      <c r="F4435" t="str">
        <f>"9060073792"</f>
        <v>9060073792</v>
      </c>
      <c r="G4435" s="1">
        <v>44906</v>
      </c>
      <c r="H4435" t="str">
        <f>"93124"</f>
        <v>93124</v>
      </c>
      <c r="I4435">
        <v>1</v>
      </c>
      <c r="J4435">
        <v>173</v>
      </c>
      <c r="K4435">
        <v>0</v>
      </c>
      <c r="L4435">
        <v>212.79</v>
      </c>
    </row>
    <row r="4436" spans="1:12" x14ac:dyDescent="0.25">
      <c r="A4436" t="str">
        <f t="shared" si="858"/>
        <v>89301000</v>
      </c>
      <c r="B4436" t="str">
        <f t="shared" si="853"/>
        <v>72100000</v>
      </c>
      <c r="C4436" t="str">
        <f t="shared" si="859"/>
        <v>72100659</v>
      </c>
      <c r="D4436" t="str">
        <f t="shared" si="860"/>
        <v>801</v>
      </c>
      <c r="E4436" t="str">
        <f t="shared" si="857"/>
        <v>89301091</v>
      </c>
      <c r="F4436" t="str">
        <f>"9060073792"</f>
        <v>9060073792</v>
      </c>
      <c r="G4436" s="1">
        <v>44906</v>
      </c>
      <c r="H4436" t="str">
        <f>"93281"</f>
        <v>93281</v>
      </c>
      <c r="I4436">
        <v>1</v>
      </c>
      <c r="J4436">
        <v>134</v>
      </c>
      <c r="K4436">
        <v>0</v>
      </c>
      <c r="L4436">
        <v>164.82</v>
      </c>
    </row>
    <row r="4437" spans="1:12" x14ac:dyDescent="0.25">
      <c r="A4437" t="str">
        <f t="shared" si="858"/>
        <v>89301000</v>
      </c>
      <c r="B4437" t="str">
        <f t="shared" si="853"/>
        <v>72100000</v>
      </c>
      <c r="C4437" t="str">
        <f t="shared" si="859"/>
        <v>72100659</v>
      </c>
      <c r="D4437" t="str">
        <f t="shared" si="860"/>
        <v>801</v>
      </c>
      <c r="E4437" t="str">
        <f t="shared" si="857"/>
        <v>89301091</v>
      </c>
      <c r="F4437" t="str">
        <f>"8858570512"</f>
        <v>8858570512</v>
      </c>
      <c r="G4437" s="1">
        <v>44907</v>
      </c>
      <c r="H4437" t="str">
        <f>"93121"</f>
        <v>93121</v>
      </c>
      <c r="I4437">
        <v>1</v>
      </c>
      <c r="J4437">
        <v>125</v>
      </c>
      <c r="K4437">
        <v>0</v>
      </c>
      <c r="L4437">
        <v>153.75</v>
      </c>
    </row>
    <row r="4438" spans="1:12" x14ac:dyDescent="0.25">
      <c r="A4438" t="str">
        <f t="shared" si="858"/>
        <v>89301000</v>
      </c>
      <c r="B4438" t="str">
        <f t="shared" si="853"/>
        <v>72100000</v>
      </c>
      <c r="C4438" t="str">
        <f t="shared" si="859"/>
        <v>72100659</v>
      </c>
      <c r="D4438" t="str">
        <f t="shared" si="860"/>
        <v>801</v>
      </c>
      <c r="E4438" t="str">
        <f t="shared" si="857"/>
        <v>89301091</v>
      </c>
      <c r="F4438" t="str">
        <f>"8858570512"</f>
        <v>8858570512</v>
      </c>
      <c r="G4438" s="1">
        <v>44907</v>
      </c>
      <c r="H4438" t="str">
        <f>"93124"</f>
        <v>93124</v>
      </c>
      <c r="I4438">
        <v>1</v>
      </c>
      <c r="J4438">
        <v>173</v>
      </c>
      <c r="K4438">
        <v>0</v>
      </c>
      <c r="L4438">
        <v>212.79</v>
      </c>
    </row>
    <row r="4439" spans="1:12" x14ac:dyDescent="0.25">
      <c r="A4439" t="str">
        <f t="shared" si="858"/>
        <v>89301000</v>
      </c>
      <c r="B4439" t="str">
        <f t="shared" si="853"/>
        <v>72100000</v>
      </c>
      <c r="C4439" t="str">
        <f t="shared" si="859"/>
        <v>72100659</v>
      </c>
      <c r="D4439" t="str">
        <f t="shared" si="860"/>
        <v>801</v>
      </c>
      <c r="E4439" t="str">
        <f t="shared" si="857"/>
        <v>89301091</v>
      </c>
      <c r="F4439" t="str">
        <f>"8858570512"</f>
        <v>8858570512</v>
      </c>
      <c r="G4439" s="1">
        <v>44907</v>
      </c>
      <c r="H4439" t="str">
        <f>"93281"</f>
        <v>93281</v>
      </c>
      <c r="I4439">
        <v>1</v>
      </c>
      <c r="J4439">
        <v>134</v>
      </c>
      <c r="K4439">
        <v>0</v>
      </c>
      <c r="L4439">
        <v>164.82</v>
      </c>
    </row>
    <row r="4440" spans="1:12" x14ac:dyDescent="0.25">
      <c r="A4440" t="str">
        <f t="shared" si="858"/>
        <v>89301000</v>
      </c>
      <c r="B4440" t="str">
        <f t="shared" si="853"/>
        <v>72100000</v>
      </c>
      <c r="C4440" t="str">
        <f t="shared" si="859"/>
        <v>72100659</v>
      </c>
      <c r="D4440" t="str">
        <f t="shared" si="860"/>
        <v>801</v>
      </c>
      <c r="E4440" t="str">
        <f t="shared" si="857"/>
        <v>89301091</v>
      </c>
      <c r="F4440" t="str">
        <f>"8957195753"</f>
        <v>8957195753</v>
      </c>
      <c r="G4440" s="1">
        <v>44907</v>
      </c>
      <c r="H4440" t="str">
        <f>"93121"</f>
        <v>93121</v>
      </c>
      <c r="I4440">
        <v>1</v>
      </c>
      <c r="J4440">
        <v>125</v>
      </c>
      <c r="K4440">
        <v>0</v>
      </c>
      <c r="L4440">
        <v>153.75</v>
      </c>
    </row>
    <row r="4441" spans="1:12" x14ac:dyDescent="0.25">
      <c r="A4441" t="str">
        <f t="shared" si="858"/>
        <v>89301000</v>
      </c>
      <c r="B4441" t="str">
        <f t="shared" si="853"/>
        <v>72100000</v>
      </c>
      <c r="C4441" t="str">
        <f t="shared" si="859"/>
        <v>72100659</v>
      </c>
      <c r="D4441" t="str">
        <f t="shared" si="860"/>
        <v>801</v>
      </c>
      <c r="E4441" t="str">
        <f t="shared" si="857"/>
        <v>89301091</v>
      </c>
      <c r="F4441" t="str">
        <f>"8957195753"</f>
        <v>8957195753</v>
      </c>
      <c r="G4441" s="1">
        <v>44907</v>
      </c>
      <c r="H4441" t="str">
        <f>"93124"</f>
        <v>93124</v>
      </c>
      <c r="I4441">
        <v>1</v>
      </c>
      <c r="J4441">
        <v>173</v>
      </c>
      <c r="K4441">
        <v>0</v>
      </c>
      <c r="L4441">
        <v>212.79</v>
      </c>
    </row>
    <row r="4442" spans="1:12" x14ac:dyDescent="0.25">
      <c r="A4442" t="str">
        <f t="shared" si="858"/>
        <v>89301000</v>
      </c>
      <c r="B4442" t="str">
        <f t="shared" si="853"/>
        <v>72100000</v>
      </c>
      <c r="C4442" t="str">
        <f t="shared" si="859"/>
        <v>72100659</v>
      </c>
      <c r="D4442" t="str">
        <f t="shared" si="860"/>
        <v>801</v>
      </c>
      <c r="E4442" t="str">
        <f t="shared" ref="E4442:E4466" si="861">"89301091"</f>
        <v>89301091</v>
      </c>
      <c r="F4442" t="str">
        <f>"8957195753"</f>
        <v>8957195753</v>
      </c>
      <c r="G4442" s="1">
        <v>44907</v>
      </c>
      <c r="H4442" t="str">
        <f>"93281"</f>
        <v>93281</v>
      </c>
      <c r="I4442">
        <v>1</v>
      </c>
      <c r="J4442">
        <v>134</v>
      </c>
      <c r="K4442">
        <v>0</v>
      </c>
      <c r="L4442">
        <v>164.82</v>
      </c>
    </row>
    <row r="4443" spans="1:12" x14ac:dyDescent="0.25">
      <c r="A4443" t="str">
        <f t="shared" si="858"/>
        <v>89301000</v>
      </c>
      <c r="B4443" t="str">
        <f t="shared" si="853"/>
        <v>72100000</v>
      </c>
      <c r="C4443" t="str">
        <f t="shared" si="859"/>
        <v>72100659</v>
      </c>
      <c r="D4443" t="str">
        <f t="shared" si="860"/>
        <v>801</v>
      </c>
      <c r="E4443" t="str">
        <f t="shared" si="861"/>
        <v>89301091</v>
      </c>
      <c r="F4443" t="str">
        <f>"2212110362"</f>
        <v>2212110362</v>
      </c>
      <c r="G4443" s="1">
        <v>44908</v>
      </c>
      <c r="H4443" t="str">
        <f>"93121"</f>
        <v>93121</v>
      </c>
      <c r="I4443">
        <v>1</v>
      </c>
      <c r="J4443">
        <v>125</v>
      </c>
      <c r="K4443">
        <v>0</v>
      </c>
      <c r="L4443">
        <v>153.75</v>
      </c>
    </row>
    <row r="4444" spans="1:12" x14ac:dyDescent="0.25">
      <c r="A4444" t="str">
        <f t="shared" si="858"/>
        <v>89301000</v>
      </c>
      <c r="B4444" t="str">
        <f t="shared" si="853"/>
        <v>72100000</v>
      </c>
      <c r="C4444" t="str">
        <f t="shared" si="859"/>
        <v>72100659</v>
      </c>
      <c r="D4444" t="str">
        <f t="shared" si="860"/>
        <v>801</v>
      </c>
      <c r="E4444" t="str">
        <f t="shared" si="861"/>
        <v>89301091</v>
      </c>
      <c r="F4444" t="str">
        <f>"2212110362"</f>
        <v>2212110362</v>
      </c>
      <c r="G4444" s="1">
        <v>44908</v>
      </c>
      <c r="H4444" t="str">
        <f>"93124"</f>
        <v>93124</v>
      </c>
      <c r="I4444">
        <v>1</v>
      </c>
      <c r="J4444">
        <v>173</v>
      </c>
      <c r="K4444">
        <v>0</v>
      </c>
      <c r="L4444">
        <v>212.79</v>
      </c>
    </row>
    <row r="4445" spans="1:12" x14ac:dyDescent="0.25">
      <c r="A4445" t="str">
        <f t="shared" si="858"/>
        <v>89301000</v>
      </c>
      <c r="B4445" t="str">
        <f t="shared" si="853"/>
        <v>72100000</v>
      </c>
      <c r="C4445" t="str">
        <f t="shared" si="859"/>
        <v>72100659</v>
      </c>
      <c r="D4445" t="str">
        <f t="shared" si="860"/>
        <v>801</v>
      </c>
      <c r="E4445" t="str">
        <f t="shared" si="861"/>
        <v>89301091</v>
      </c>
      <c r="F4445" t="str">
        <f>"2212110362"</f>
        <v>2212110362</v>
      </c>
      <c r="G4445" s="1">
        <v>44908</v>
      </c>
      <c r="H4445" t="str">
        <f>"93281"</f>
        <v>93281</v>
      </c>
      <c r="I4445">
        <v>1</v>
      </c>
      <c r="J4445">
        <v>134</v>
      </c>
      <c r="K4445">
        <v>0</v>
      </c>
      <c r="L4445">
        <v>164.82</v>
      </c>
    </row>
    <row r="4446" spans="1:12" x14ac:dyDescent="0.25">
      <c r="A4446" t="str">
        <f t="shared" si="858"/>
        <v>89301000</v>
      </c>
      <c r="B4446" t="str">
        <f t="shared" si="853"/>
        <v>72100000</v>
      </c>
      <c r="C4446" t="str">
        <f t="shared" si="859"/>
        <v>72100659</v>
      </c>
      <c r="D4446" t="str">
        <f t="shared" si="860"/>
        <v>801</v>
      </c>
      <c r="E4446" t="str">
        <f t="shared" si="861"/>
        <v>89301091</v>
      </c>
      <c r="F4446" t="str">
        <f>"2212110384"</f>
        <v>2212110384</v>
      </c>
      <c r="G4446" s="1">
        <v>44908</v>
      </c>
      <c r="H4446" t="str">
        <f>"93121"</f>
        <v>93121</v>
      </c>
      <c r="I4446">
        <v>1</v>
      </c>
      <c r="J4446">
        <v>125</v>
      </c>
      <c r="K4446">
        <v>0</v>
      </c>
      <c r="L4446">
        <v>153.75</v>
      </c>
    </row>
    <row r="4447" spans="1:12" x14ac:dyDescent="0.25">
      <c r="A4447" t="str">
        <f t="shared" si="858"/>
        <v>89301000</v>
      </c>
      <c r="B4447" t="str">
        <f t="shared" si="853"/>
        <v>72100000</v>
      </c>
      <c r="C4447" t="str">
        <f t="shared" si="859"/>
        <v>72100659</v>
      </c>
      <c r="D4447" t="str">
        <f t="shared" si="860"/>
        <v>801</v>
      </c>
      <c r="E4447" t="str">
        <f t="shared" si="861"/>
        <v>89301091</v>
      </c>
      <c r="F4447" t="str">
        <f>"2212110384"</f>
        <v>2212110384</v>
      </c>
      <c r="G4447" s="1">
        <v>44908</v>
      </c>
      <c r="H4447" t="str">
        <f>"93124"</f>
        <v>93124</v>
      </c>
      <c r="I4447">
        <v>1</v>
      </c>
      <c r="J4447">
        <v>173</v>
      </c>
      <c r="K4447">
        <v>0</v>
      </c>
      <c r="L4447">
        <v>212.79</v>
      </c>
    </row>
    <row r="4448" spans="1:12" x14ac:dyDescent="0.25">
      <c r="A4448" t="str">
        <f t="shared" si="858"/>
        <v>89301000</v>
      </c>
      <c r="B4448" t="str">
        <f t="shared" si="853"/>
        <v>72100000</v>
      </c>
      <c r="C4448" t="str">
        <f t="shared" si="859"/>
        <v>72100659</v>
      </c>
      <c r="D4448" t="str">
        <f t="shared" si="860"/>
        <v>801</v>
      </c>
      <c r="E4448" t="str">
        <f t="shared" si="861"/>
        <v>89301091</v>
      </c>
      <c r="F4448" t="str">
        <f>"2212110384"</f>
        <v>2212110384</v>
      </c>
      <c r="G4448" s="1">
        <v>44908</v>
      </c>
      <c r="H4448" t="str">
        <f>"93281"</f>
        <v>93281</v>
      </c>
      <c r="I4448">
        <v>1</v>
      </c>
      <c r="J4448">
        <v>134</v>
      </c>
      <c r="K4448">
        <v>0</v>
      </c>
      <c r="L4448">
        <v>164.82</v>
      </c>
    </row>
    <row r="4449" spans="1:12" x14ac:dyDescent="0.25">
      <c r="A4449" t="str">
        <f t="shared" si="858"/>
        <v>89301000</v>
      </c>
      <c r="B4449" t="str">
        <f t="shared" si="853"/>
        <v>72100000</v>
      </c>
      <c r="C4449" t="str">
        <f t="shared" si="859"/>
        <v>72100659</v>
      </c>
      <c r="D4449" t="str">
        <f t="shared" si="860"/>
        <v>801</v>
      </c>
      <c r="E4449" t="str">
        <f t="shared" si="861"/>
        <v>89301091</v>
      </c>
      <c r="F4449" t="str">
        <f>"2212120504"</f>
        <v>2212120504</v>
      </c>
      <c r="G4449" s="1">
        <v>44910</v>
      </c>
      <c r="H4449" t="str">
        <f>"93121"</f>
        <v>93121</v>
      </c>
      <c r="I4449">
        <v>1</v>
      </c>
      <c r="J4449">
        <v>125</v>
      </c>
      <c r="K4449">
        <v>0</v>
      </c>
      <c r="L4449">
        <v>153.75</v>
      </c>
    </row>
    <row r="4450" spans="1:12" x14ac:dyDescent="0.25">
      <c r="A4450" t="str">
        <f t="shared" si="858"/>
        <v>89301000</v>
      </c>
      <c r="B4450" t="str">
        <f t="shared" si="853"/>
        <v>72100000</v>
      </c>
      <c r="C4450" t="str">
        <f t="shared" si="859"/>
        <v>72100659</v>
      </c>
      <c r="D4450" t="str">
        <f t="shared" si="860"/>
        <v>801</v>
      </c>
      <c r="E4450" t="str">
        <f t="shared" si="861"/>
        <v>89301091</v>
      </c>
      <c r="F4450" t="str">
        <f>"2212120504"</f>
        <v>2212120504</v>
      </c>
      <c r="G4450" s="1">
        <v>44910</v>
      </c>
      <c r="H4450" t="str">
        <f>"93124"</f>
        <v>93124</v>
      </c>
      <c r="I4450">
        <v>1</v>
      </c>
      <c r="J4450">
        <v>173</v>
      </c>
      <c r="K4450">
        <v>0</v>
      </c>
      <c r="L4450">
        <v>212.79</v>
      </c>
    </row>
    <row r="4451" spans="1:12" x14ac:dyDescent="0.25">
      <c r="A4451" t="str">
        <f t="shared" si="858"/>
        <v>89301000</v>
      </c>
      <c r="B4451" t="str">
        <f t="shared" si="853"/>
        <v>72100000</v>
      </c>
      <c r="C4451" t="str">
        <f t="shared" si="859"/>
        <v>72100659</v>
      </c>
      <c r="D4451" t="str">
        <f t="shared" si="860"/>
        <v>801</v>
      </c>
      <c r="E4451" t="str">
        <f t="shared" si="861"/>
        <v>89301091</v>
      </c>
      <c r="F4451" t="str">
        <f>"2212120504"</f>
        <v>2212120504</v>
      </c>
      <c r="G4451" s="1">
        <v>44910</v>
      </c>
      <c r="H4451" t="str">
        <f>"93281"</f>
        <v>93281</v>
      </c>
      <c r="I4451">
        <v>1</v>
      </c>
      <c r="J4451">
        <v>134</v>
      </c>
      <c r="K4451">
        <v>0</v>
      </c>
      <c r="L4451">
        <v>164.82</v>
      </c>
    </row>
    <row r="4452" spans="1:12" x14ac:dyDescent="0.25">
      <c r="A4452" t="str">
        <f t="shared" si="858"/>
        <v>89301000</v>
      </c>
      <c r="B4452" t="str">
        <f t="shared" ref="B4452:B4515" si="862">"72100000"</f>
        <v>72100000</v>
      </c>
      <c r="C4452" t="str">
        <f t="shared" si="859"/>
        <v>72100659</v>
      </c>
      <c r="D4452" t="str">
        <f t="shared" si="860"/>
        <v>801</v>
      </c>
      <c r="E4452" t="str">
        <f t="shared" si="861"/>
        <v>89301091</v>
      </c>
      <c r="F4452" t="str">
        <f>"2262120707"</f>
        <v>2262120707</v>
      </c>
      <c r="G4452" s="1">
        <v>44909</v>
      </c>
      <c r="H4452" t="str">
        <f>"93121"</f>
        <v>93121</v>
      </c>
      <c r="I4452">
        <v>1</v>
      </c>
      <c r="J4452">
        <v>125</v>
      </c>
      <c r="K4452">
        <v>0</v>
      </c>
      <c r="L4452">
        <v>153.75</v>
      </c>
    </row>
    <row r="4453" spans="1:12" x14ac:dyDescent="0.25">
      <c r="A4453" t="str">
        <f t="shared" si="858"/>
        <v>89301000</v>
      </c>
      <c r="B4453" t="str">
        <f t="shared" si="862"/>
        <v>72100000</v>
      </c>
      <c r="C4453" t="str">
        <f t="shared" si="859"/>
        <v>72100659</v>
      </c>
      <c r="D4453" t="str">
        <f t="shared" si="860"/>
        <v>801</v>
      </c>
      <c r="E4453" t="str">
        <f t="shared" si="861"/>
        <v>89301091</v>
      </c>
      <c r="F4453" t="str">
        <f>"2262120707"</f>
        <v>2262120707</v>
      </c>
      <c r="G4453" s="1">
        <v>44909</v>
      </c>
      <c r="H4453" t="str">
        <f>"93124"</f>
        <v>93124</v>
      </c>
      <c r="I4453">
        <v>1</v>
      </c>
      <c r="J4453">
        <v>173</v>
      </c>
      <c r="K4453">
        <v>0</v>
      </c>
      <c r="L4453">
        <v>212.79</v>
      </c>
    </row>
    <row r="4454" spans="1:12" x14ac:dyDescent="0.25">
      <c r="A4454" t="str">
        <f t="shared" si="858"/>
        <v>89301000</v>
      </c>
      <c r="B4454" t="str">
        <f t="shared" si="862"/>
        <v>72100000</v>
      </c>
      <c r="C4454" t="str">
        <f t="shared" si="859"/>
        <v>72100659</v>
      </c>
      <c r="D4454" t="str">
        <f t="shared" si="860"/>
        <v>801</v>
      </c>
      <c r="E4454" t="str">
        <f t="shared" si="861"/>
        <v>89301091</v>
      </c>
      <c r="F4454" t="str">
        <f>"2262120707"</f>
        <v>2262120707</v>
      </c>
      <c r="G4454" s="1">
        <v>44909</v>
      </c>
      <c r="H4454" t="str">
        <f>"93281"</f>
        <v>93281</v>
      </c>
      <c r="I4454">
        <v>1</v>
      </c>
      <c r="J4454">
        <v>134</v>
      </c>
      <c r="K4454">
        <v>0</v>
      </c>
      <c r="L4454">
        <v>164.82</v>
      </c>
    </row>
    <row r="4455" spans="1:12" x14ac:dyDescent="0.25">
      <c r="A4455" t="str">
        <f t="shared" si="858"/>
        <v>89301000</v>
      </c>
      <c r="B4455" t="str">
        <f t="shared" si="862"/>
        <v>72100000</v>
      </c>
      <c r="C4455" t="str">
        <f t="shared" si="859"/>
        <v>72100659</v>
      </c>
      <c r="D4455" t="str">
        <f t="shared" si="860"/>
        <v>801</v>
      </c>
      <c r="E4455" t="str">
        <f t="shared" si="861"/>
        <v>89301091</v>
      </c>
      <c r="F4455" t="str">
        <f>"2212130580"</f>
        <v>2212130580</v>
      </c>
      <c r="G4455" s="1">
        <v>44910</v>
      </c>
      <c r="H4455" t="str">
        <f>"93121"</f>
        <v>93121</v>
      </c>
      <c r="I4455">
        <v>1</v>
      </c>
      <c r="J4455">
        <v>125</v>
      </c>
      <c r="K4455">
        <v>0</v>
      </c>
      <c r="L4455">
        <v>153.75</v>
      </c>
    </row>
    <row r="4456" spans="1:12" x14ac:dyDescent="0.25">
      <c r="A4456" t="str">
        <f t="shared" si="858"/>
        <v>89301000</v>
      </c>
      <c r="B4456" t="str">
        <f t="shared" si="862"/>
        <v>72100000</v>
      </c>
      <c r="C4456" t="str">
        <f t="shared" si="859"/>
        <v>72100659</v>
      </c>
      <c r="D4456" t="str">
        <f t="shared" si="860"/>
        <v>801</v>
      </c>
      <c r="E4456" t="str">
        <f t="shared" si="861"/>
        <v>89301091</v>
      </c>
      <c r="F4456" t="str">
        <f>"2212130580"</f>
        <v>2212130580</v>
      </c>
      <c r="G4456" s="1">
        <v>44910</v>
      </c>
      <c r="H4456" t="str">
        <f>"93124"</f>
        <v>93124</v>
      </c>
      <c r="I4456">
        <v>1</v>
      </c>
      <c r="J4456">
        <v>173</v>
      </c>
      <c r="K4456">
        <v>0</v>
      </c>
      <c r="L4456">
        <v>212.79</v>
      </c>
    </row>
    <row r="4457" spans="1:12" x14ac:dyDescent="0.25">
      <c r="A4457" t="str">
        <f t="shared" si="858"/>
        <v>89301000</v>
      </c>
      <c r="B4457" t="str">
        <f t="shared" si="862"/>
        <v>72100000</v>
      </c>
      <c r="C4457" t="str">
        <f t="shared" si="859"/>
        <v>72100659</v>
      </c>
      <c r="D4457" t="str">
        <f t="shared" si="860"/>
        <v>801</v>
      </c>
      <c r="E4457" t="str">
        <f t="shared" si="861"/>
        <v>89301091</v>
      </c>
      <c r="F4457" t="str">
        <f>"2212130580"</f>
        <v>2212130580</v>
      </c>
      <c r="G4457" s="1">
        <v>44910</v>
      </c>
      <c r="H4457" t="str">
        <f>"93281"</f>
        <v>93281</v>
      </c>
      <c r="I4457">
        <v>1</v>
      </c>
      <c r="J4457">
        <v>134</v>
      </c>
      <c r="K4457">
        <v>0</v>
      </c>
      <c r="L4457">
        <v>164.82</v>
      </c>
    </row>
    <row r="4458" spans="1:12" x14ac:dyDescent="0.25">
      <c r="A4458" t="str">
        <f t="shared" si="858"/>
        <v>89301000</v>
      </c>
      <c r="B4458" t="str">
        <f t="shared" si="862"/>
        <v>72100000</v>
      </c>
      <c r="C4458" t="str">
        <f t="shared" ref="C4458:C4489" si="863">"72100659"</f>
        <v>72100659</v>
      </c>
      <c r="D4458" t="str">
        <f t="shared" ref="D4458:D4489" si="864">"801"</f>
        <v>801</v>
      </c>
      <c r="E4458" t="str">
        <f t="shared" si="861"/>
        <v>89301091</v>
      </c>
      <c r="F4458" t="str">
        <f>"2262130497"</f>
        <v>2262130497</v>
      </c>
      <c r="G4458" s="1">
        <v>44910</v>
      </c>
      <c r="H4458" t="str">
        <f>"93121"</f>
        <v>93121</v>
      </c>
      <c r="I4458">
        <v>1</v>
      </c>
      <c r="J4458">
        <v>125</v>
      </c>
      <c r="K4458">
        <v>0</v>
      </c>
      <c r="L4458">
        <v>153.75</v>
      </c>
    </row>
    <row r="4459" spans="1:12" x14ac:dyDescent="0.25">
      <c r="A4459" t="str">
        <f t="shared" si="858"/>
        <v>89301000</v>
      </c>
      <c r="B4459" t="str">
        <f t="shared" si="862"/>
        <v>72100000</v>
      </c>
      <c r="C4459" t="str">
        <f t="shared" si="863"/>
        <v>72100659</v>
      </c>
      <c r="D4459" t="str">
        <f t="shared" si="864"/>
        <v>801</v>
      </c>
      <c r="E4459" t="str">
        <f t="shared" si="861"/>
        <v>89301091</v>
      </c>
      <c r="F4459" t="str">
        <f>"2262130497"</f>
        <v>2262130497</v>
      </c>
      <c r="G4459" s="1">
        <v>44910</v>
      </c>
      <c r="H4459" t="str">
        <f>"93124"</f>
        <v>93124</v>
      </c>
      <c r="I4459">
        <v>1</v>
      </c>
      <c r="J4459">
        <v>173</v>
      </c>
      <c r="K4459">
        <v>0</v>
      </c>
      <c r="L4459">
        <v>212.79</v>
      </c>
    </row>
    <row r="4460" spans="1:12" x14ac:dyDescent="0.25">
      <c r="A4460" t="str">
        <f t="shared" si="858"/>
        <v>89301000</v>
      </c>
      <c r="B4460" t="str">
        <f t="shared" si="862"/>
        <v>72100000</v>
      </c>
      <c r="C4460" t="str">
        <f t="shared" si="863"/>
        <v>72100659</v>
      </c>
      <c r="D4460" t="str">
        <f t="shared" si="864"/>
        <v>801</v>
      </c>
      <c r="E4460" t="str">
        <f t="shared" si="861"/>
        <v>89301091</v>
      </c>
      <c r="F4460" t="str">
        <f>"2262130497"</f>
        <v>2262130497</v>
      </c>
      <c r="G4460" s="1">
        <v>44910</v>
      </c>
      <c r="H4460" t="str">
        <f>"93281"</f>
        <v>93281</v>
      </c>
      <c r="I4460">
        <v>1</v>
      </c>
      <c r="J4460">
        <v>134</v>
      </c>
      <c r="K4460">
        <v>0</v>
      </c>
      <c r="L4460">
        <v>164.82</v>
      </c>
    </row>
    <row r="4461" spans="1:12" x14ac:dyDescent="0.25">
      <c r="A4461" t="str">
        <f t="shared" si="858"/>
        <v>89301000</v>
      </c>
      <c r="B4461" t="str">
        <f t="shared" si="862"/>
        <v>72100000</v>
      </c>
      <c r="C4461" t="str">
        <f t="shared" si="863"/>
        <v>72100659</v>
      </c>
      <c r="D4461" t="str">
        <f t="shared" si="864"/>
        <v>801</v>
      </c>
      <c r="E4461" t="str">
        <f t="shared" si="861"/>
        <v>89301091</v>
      </c>
      <c r="F4461" t="str">
        <f>"2262130508"</f>
        <v>2262130508</v>
      </c>
      <c r="G4461" s="1">
        <v>44910</v>
      </c>
      <c r="H4461" t="str">
        <f>"93121"</f>
        <v>93121</v>
      </c>
      <c r="I4461">
        <v>1</v>
      </c>
      <c r="J4461">
        <v>125</v>
      </c>
      <c r="K4461">
        <v>0</v>
      </c>
      <c r="L4461">
        <v>153.75</v>
      </c>
    </row>
    <row r="4462" spans="1:12" x14ac:dyDescent="0.25">
      <c r="A4462" t="str">
        <f t="shared" si="858"/>
        <v>89301000</v>
      </c>
      <c r="B4462" t="str">
        <f t="shared" si="862"/>
        <v>72100000</v>
      </c>
      <c r="C4462" t="str">
        <f t="shared" si="863"/>
        <v>72100659</v>
      </c>
      <c r="D4462" t="str">
        <f t="shared" si="864"/>
        <v>801</v>
      </c>
      <c r="E4462" t="str">
        <f t="shared" si="861"/>
        <v>89301091</v>
      </c>
      <c r="F4462" t="str">
        <f>"2262130508"</f>
        <v>2262130508</v>
      </c>
      <c r="G4462" s="1">
        <v>44910</v>
      </c>
      <c r="H4462" t="str">
        <f>"93124"</f>
        <v>93124</v>
      </c>
      <c r="I4462">
        <v>1</v>
      </c>
      <c r="J4462">
        <v>173</v>
      </c>
      <c r="K4462">
        <v>0</v>
      </c>
      <c r="L4462">
        <v>212.79</v>
      </c>
    </row>
    <row r="4463" spans="1:12" x14ac:dyDescent="0.25">
      <c r="A4463" t="str">
        <f t="shared" si="858"/>
        <v>89301000</v>
      </c>
      <c r="B4463" t="str">
        <f t="shared" si="862"/>
        <v>72100000</v>
      </c>
      <c r="C4463" t="str">
        <f t="shared" si="863"/>
        <v>72100659</v>
      </c>
      <c r="D4463" t="str">
        <f t="shared" si="864"/>
        <v>801</v>
      </c>
      <c r="E4463" t="str">
        <f t="shared" si="861"/>
        <v>89301091</v>
      </c>
      <c r="F4463" t="str">
        <f>"2262130508"</f>
        <v>2262130508</v>
      </c>
      <c r="G4463" s="1">
        <v>44910</v>
      </c>
      <c r="H4463" t="str">
        <f>"93281"</f>
        <v>93281</v>
      </c>
      <c r="I4463">
        <v>1</v>
      </c>
      <c r="J4463">
        <v>134</v>
      </c>
      <c r="K4463">
        <v>0</v>
      </c>
      <c r="L4463">
        <v>164.82</v>
      </c>
    </row>
    <row r="4464" spans="1:12" x14ac:dyDescent="0.25">
      <c r="A4464" t="str">
        <f t="shared" si="858"/>
        <v>89301000</v>
      </c>
      <c r="B4464" t="str">
        <f t="shared" si="862"/>
        <v>72100000</v>
      </c>
      <c r="C4464" t="str">
        <f t="shared" si="863"/>
        <v>72100659</v>
      </c>
      <c r="D4464" t="str">
        <f t="shared" si="864"/>
        <v>801</v>
      </c>
      <c r="E4464" t="str">
        <f t="shared" si="861"/>
        <v>89301091</v>
      </c>
      <c r="F4464" t="str">
        <f>"2262130541"</f>
        <v>2262130541</v>
      </c>
      <c r="G4464" s="1">
        <v>44910</v>
      </c>
      <c r="H4464" t="str">
        <f>"93121"</f>
        <v>93121</v>
      </c>
      <c r="I4464">
        <v>1</v>
      </c>
      <c r="J4464">
        <v>125</v>
      </c>
      <c r="K4464">
        <v>0</v>
      </c>
      <c r="L4464">
        <v>153.75</v>
      </c>
    </row>
    <row r="4465" spans="1:12" x14ac:dyDescent="0.25">
      <c r="A4465" t="str">
        <f t="shared" si="858"/>
        <v>89301000</v>
      </c>
      <c r="B4465" t="str">
        <f t="shared" si="862"/>
        <v>72100000</v>
      </c>
      <c r="C4465" t="str">
        <f t="shared" si="863"/>
        <v>72100659</v>
      </c>
      <c r="D4465" t="str">
        <f t="shared" si="864"/>
        <v>801</v>
      </c>
      <c r="E4465" t="str">
        <f t="shared" si="861"/>
        <v>89301091</v>
      </c>
      <c r="F4465" t="str">
        <f>"2262130541"</f>
        <v>2262130541</v>
      </c>
      <c r="G4465" s="1">
        <v>44910</v>
      </c>
      <c r="H4465" t="str">
        <f>"93124"</f>
        <v>93124</v>
      </c>
      <c r="I4465">
        <v>1</v>
      </c>
      <c r="J4465">
        <v>173</v>
      </c>
      <c r="K4465">
        <v>0</v>
      </c>
      <c r="L4465">
        <v>212.79</v>
      </c>
    </row>
    <row r="4466" spans="1:12" x14ac:dyDescent="0.25">
      <c r="A4466" t="str">
        <f t="shared" si="858"/>
        <v>89301000</v>
      </c>
      <c r="B4466" t="str">
        <f t="shared" si="862"/>
        <v>72100000</v>
      </c>
      <c r="C4466" t="str">
        <f t="shared" si="863"/>
        <v>72100659</v>
      </c>
      <c r="D4466" t="str">
        <f t="shared" si="864"/>
        <v>801</v>
      </c>
      <c r="E4466" t="str">
        <f t="shared" si="861"/>
        <v>89301091</v>
      </c>
      <c r="F4466" t="str">
        <f>"2262130541"</f>
        <v>2262130541</v>
      </c>
      <c r="G4466" s="1">
        <v>44910</v>
      </c>
      <c r="H4466" t="str">
        <f>"93281"</f>
        <v>93281</v>
      </c>
      <c r="I4466">
        <v>1</v>
      </c>
      <c r="J4466">
        <v>134</v>
      </c>
      <c r="K4466">
        <v>0</v>
      </c>
      <c r="L4466">
        <v>164.82</v>
      </c>
    </row>
    <row r="4467" spans="1:12" x14ac:dyDescent="0.25">
      <c r="A4467" t="str">
        <f t="shared" si="858"/>
        <v>89301000</v>
      </c>
      <c r="B4467" t="str">
        <f t="shared" si="862"/>
        <v>72100000</v>
      </c>
      <c r="C4467" t="str">
        <f t="shared" si="863"/>
        <v>72100659</v>
      </c>
      <c r="D4467" t="str">
        <f t="shared" si="864"/>
        <v>801</v>
      </c>
      <c r="E4467" t="str">
        <f>"89301093"</f>
        <v>89301093</v>
      </c>
      <c r="F4467" t="str">
        <f>"8557121892"</f>
        <v>8557121892</v>
      </c>
      <c r="G4467" s="1">
        <v>44909</v>
      </c>
      <c r="H4467" t="str">
        <f>"93124"</f>
        <v>93124</v>
      </c>
      <c r="I4467">
        <v>1</v>
      </c>
      <c r="J4467">
        <v>173</v>
      </c>
      <c r="K4467">
        <v>0</v>
      </c>
      <c r="L4467">
        <v>212.79</v>
      </c>
    </row>
    <row r="4468" spans="1:12" x14ac:dyDescent="0.25">
      <c r="A4468" t="str">
        <f t="shared" si="858"/>
        <v>89301000</v>
      </c>
      <c r="B4468" t="str">
        <f t="shared" si="862"/>
        <v>72100000</v>
      </c>
      <c r="C4468" t="str">
        <f t="shared" si="863"/>
        <v>72100659</v>
      </c>
      <c r="D4468" t="str">
        <f t="shared" si="864"/>
        <v>801</v>
      </c>
      <c r="E4468" t="str">
        <f t="shared" ref="E4468:E4515" si="865">"89301091"</f>
        <v>89301091</v>
      </c>
      <c r="F4468" t="str">
        <f>"2212140051"</f>
        <v>2212140051</v>
      </c>
      <c r="G4468" s="1">
        <v>44911</v>
      </c>
      <c r="H4468" t="str">
        <f>"93121"</f>
        <v>93121</v>
      </c>
      <c r="I4468">
        <v>1</v>
      </c>
      <c r="J4468">
        <v>125</v>
      </c>
      <c r="K4468">
        <v>0</v>
      </c>
      <c r="L4468">
        <v>153.75</v>
      </c>
    </row>
    <row r="4469" spans="1:12" x14ac:dyDescent="0.25">
      <c r="A4469" t="str">
        <f t="shared" si="858"/>
        <v>89301000</v>
      </c>
      <c r="B4469" t="str">
        <f t="shared" si="862"/>
        <v>72100000</v>
      </c>
      <c r="C4469" t="str">
        <f t="shared" si="863"/>
        <v>72100659</v>
      </c>
      <c r="D4469" t="str">
        <f t="shared" si="864"/>
        <v>801</v>
      </c>
      <c r="E4469" t="str">
        <f t="shared" si="865"/>
        <v>89301091</v>
      </c>
      <c r="F4469" t="str">
        <f>"2212140051"</f>
        <v>2212140051</v>
      </c>
      <c r="G4469" s="1">
        <v>44911</v>
      </c>
      <c r="H4469" t="str">
        <f>"93124"</f>
        <v>93124</v>
      </c>
      <c r="I4469">
        <v>1</v>
      </c>
      <c r="J4469">
        <v>173</v>
      </c>
      <c r="K4469">
        <v>0</v>
      </c>
      <c r="L4469">
        <v>212.79</v>
      </c>
    </row>
    <row r="4470" spans="1:12" x14ac:dyDescent="0.25">
      <c r="A4470" t="str">
        <f t="shared" si="858"/>
        <v>89301000</v>
      </c>
      <c r="B4470" t="str">
        <f t="shared" si="862"/>
        <v>72100000</v>
      </c>
      <c r="C4470" t="str">
        <f t="shared" si="863"/>
        <v>72100659</v>
      </c>
      <c r="D4470" t="str">
        <f t="shared" si="864"/>
        <v>801</v>
      </c>
      <c r="E4470" t="str">
        <f t="shared" si="865"/>
        <v>89301091</v>
      </c>
      <c r="F4470" t="str">
        <f>"2212140051"</f>
        <v>2212140051</v>
      </c>
      <c r="G4470" s="1">
        <v>44911</v>
      </c>
      <c r="H4470" t="str">
        <f>"93281"</f>
        <v>93281</v>
      </c>
      <c r="I4470">
        <v>1</v>
      </c>
      <c r="J4470">
        <v>134</v>
      </c>
      <c r="K4470">
        <v>0</v>
      </c>
      <c r="L4470">
        <v>164.82</v>
      </c>
    </row>
    <row r="4471" spans="1:12" x14ac:dyDescent="0.25">
      <c r="A4471" t="str">
        <f t="shared" si="858"/>
        <v>89301000</v>
      </c>
      <c r="B4471" t="str">
        <f t="shared" si="862"/>
        <v>72100000</v>
      </c>
      <c r="C4471" t="str">
        <f t="shared" si="863"/>
        <v>72100659</v>
      </c>
      <c r="D4471" t="str">
        <f t="shared" si="864"/>
        <v>801</v>
      </c>
      <c r="E4471" t="str">
        <f t="shared" si="865"/>
        <v>89301091</v>
      </c>
      <c r="F4471" t="str">
        <f>"2262140540"</f>
        <v>2262140540</v>
      </c>
      <c r="G4471" s="1">
        <v>44911</v>
      </c>
      <c r="H4471" t="str">
        <f>"93121"</f>
        <v>93121</v>
      </c>
      <c r="I4471">
        <v>1</v>
      </c>
      <c r="J4471">
        <v>125</v>
      </c>
      <c r="K4471">
        <v>0</v>
      </c>
      <c r="L4471">
        <v>153.75</v>
      </c>
    </row>
    <row r="4472" spans="1:12" x14ac:dyDescent="0.25">
      <c r="A4472" t="str">
        <f t="shared" si="858"/>
        <v>89301000</v>
      </c>
      <c r="B4472" t="str">
        <f t="shared" si="862"/>
        <v>72100000</v>
      </c>
      <c r="C4472" t="str">
        <f t="shared" si="863"/>
        <v>72100659</v>
      </c>
      <c r="D4472" t="str">
        <f t="shared" si="864"/>
        <v>801</v>
      </c>
      <c r="E4472" t="str">
        <f t="shared" si="865"/>
        <v>89301091</v>
      </c>
      <c r="F4472" t="str">
        <f>"2262140540"</f>
        <v>2262140540</v>
      </c>
      <c r="G4472" s="1">
        <v>44911</v>
      </c>
      <c r="H4472" t="str">
        <f>"93124"</f>
        <v>93124</v>
      </c>
      <c r="I4472">
        <v>1</v>
      </c>
      <c r="J4472">
        <v>173</v>
      </c>
      <c r="K4472">
        <v>0</v>
      </c>
      <c r="L4472">
        <v>212.79</v>
      </c>
    </row>
    <row r="4473" spans="1:12" x14ac:dyDescent="0.25">
      <c r="A4473" t="str">
        <f t="shared" si="858"/>
        <v>89301000</v>
      </c>
      <c r="B4473" t="str">
        <f t="shared" si="862"/>
        <v>72100000</v>
      </c>
      <c r="C4473" t="str">
        <f t="shared" si="863"/>
        <v>72100659</v>
      </c>
      <c r="D4473" t="str">
        <f t="shared" si="864"/>
        <v>801</v>
      </c>
      <c r="E4473" t="str">
        <f t="shared" si="865"/>
        <v>89301091</v>
      </c>
      <c r="F4473" t="str">
        <f>"2262140540"</f>
        <v>2262140540</v>
      </c>
      <c r="G4473" s="1">
        <v>44911</v>
      </c>
      <c r="H4473" t="str">
        <f>"93281"</f>
        <v>93281</v>
      </c>
      <c r="I4473">
        <v>1</v>
      </c>
      <c r="J4473">
        <v>134</v>
      </c>
      <c r="K4473">
        <v>0</v>
      </c>
      <c r="L4473">
        <v>164.82</v>
      </c>
    </row>
    <row r="4474" spans="1:12" x14ac:dyDescent="0.25">
      <c r="A4474" t="str">
        <f t="shared" si="858"/>
        <v>89301000</v>
      </c>
      <c r="B4474" t="str">
        <f t="shared" si="862"/>
        <v>72100000</v>
      </c>
      <c r="C4474" t="str">
        <f t="shared" si="863"/>
        <v>72100659</v>
      </c>
      <c r="D4474" t="str">
        <f t="shared" si="864"/>
        <v>801</v>
      </c>
      <c r="E4474" t="str">
        <f t="shared" si="865"/>
        <v>89301091</v>
      </c>
      <c r="F4474" t="str">
        <f>"2212150688"</f>
        <v>2212150688</v>
      </c>
      <c r="G4474" s="1">
        <v>44912</v>
      </c>
      <c r="H4474" t="str">
        <f>"93121"</f>
        <v>93121</v>
      </c>
      <c r="I4474">
        <v>1</v>
      </c>
      <c r="J4474">
        <v>125</v>
      </c>
      <c r="K4474">
        <v>0</v>
      </c>
      <c r="L4474">
        <v>153.75</v>
      </c>
    </row>
    <row r="4475" spans="1:12" x14ac:dyDescent="0.25">
      <c r="A4475" t="str">
        <f t="shared" si="858"/>
        <v>89301000</v>
      </c>
      <c r="B4475" t="str">
        <f t="shared" si="862"/>
        <v>72100000</v>
      </c>
      <c r="C4475" t="str">
        <f t="shared" si="863"/>
        <v>72100659</v>
      </c>
      <c r="D4475" t="str">
        <f t="shared" si="864"/>
        <v>801</v>
      </c>
      <c r="E4475" t="str">
        <f t="shared" si="865"/>
        <v>89301091</v>
      </c>
      <c r="F4475" t="str">
        <f>"2212150688"</f>
        <v>2212150688</v>
      </c>
      <c r="G4475" s="1">
        <v>44912</v>
      </c>
      <c r="H4475" t="str">
        <f>"93124"</f>
        <v>93124</v>
      </c>
      <c r="I4475">
        <v>1</v>
      </c>
      <c r="J4475">
        <v>173</v>
      </c>
      <c r="K4475">
        <v>0</v>
      </c>
      <c r="L4475">
        <v>212.79</v>
      </c>
    </row>
    <row r="4476" spans="1:12" x14ac:dyDescent="0.25">
      <c r="A4476" t="str">
        <f t="shared" si="858"/>
        <v>89301000</v>
      </c>
      <c r="B4476" t="str">
        <f t="shared" si="862"/>
        <v>72100000</v>
      </c>
      <c r="C4476" t="str">
        <f t="shared" si="863"/>
        <v>72100659</v>
      </c>
      <c r="D4476" t="str">
        <f t="shared" si="864"/>
        <v>801</v>
      </c>
      <c r="E4476" t="str">
        <f t="shared" si="865"/>
        <v>89301091</v>
      </c>
      <c r="F4476" t="str">
        <f>"2212150688"</f>
        <v>2212150688</v>
      </c>
      <c r="G4476" s="1">
        <v>44912</v>
      </c>
      <c r="H4476" t="str">
        <f>"93281"</f>
        <v>93281</v>
      </c>
      <c r="I4476">
        <v>1</v>
      </c>
      <c r="J4476">
        <v>134</v>
      </c>
      <c r="K4476">
        <v>0</v>
      </c>
      <c r="L4476">
        <v>164.82</v>
      </c>
    </row>
    <row r="4477" spans="1:12" x14ac:dyDescent="0.25">
      <c r="A4477" t="str">
        <f t="shared" si="858"/>
        <v>89301000</v>
      </c>
      <c r="B4477" t="str">
        <f t="shared" si="862"/>
        <v>72100000</v>
      </c>
      <c r="C4477" t="str">
        <f t="shared" si="863"/>
        <v>72100659</v>
      </c>
      <c r="D4477" t="str">
        <f t="shared" si="864"/>
        <v>801</v>
      </c>
      <c r="E4477" t="str">
        <f t="shared" si="865"/>
        <v>89301091</v>
      </c>
      <c r="F4477" t="str">
        <f>"8652275819"</f>
        <v>8652275819</v>
      </c>
      <c r="G4477" s="1">
        <v>44913</v>
      </c>
      <c r="H4477" t="str">
        <f>"93121"</f>
        <v>93121</v>
      </c>
      <c r="I4477">
        <v>1</v>
      </c>
      <c r="J4477">
        <v>125</v>
      </c>
      <c r="K4477">
        <v>0</v>
      </c>
      <c r="L4477">
        <v>153.75</v>
      </c>
    </row>
    <row r="4478" spans="1:12" x14ac:dyDescent="0.25">
      <c r="A4478" t="str">
        <f t="shared" si="858"/>
        <v>89301000</v>
      </c>
      <c r="B4478" t="str">
        <f t="shared" si="862"/>
        <v>72100000</v>
      </c>
      <c r="C4478" t="str">
        <f t="shared" si="863"/>
        <v>72100659</v>
      </c>
      <c r="D4478" t="str">
        <f t="shared" si="864"/>
        <v>801</v>
      </c>
      <c r="E4478" t="str">
        <f t="shared" si="865"/>
        <v>89301091</v>
      </c>
      <c r="F4478" t="str">
        <f>"8652275819"</f>
        <v>8652275819</v>
      </c>
      <c r="G4478" s="1">
        <v>44913</v>
      </c>
      <c r="H4478" t="str">
        <f>"93124"</f>
        <v>93124</v>
      </c>
      <c r="I4478">
        <v>1</v>
      </c>
      <c r="J4478">
        <v>173</v>
      </c>
      <c r="K4478">
        <v>0</v>
      </c>
      <c r="L4478">
        <v>212.79</v>
      </c>
    </row>
    <row r="4479" spans="1:12" x14ac:dyDescent="0.25">
      <c r="A4479" t="str">
        <f t="shared" si="858"/>
        <v>89301000</v>
      </c>
      <c r="B4479" t="str">
        <f t="shared" si="862"/>
        <v>72100000</v>
      </c>
      <c r="C4479" t="str">
        <f t="shared" si="863"/>
        <v>72100659</v>
      </c>
      <c r="D4479" t="str">
        <f t="shared" si="864"/>
        <v>801</v>
      </c>
      <c r="E4479" t="str">
        <f t="shared" si="865"/>
        <v>89301091</v>
      </c>
      <c r="F4479" t="str">
        <f>"8652275819"</f>
        <v>8652275819</v>
      </c>
      <c r="G4479" s="1">
        <v>44913</v>
      </c>
      <c r="H4479" t="str">
        <f>"93281"</f>
        <v>93281</v>
      </c>
      <c r="I4479">
        <v>1</v>
      </c>
      <c r="J4479">
        <v>134</v>
      </c>
      <c r="K4479">
        <v>0</v>
      </c>
      <c r="L4479">
        <v>164.82</v>
      </c>
    </row>
    <row r="4480" spans="1:12" x14ac:dyDescent="0.25">
      <c r="A4480" t="str">
        <f t="shared" si="858"/>
        <v>89301000</v>
      </c>
      <c r="B4480" t="str">
        <f t="shared" si="862"/>
        <v>72100000</v>
      </c>
      <c r="C4480" t="str">
        <f t="shared" si="863"/>
        <v>72100659</v>
      </c>
      <c r="D4480" t="str">
        <f t="shared" si="864"/>
        <v>801</v>
      </c>
      <c r="E4480" t="str">
        <f t="shared" si="865"/>
        <v>89301091</v>
      </c>
      <c r="F4480" t="str">
        <f>"8858264943"</f>
        <v>8858264943</v>
      </c>
      <c r="G4480" s="1">
        <v>44913</v>
      </c>
      <c r="H4480" t="str">
        <f>"93121"</f>
        <v>93121</v>
      </c>
      <c r="I4480">
        <v>1</v>
      </c>
      <c r="J4480">
        <v>125</v>
      </c>
      <c r="K4480">
        <v>0</v>
      </c>
      <c r="L4480">
        <v>153.75</v>
      </c>
    </row>
    <row r="4481" spans="1:12" x14ac:dyDescent="0.25">
      <c r="A4481" t="str">
        <f t="shared" si="858"/>
        <v>89301000</v>
      </c>
      <c r="B4481" t="str">
        <f t="shared" si="862"/>
        <v>72100000</v>
      </c>
      <c r="C4481" t="str">
        <f t="shared" si="863"/>
        <v>72100659</v>
      </c>
      <c r="D4481" t="str">
        <f t="shared" si="864"/>
        <v>801</v>
      </c>
      <c r="E4481" t="str">
        <f t="shared" si="865"/>
        <v>89301091</v>
      </c>
      <c r="F4481" t="str">
        <f>"8858264943"</f>
        <v>8858264943</v>
      </c>
      <c r="G4481" s="1">
        <v>44913</v>
      </c>
      <c r="H4481" t="str">
        <f>"93124"</f>
        <v>93124</v>
      </c>
      <c r="I4481">
        <v>1</v>
      </c>
      <c r="J4481">
        <v>173</v>
      </c>
      <c r="K4481">
        <v>0</v>
      </c>
      <c r="L4481">
        <v>212.79</v>
      </c>
    </row>
    <row r="4482" spans="1:12" x14ac:dyDescent="0.25">
      <c r="A4482" t="str">
        <f t="shared" ref="A4482:A4545" si="866">"89301000"</f>
        <v>89301000</v>
      </c>
      <c r="B4482" t="str">
        <f t="shared" si="862"/>
        <v>72100000</v>
      </c>
      <c r="C4482" t="str">
        <f t="shared" si="863"/>
        <v>72100659</v>
      </c>
      <c r="D4482" t="str">
        <f t="shared" si="864"/>
        <v>801</v>
      </c>
      <c r="E4482" t="str">
        <f t="shared" si="865"/>
        <v>89301091</v>
      </c>
      <c r="F4482" t="str">
        <f>"8858264943"</f>
        <v>8858264943</v>
      </c>
      <c r="G4482" s="1">
        <v>44913</v>
      </c>
      <c r="H4482" t="str">
        <f>"93281"</f>
        <v>93281</v>
      </c>
      <c r="I4482">
        <v>1</v>
      </c>
      <c r="J4482">
        <v>134</v>
      </c>
      <c r="K4482">
        <v>0</v>
      </c>
      <c r="L4482">
        <v>164.82</v>
      </c>
    </row>
    <row r="4483" spans="1:12" x14ac:dyDescent="0.25">
      <c r="A4483" t="str">
        <f t="shared" si="866"/>
        <v>89301000</v>
      </c>
      <c r="B4483" t="str">
        <f t="shared" si="862"/>
        <v>72100000</v>
      </c>
      <c r="C4483" t="str">
        <f t="shared" si="863"/>
        <v>72100659</v>
      </c>
      <c r="D4483" t="str">
        <f t="shared" si="864"/>
        <v>801</v>
      </c>
      <c r="E4483" t="str">
        <f t="shared" si="865"/>
        <v>89301091</v>
      </c>
      <c r="F4483" t="str">
        <f>"2212180212"</f>
        <v>2212180212</v>
      </c>
      <c r="G4483" s="1">
        <v>44915</v>
      </c>
      <c r="H4483" t="str">
        <f>"93121"</f>
        <v>93121</v>
      </c>
      <c r="I4483">
        <v>1</v>
      </c>
      <c r="J4483">
        <v>125</v>
      </c>
      <c r="K4483">
        <v>0</v>
      </c>
      <c r="L4483">
        <v>153.75</v>
      </c>
    </row>
    <row r="4484" spans="1:12" x14ac:dyDescent="0.25">
      <c r="A4484" t="str">
        <f t="shared" si="866"/>
        <v>89301000</v>
      </c>
      <c r="B4484" t="str">
        <f t="shared" si="862"/>
        <v>72100000</v>
      </c>
      <c r="C4484" t="str">
        <f t="shared" si="863"/>
        <v>72100659</v>
      </c>
      <c r="D4484" t="str">
        <f t="shared" si="864"/>
        <v>801</v>
      </c>
      <c r="E4484" t="str">
        <f t="shared" si="865"/>
        <v>89301091</v>
      </c>
      <c r="F4484" t="str">
        <f>"2212180212"</f>
        <v>2212180212</v>
      </c>
      <c r="G4484" s="1">
        <v>44915</v>
      </c>
      <c r="H4484" t="str">
        <f>"93124"</f>
        <v>93124</v>
      </c>
      <c r="I4484">
        <v>1</v>
      </c>
      <c r="J4484">
        <v>173</v>
      </c>
      <c r="K4484">
        <v>0</v>
      </c>
      <c r="L4484">
        <v>212.79</v>
      </c>
    </row>
    <row r="4485" spans="1:12" x14ac:dyDescent="0.25">
      <c r="A4485" t="str">
        <f t="shared" si="866"/>
        <v>89301000</v>
      </c>
      <c r="B4485" t="str">
        <f t="shared" si="862"/>
        <v>72100000</v>
      </c>
      <c r="C4485" t="str">
        <f t="shared" si="863"/>
        <v>72100659</v>
      </c>
      <c r="D4485" t="str">
        <f t="shared" si="864"/>
        <v>801</v>
      </c>
      <c r="E4485" t="str">
        <f t="shared" si="865"/>
        <v>89301091</v>
      </c>
      <c r="F4485" t="str">
        <f>"2212180212"</f>
        <v>2212180212</v>
      </c>
      <c r="G4485" s="1">
        <v>44915</v>
      </c>
      <c r="H4485" t="str">
        <f>"93281"</f>
        <v>93281</v>
      </c>
      <c r="I4485">
        <v>1</v>
      </c>
      <c r="J4485">
        <v>134</v>
      </c>
      <c r="K4485">
        <v>0</v>
      </c>
      <c r="L4485">
        <v>164.82</v>
      </c>
    </row>
    <row r="4486" spans="1:12" x14ac:dyDescent="0.25">
      <c r="A4486" t="str">
        <f t="shared" si="866"/>
        <v>89301000</v>
      </c>
      <c r="B4486" t="str">
        <f t="shared" si="862"/>
        <v>72100000</v>
      </c>
      <c r="C4486" t="str">
        <f t="shared" si="863"/>
        <v>72100659</v>
      </c>
      <c r="D4486" t="str">
        <f t="shared" si="864"/>
        <v>801</v>
      </c>
      <c r="E4486" t="str">
        <f t="shared" si="865"/>
        <v>89301091</v>
      </c>
      <c r="F4486" t="str">
        <f>"2262190480"</f>
        <v>2262190480</v>
      </c>
      <c r="G4486" s="1">
        <v>44916</v>
      </c>
      <c r="H4486" t="str">
        <f>"93121"</f>
        <v>93121</v>
      </c>
      <c r="I4486">
        <v>1</v>
      </c>
      <c r="J4486">
        <v>125</v>
      </c>
      <c r="K4486">
        <v>0</v>
      </c>
      <c r="L4486">
        <v>153.75</v>
      </c>
    </row>
    <row r="4487" spans="1:12" x14ac:dyDescent="0.25">
      <c r="A4487" t="str">
        <f t="shared" si="866"/>
        <v>89301000</v>
      </c>
      <c r="B4487" t="str">
        <f t="shared" si="862"/>
        <v>72100000</v>
      </c>
      <c r="C4487" t="str">
        <f t="shared" si="863"/>
        <v>72100659</v>
      </c>
      <c r="D4487" t="str">
        <f t="shared" si="864"/>
        <v>801</v>
      </c>
      <c r="E4487" t="str">
        <f t="shared" si="865"/>
        <v>89301091</v>
      </c>
      <c r="F4487" t="str">
        <f>"2262190480"</f>
        <v>2262190480</v>
      </c>
      <c r="G4487" s="1">
        <v>44916</v>
      </c>
      <c r="H4487" t="str">
        <f>"93124"</f>
        <v>93124</v>
      </c>
      <c r="I4487">
        <v>1</v>
      </c>
      <c r="J4487">
        <v>173</v>
      </c>
      <c r="K4487">
        <v>0</v>
      </c>
      <c r="L4487">
        <v>212.79</v>
      </c>
    </row>
    <row r="4488" spans="1:12" x14ac:dyDescent="0.25">
      <c r="A4488" t="str">
        <f t="shared" si="866"/>
        <v>89301000</v>
      </c>
      <c r="B4488" t="str">
        <f t="shared" si="862"/>
        <v>72100000</v>
      </c>
      <c r="C4488" t="str">
        <f t="shared" si="863"/>
        <v>72100659</v>
      </c>
      <c r="D4488" t="str">
        <f t="shared" si="864"/>
        <v>801</v>
      </c>
      <c r="E4488" t="str">
        <f t="shared" si="865"/>
        <v>89301091</v>
      </c>
      <c r="F4488" t="str">
        <f>"2262190480"</f>
        <v>2262190480</v>
      </c>
      <c r="G4488" s="1">
        <v>44916</v>
      </c>
      <c r="H4488" t="str">
        <f>"93281"</f>
        <v>93281</v>
      </c>
      <c r="I4488">
        <v>1</v>
      </c>
      <c r="J4488">
        <v>134</v>
      </c>
      <c r="K4488">
        <v>0</v>
      </c>
      <c r="L4488">
        <v>164.82</v>
      </c>
    </row>
    <row r="4489" spans="1:12" x14ac:dyDescent="0.25">
      <c r="A4489" t="str">
        <f t="shared" si="866"/>
        <v>89301000</v>
      </c>
      <c r="B4489" t="str">
        <f t="shared" si="862"/>
        <v>72100000</v>
      </c>
      <c r="C4489" t="str">
        <f t="shared" si="863"/>
        <v>72100659</v>
      </c>
      <c r="D4489" t="str">
        <f t="shared" si="864"/>
        <v>801</v>
      </c>
      <c r="E4489" t="str">
        <f t="shared" si="865"/>
        <v>89301091</v>
      </c>
      <c r="F4489" t="str">
        <f>"2212210682"</f>
        <v>2212210682</v>
      </c>
      <c r="G4489" s="1">
        <v>44918</v>
      </c>
      <c r="H4489" t="str">
        <f>"93121"</f>
        <v>93121</v>
      </c>
      <c r="I4489">
        <v>1</v>
      </c>
      <c r="J4489">
        <v>125</v>
      </c>
      <c r="K4489">
        <v>0</v>
      </c>
      <c r="L4489">
        <v>153.75</v>
      </c>
    </row>
    <row r="4490" spans="1:12" x14ac:dyDescent="0.25">
      <c r="A4490" t="str">
        <f t="shared" si="866"/>
        <v>89301000</v>
      </c>
      <c r="B4490" t="str">
        <f t="shared" si="862"/>
        <v>72100000</v>
      </c>
      <c r="C4490" t="str">
        <f t="shared" ref="C4490:C4521" si="867">"72100659"</f>
        <v>72100659</v>
      </c>
      <c r="D4490" t="str">
        <f t="shared" ref="D4490:D4521" si="868">"801"</f>
        <v>801</v>
      </c>
      <c r="E4490" t="str">
        <f t="shared" si="865"/>
        <v>89301091</v>
      </c>
      <c r="F4490" t="str">
        <f>"2212210682"</f>
        <v>2212210682</v>
      </c>
      <c r="G4490" s="1">
        <v>44918</v>
      </c>
      <c r="H4490" t="str">
        <f>"93124"</f>
        <v>93124</v>
      </c>
      <c r="I4490">
        <v>1</v>
      </c>
      <c r="J4490">
        <v>173</v>
      </c>
      <c r="K4490">
        <v>0</v>
      </c>
      <c r="L4490">
        <v>212.79</v>
      </c>
    </row>
    <row r="4491" spans="1:12" x14ac:dyDescent="0.25">
      <c r="A4491" t="str">
        <f t="shared" si="866"/>
        <v>89301000</v>
      </c>
      <c r="B4491" t="str">
        <f t="shared" si="862"/>
        <v>72100000</v>
      </c>
      <c r="C4491" t="str">
        <f t="shared" si="867"/>
        <v>72100659</v>
      </c>
      <c r="D4491" t="str">
        <f t="shared" si="868"/>
        <v>801</v>
      </c>
      <c r="E4491" t="str">
        <f t="shared" si="865"/>
        <v>89301091</v>
      </c>
      <c r="F4491" t="str">
        <f>"2212210682"</f>
        <v>2212210682</v>
      </c>
      <c r="G4491" s="1">
        <v>44918</v>
      </c>
      <c r="H4491" t="str">
        <f>"93281"</f>
        <v>93281</v>
      </c>
      <c r="I4491">
        <v>1</v>
      </c>
      <c r="J4491">
        <v>134</v>
      </c>
      <c r="K4491">
        <v>0</v>
      </c>
      <c r="L4491">
        <v>164.82</v>
      </c>
    </row>
    <row r="4492" spans="1:12" x14ac:dyDescent="0.25">
      <c r="A4492" t="str">
        <f t="shared" si="866"/>
        <v>89301000</v>
      </c>
      <c r="B4492" t="str">
        <f t="shared" si="862"/>
        <v>72100000</v>
      </c>
      <c r="C4492" t="str">
        <f t="shared" si="867"/>
        <v>72100659</v>
      </c>
      <c r="D4492" t="str">
        <f t="shared" si="868"/>
        <v>801</v>
      </c>
      <c r="E4492" t="str">
        <f t="shared" si="865"/>
        <v>89301091</v>
      </c>
      <c r="F4492" t="str">
        <f>"2212210693"</f>
        <v>2212210693</v>
      </c>
      <c r="G4492" s="1">
        <v>44918</v>
      </c>
      <c r="H4492" t="str">
        <f>"93121"</f>
        <v>93121</v>
      </c>
      <c r="I4492">
        <v>1</v>
      </c>
      <c r="J4492">
        <v>125</v>
      </c>
      <c r="K4492">
        <v>0</v>
      </c>
      <c r="L4492">
        <v>153.75</v>
      </c>
    </row>
    <row r="4493" spans="1:12" x14ac:dyDescent="0.25">
      <c r="A4493" t="str">
        <f t="shared" si="866"/>
        <v>89301000</v>
      </c>
      <c r="B4493" t="str">
        <f t="shared" si="862"/>
        <v>72100000</v>
      </c>
      <c r="C4493" t="str">
        <f t="shared" si="867"/>
        <v>72100659</v>
      </c>
      <c r="D4493" t="str">
        <f t="shared" si="868"/>
        <v>801</v>
      </c>
      <c r="E4493" t="str">
        <f t="shared" si="865"/>
        <v>89301091</v>
      </c>
      <c r="F4493" t="str">
        <f>"2212210693"</f>
        <v>2212210693</v>
      </c>
      <c r="G4493" s="1">
        <v>44918</v>
      </c>
      <c r="H4493" t="str">
        <f>"93124"</f>
        <v>93124</v>
      </c>
      <c r="I4493">
        <v>1</v>
      </c>
      <c r="J4493">
        <v>173</v>
      </c>
      <c r="K4493">
        <v>0</v>
      </c>
      <c r="L4493">
        <v>212.79</v>
      </c>
    </row>
    <row r="4494" spans="1:12" x14ac:dyDescent="0.25">
      <c r="A4494" t="str">
        <f t="shared" si="866"/>
        <v>89301000</v>
      </c>
      <c r="B4494" t="str">
        <f t="shared" si="862"/>
        <v>72100000</v>
      </c>
      <c r="C4494" t="str">
        <f t="shared" si="867"/>
        <v>72100659</v>
      </c>
      <c r="D4494" t="str">
        <f t="shared" si="868"/>
        <v>801</v>
      </c>
      <c r="E4494" t="str">
        <f t="shared" si="865"/>
        <v>89301091</v>
      </c>
      <c r="F4494" t="str">
        <f>"2212210693"</f>
        <v>2212210693</v>
      </c>
      <c r="G4494" s="1">
        <v>44918</v>
      </c>
      <c r="H4494" t="str">
        <f>"93281"</f>
        <v>93281</v>
      </c>
      <c r="I4494">
        <v>1</v>
      </c>
      <c r="J4494">
        <v>134</v>
      </c>
      <c r="K4494">
        <v>0</v>
      </c>
      <c r="L4494">
        <v>164.82</v>
      </c>
    </row>
    <row r="4495" spans="1:12" x14ac:dyDescent="0.25">
      <c r="A4495" t="str">
        <f t="shared" si="866"/>
        <v>89301000</v>
      </c>
      <c r="B4495" t="str">
        <f t="shared" si="862"/>
        <v>72100000</v>
      </c>
      <c r="C4495" t="str">
        <f t="shared" si="867"/>
        <v>72100659</v>
      </c>
      <c r="D4495" t="str">
        <f t="shared" si="868"/>
        <v>801</v>
      </c>
      <c r="E4495" t="str">
        <f t="shared" si="865"/>
        <v>89301091</v>
      </c>
      <c r="F4495" t="str">
        <f>"2212210715"</f>
        <v>2212210715</v>
      </c>
      <c r="G4495" s="1">
        <v>44918</v>
      </c>
      <c r="H4495" t="str">
        <f>"93121"</f>
        <v>93121</v>
      </c>
      <c r="I4495">
        <v>1</v>
      </c>
      <c r="J4495">
        <v>125</v>
      </c>
      <c r="K4495">
        <v>0</v>
      </c>
      <c r="L4495">
        <v>153.75</v>
      </c>
    </row>
    <row r="4496" spans="1:12" x14ac:dyDescent="0.25">
      <c r="A4496" t="str">
        <f t="shared" si="866"/>
        <v>89301000</v>
      </c>
      <c r="B4496" t="str">
        <f t="shared" si="862"/>
        <v>72100000</v>
      </c>
      <c r="C4496" t="str">
        <f t="shared" si="867"/>
        <v>72100659</v>
      </c>
      <c r="D4496" t="str">
        <f t="shared" si="868"/>
        <v>801</v>
      </c>
      <c r="E4496" t="str">
        <f t="shared" si="865"/>
        <v>89301091</v>
      </c>
      <c r="F4496" t="str">
        <f>"2212210715"</f>
        <v>2212210715</v>
      </c>
      <c r="G4496" s="1">
        <v>44918</v>
      </c>
      <c r="H4496" t="str">
        <f>"93124"</f>
        <v>93124</v>
      </c>
      <c r="I4496">
        <v>1</v>
      </c>
      <c r="J4496">
        <v>173</v>
      </c>
      <c r="K4496">
        <v>0</v>
      </c>
      <c r="L4496">
        <v>212.79</v>
      </c>
    </row>
    <row r="4497" spans="1:12" x14ac:dyDescent="0.25">
      <c r="A4497" t="str">
        <f t="shared" si="866"/>
        <v>89301000</v>
      </c>
      <c r="B4497" t="str">
        <f t="shared" si="862"/>
        <v>72100000</v>
      </c>
      <c r="C4497" t="str">
        <f t="shared" si="867"/>
        <v>72100659</v>
      </c>
      <c r="D4497" t="str">
        <f t="shared" si="868"/>
        <v>801</v>
      </c>
      <c r="E4497" t="str">
        <f t="shared" si="865"/>
        <v>89301091</v>
      </c>
      <c r="F4497" t="str">
        <f>"2212210715"</f>
        <v>2212210715</v>
      </c>
      <c r="G4497" s="1">
        <v>44918</v>
      </c>
      <c r="H4497" t="str">
        <f>"93281"</f>
        <v>93281</v>
      </c>
      <c r="I4497">
        <v>1</v>
      </c>
      <c r="J4497">
        <v>134</v>
      </c>
      <c r="K4497">
        <v>0</v>
      </c>
      <c r="L4497">
        <v>164.82</v>
      </c>
    </row>
    <row r="4498" spans="1:12" x14ac:dyDescent="0.25">
      <c r="A4498" t="str">
        <f t="shared" si="866"/>
        <v>89301000</v>
      </c>
      <c r="B4498" t="str">
        <f t="shared" si="862"/>
        <v>72100000</v>
      </c>
      <c r="C4498" t="str">
        <f t="shared" si="867"/>
        <v>72100659</v>
      </c>
      <c r="D4498" t="str">
        <f t="shared" si="868"/>
        <v>801</v>
      </c>
      <c r="E4498" t="str">
        <f t="shared" si="865"/>
        <v>89301091</v>
      </c>
      <c r="F4498" t="str">
        <f>"2212220109"</f>
        <v>2212220109</v>
      </c>
      <c r="G4498" s="1">
        <v>44919</v>
      </c>
      <c r="H4498" t="str">
        <f>"93121"</f>
        <v>93121</v>
      </c>
      <c r="I4498">
        <v>1</v>
      </c>
      <c r="J4498">
        <v>125</v>
      </c>
      <c r="K4498">
        <v>0</v>
      </c>
      <c r="L4498">
        <v>153.75</v>
      </c>
    </row>
    <row r="4499" spans="1:12" x14ac:dyDescent="0.25">
      <c r="A4499" t="str">
        <f t="shared" si="866"/>
        <v>89301000</v>
      </c>
      <c r="B4499" t="str">
        <f t="shared" si="862"/>
        <v>72100000</v>
      </c>
      <c r="C4499" t="str">
        <f t="shared" si="867"/>
        <v>72100659</v>
      </c>
      <c r="D4499" t="str">
        <f t="shared" si="868"/>
        <v>801</v>
      </c>
      <c r="E4499" t="str">
        <f t="shared" si="865"/>
        <v>89301091</v>
      </c>
      <c r="F4499" t="str">
        <f>"2212220109"</f>
        <v>2212220109</v>
      </c>
      <c r="G4499" s="1">
        <v>44919</v>
      </c>
      <c r="H4499" t="str">
        <f>"93124"</f>
        <v>93124</v>
      </c>
      <c r="I4499">
        <v>1</v>
      </c>
      <c r="J4499">
        <v>173</v>
      </c>
      <c r="K4499">
        <v>0</v>
      </c>
      <c r="L4499">
        <v>212.79</v>
      </c>
    </row>
    <row r="4500" spans="1:12" x14ac:dyDescent="0.25">
      <c r="A4500" t="str">
        <f t="shared" si="866"/>
        <v>89301000</v>
      </c>
      <c r="B4500" t="str">
        <f t="shared" si="862"/>
        <v>72100000</v>
      </c>
      <c r="C4500" t="str">
        <f t="shared" si="867"/>
        <v>72100659</v>
      </c>
      <c r="D4500" t="str">
        <f t="shared" si="868"/>
        <v>801</v>
      </c>
      <c r="E4500" t="str">
        <f t="shared" si="865"/>
        <v>89301091</v>
      </c>
      <c r="F4500" t="str">
        <f>"2212220109"</f>
        <v>2212220109</v>
      </c>
      <c r="G4500" s="1">
        <v>44919</v>
      </c>
      <c r="H4500" t="str">
        <f>"93281"</f>
        <v>93281</v>
      </c>
      <c r="I4500">
        <v>1</v>
      </c>
      <c r="J4500">
        <v>134</v>
      </c>
      <c r="K4500">
        <v>0</v>
      </c>
      <c r="L4500">
        <v>164.82</v>
      </c>
    </row>
    <row r="4501" spans="1:12" x14ac:dyDescent="0.25">
      <c r="A4501" t="str">
        <f t="shared" si="866"/>
        <v>89301000</v>
      </c>
      <c r="B4501" t="str">
        <f t="shared" si="862"/>
        <v>72100000</v>
      </c>
      <c r="C4501" t="str">
        <f t="shared" si="867"/>
        <v>72100659</v>
      </c>
      <c r="D4501" t="str">
        <f t="shared" si="868"/>
        <v>801</v>
      </c>
      <c r="E4501" t="str">
        <f t="shared" si="865"/>
        <v>89301091</v>
      </c>
      <c r="F4501" t="str">
        <f>"2212220450"</f>
        <v>2212220450</v>
      </c>
      <c r="G4501" s="1">
        <v>44919</v>
      </c>
      <c r="H4501" t="str">
        <f>"93121"</f>
        <v>93121</v>
      </c>
      <c r="I4501">
        <v>1</v>
      </c>
      <c r="J4501">
        <v>125</v>
      </c>
      <c r="K4501">
        <v>0</v>
      </c>
      <c r="L4501">
        <v>153.75</v>
      </c>
    </row>
    <row r="4502" spans="1:12" x14ac:dyDescent="0.25">
      <c r="A4502" t="str">
        <f t="shared" si="866"/>
        <v>89301000</v>
      </c>
      <c r="B4502" t="str">
        <f t="shared" si="862"/>
        <v>72100000</v>
      </c>
      <c r="C4502" t="str">
        <f t="shared" si="867"/>
        <v>72100659</v>
      </c>
      <c r="D4502" t="str">
        <f t="shared" si="868"/>
        <v>801</v>
      </c>
      <c r="E4502" t="str">
        <f t="shared" si="865"/>
        <v>89301091</v>
      </c>
      <c r="F4502" t="str">
        <f>"2212220450"</f>
        <v>2212220450</v>
      </c>
      <c r="G4502" s="1">
        <v>44919</v>
      </c>
      <c r="H4502" t="str">
        <f>"93124"</f>
        <v>93124</v>
      </c>
      <c r="I4502">
        <v>1</v>
      </c>
      <c r="J4502">
        <v>173</v>
      </c>
      <c r="K4502">
        <v>0</v>
      </c>
      <c r="L4502">
        <v>212.79</v>
      </c>
    </row>
    <row r="4503" spans="1:12" x14ac:dyDescent="0.25">
      <c r="A4503" t="str">
        <f t="shared" si="866"/>
        <v>89301000</v>
      </c>
      <c r="B4503" t="str">
        <f t="shared" si="862"/>
        <v>72100000</v>
      </c>
      <c r="C4503" t="str">
        <f t="shared" si="867"/>
        <v>72100659</v>
      </c>
      <c r="D4503" t="str">
        <f t="shared" si="868"/>
        <v>801</v>
      </c>
      <c r="E4503" t="str">
        <f t="shared" si="865"/>
        <v>89301091</v>
      </c>
      <c r="F4503" t="str">
        <f>"2212220450"</f>
        <v>2212220450</v>
      </c>
      <c r="G4503" s="1">
        <v>44919</v>
      </c>
      <c r="H4503" t="str">
        <f>"93281"</f>
        <v>93281</v>
      </c>
      <c r="I4503">
        <v>1</v>
      </c>
      <c r="J4503">
        <v>134</v>
      </c>
      <c r="K4503">
        <v>0</v>
      </c>
      <c r="L4503">
        <v>164.82</v>
      </c>
    </row>
    <row r="4504" spans="1:12" x14ac:dyDescent="0.25">
      <c r="A4504" t="str">
        <f t="shared" si="866"/>
        <v>89301000</v>
      </c>
      <c r="B4504" t="str">
        <f t="shared" si="862"/>
        <v>72100000</v>
      </c>
      <c r="C4504" t="str">
        <f t="shared" si="867"/>
        <v>72100659</v>
      </c>
      <c r="D4504" t="str">
        <f t="shared" si="868"/>
        <v>801</v>
      </c>
      <c r="E4504" t="str">
        <f t="shared" si="865"/>
        <v>89301091</v>
      </c>
      <c r="F4504" t="str">
        <f>"2262220345"</f>
        <v>2262220345</v>
      </c>
      <c r="G4504" s="1">
        <v>44919</v>
      </c>
      <c r="H4504" t="str">
        <f>"93121"</f>
        <v>93121</v>
      </c>
      <c r="I4504">
        <v>1</v>
      </c>
      <c r="J4504">
        <v>125</v>
      </c>
      <c r="K4504">
        <v>0</v>
      </c>
      <c r="L4504">
        <v>153.75</v>
      </c>
    </row>
    <row r="4505" spans="1:12" x14ac:dyDescent="0.25">
      <c r="A4505" t="str">
        <f t="shared" si="866"/>
        <v>89301000</v>
      </c>
      <c r="B4505" t="str">
        <f t="shared" si="862"/>
        <v>72100000</v>
      </c>
      <c r="C4505" t="str">
        <f t="shared" si="867"/>
        <v>72100659</v>
      </c>
      <c r="D4505" t="str">
        <f t="shared" si="868"/>
        <v>801</v>
      </c>
      <c r="E4505" t="str">
        <f t="shared" si="865"/>
        <v>89301091</v>
      </c>
      <c r="F4505" t="str">
        <f>"2262220345"</f>
        <v>2262220345</v>
      </c>
      <c r="G4505" s="1">
        <v>44919</v>
      </c>
      <c r="H4505" t="str">
        <f>"93124"</f>
        <v>93124</v>
      </c>
      <c r="I4505">
        <v>1</v>
      </c>
      <c r="J4505">
        <v>173</v>
      </c>
      <c r="K4505">
        <v>0</v>
      </c>
      <c r="L4505">
        <v>212.79</v>
      </c>
    </row>
    <row r="4506" spans="1:12" x14ac:dyDescent="0.25">
      <c r="A4506" t="str">
        <f t="shared" si="866"/>
        <v>89301000</v>
      </c>
      <c r="B4506" t="str">
        <f t="shared" si="862"/>
        <v>72100000</v>
      </c>
      <c r="C4506" t="str">
        <f t="shared" si="867"/>
        <v>72100659</v>
      </c>
      <c r="D4506" t="str">
        <f t="shared" si="868"/>
        <v>801</v>
      </c>
      <c r="E4506" t="str">
        <f t="shared" si="865"/>
        <v>89301091</v>
      </c>
      <c r="F4506" t="str">
        <f>"2262220345"</f>
        <v>2262220345</v>
      </c>
      <c r="G4506" s="1">
        <v>44919</v>
      </c>
      <c r="H4506" t="str">
        <f>"93281"</f>
        <v>93281</v>
      </c>
      <c r="I4506">
        <v>1</v>
      </c>
      <c r="J4506">
        <v>134</v>
      </c>
      <c r="K4506">
        <v>0</v>
      </c>
      <c r="L4506">
        <v>164.82</v>
      </c>
    </row>
    <row r="4507" spans="1:12" x14ac:dyDescent="0.25">
      <c r="A4507" t="str">
        <f t="shared" si="866"/>
        <v>89301000</v>
      </c>
      <c r="B4507" t="str">
        <f t="shared" si="862"/>
        <v>72100000</v>
      </c>
      <c r="C4507" t="str">
        <f t="shared" si="867"/>
        <v>72100659</v>
      </c>
      <c r="D4507" t="str">
        <f t="shared" si="868"/>
        <v>801</v>
      </c>
      <c r="E4507" t="str">
        <f t="shared" si="865"/>
        <v>89301091</v>
      </c>
      <c r="F4507" t="str">
        <f>"8062195339"</f>
        <v>8062195339</v>
      </c>
      <c r="G4507" s="1">
        <v>44921</v>
      </c>
      <c r="H4507" t="str">
        <f>"93121"</f>
        <v>93121</v>
      </c>
      <c r="I4507">
        <v>1</v>
      </c>
      <c r="J4507">
        <v>125</v>
      </c>
      <c r="K4507">
        <v>0</v>
      </c>
      <c r="L4507">
        <v>153.75</v>
      </c>
    </row>
    <row r="4508" spans="1:12" x14ac:dyDescent="0.25">
      <c r="A4508" t="str">
        <f t="shared" si="866"/>
        <v>89301000</v>
      </c>
      <c r="B4508" t="str">
        <f t="shared" si="862"/>
        <v>72100000</v>
      </c>
      <c r="C4508" t="str">
        <f t="shared" si="867"/>
        <v>72100659</v>
      </c>
      <c r="D4508" t="str">
        <f t="shared" si="868"/>
        <v>801</v>
      </c>
      <c r="E4508" t="str">
        <f t="shared" si="865"/>
        <v>89301091</v>
      </c>
      <c r="F4508" t="str">
        <f>"8062195339"</f>
        <v>8062195339</v>
      </c>
      <c r="G4508" s="1">
        <v>44921</v>
      </c>
      <c r="H4508" t="str">
        <f>"93124"</f>
        <v>93124</v>
      </c>
      <c r="I4508">
        <v>1</v>
      </c>
      <c r="J4508">
        <v>173</v>
      </c>
      <c r="K4508">
        <v>0</v>
      </c>
      <c r="L4508">
        <v>212.79</v>
      </c>
    </row>
    <row r="4509" spans="1:12" x14ac:dyDescent="0.25">
      <c r="A4509" t="str">
        <f t="shared" si="866"/>
        <v>89301000</v>
      </c>
      <c r="B4509" t="str">
        <f t="shared" si="862"/>
        <v>72100000</v>
      </c>
      <c r="C4509" t="str">
        <f t="shared" si="867"/>
        <v>72100659</v>
      </c>
      <c r="D4509" t="str">
        <f t="shared" si="868"/>
        <v>801</v>
      </c>
      <c r="E4509" t="str">
        <f t="shared" si="865"/>
        <v>89301091</v>
      </c>
      <c r="F4509" t="str">
        <f>"8062195339"</f>
        <v>8062195339</v>
      </c>
      <c r="G4509" s="1">
        <v>44921</v>
      </c>
      <c r="H4509" t="str">
        <f>"93281"</f>
        <v>93281</v>
      </c>
      <c r="I4509">
        <v>1</v>
      </c>
      <c r="J4509">
        <v>134</v>
      </c>
      <c r="K4509">
        <v>0</v>
      </c>
      <c r="L4509">
        <v>164.82</v>
      </c>
    </row>
    <row r="4510" spans="1:12" x14ac:dyDescent="0.25">
      <c r="A4510" t="str">
        <f t="shared" si="866"/>
        <v>89301000</v>
      </c>
      <c r="B4510" t="str">
        <f t="shared" si="862"/>
        <v>72100000</v>
      </c>
      <c r="C4510" t="str">
        <f t="shared" si="867"/>
        <v>72100659</v>
      </c>
      <c r="D4510" t="str">
        <f t="shared" si="868"/>
        <v>801</v>
      </c>
      <c r="E4510" t="str">
        <f t="shared" si="865"/>
        <v>89301091</v>
      </c>
      <c r="F4510" t="str">
        <f>"9259045719"</f>
        <v>9259045719</v>
      </c>
      <c r="G4510" s="1">
        <v>44920</v>
      </c>
      <c r="H4510" t="str">
        <f>"93121"</f>
        <v>93121</v>
      </c>
      <c r="I4510">
        <v>1</v>
      </c>
      <c r="J4510">
        <v>125</v>
      </c>
      <c r="K4510">
        <v>0</v>
      </c>
      <c r="L4510">
        <v>153.75</v>
      </c>
    </row>
    <row r="4511" spans="1:12" x14ac:dyDescent="0.25">
      <c r="A4511" t="str">
        <f t="shared" si="866"/>
        <v>89301000</v>
      </c>
      <c r="B4511" t="str">
        <f t="shared" si="862"/>
        <v>72100000</v>
      </c>
      <c r="C4511" t="str">
        <f t="shared" si="867"/>
        <v>72100659</v>
      </c>
      <c r="D4511" t="str">
        <f t="shared" si="868"/>
        <v>801</v>
      </c>
      <c r="E4511" t="str">
        <f t="shared" si="865"/>
        <v>89301091</v>
      </c>
      <c r="F4511" t="str">
        <f>"9259045719"</f>
        <v>9259045719</v>
      </c>
      <c r="G4511" s="1">
        <v>44920</v>
      </c>
      <c r="H4511" t="str">
        <f>"93124"</f>
        <v>93124</v>
      </c>
      <c r="I4511">
        <v>1</v>
      </c>
      <c r="J4511">
        <v>173</v>
      </c>
      <c r="K4511">
        <v>0</v>
      </c>
      <c r="L4511">
        <v>212.79</v>
      </c>
    </row>
    <row r="4512" spans="1:12" x14ac:dyDescent="0.25">
      <c r="A4512" t="str">
        <f t="shared" si="866"/>
        <v>89301000</v>
      </c>
      <c r="B4512" t="str">
        <f t="shared" si="862"/>
        <v>72100000</v>
      </c>
      <c r="C4512" t="str">
        <f t="shared" si="867"/>
        <v>72100659</v>
      </c>
      <c r="D4512" t="str">
        <f t="shared" si="868"/>
        <v>801</v>
      </c>
      <c r="E4512" t="str">
        <f t="shared" si="865"/>
        <v>89301091</v>
      </c>
      <c r="F4512" t="str">
        <f>"9259045719"</f>
        <v>9259045719</v>
      </c>
      <c r="G4512" s="1">
        <v>44920</v>
      </c>
      <c r="H4512" t="str">
        <f>"93281"</f>
        <v>93281</v>
      </c>
      <c r="I4512">
        <v>1</v>
      </c>
      <c r="J4512">
        <v>134</v>
      </c>
      <c r="K4512">
        <v>0</v>
      </c>
      <c r="L4512">
        <v>164.82</v>
      </c>
    </row>
    <row r="4513" spans="1:12" x14ac:dyDescent="0.25">
      <c r="A4513" t="str">
        <f t="shared" si="866"/>
        <v>89301000</v>
      </c>
      <c r="B4513" t="str">
        <f t="shared" si="862"/>
        <v>72100000</v>
      </c>
      <c r="C4513" t="str">
        <f t="shared" si="867"/>
        <v>72100659</v>
      </c>
      <c r="D4513" t="str">
        <f t="shared" si="868"/>
        <v>801</v>
      </c>
      <c r="E4513" t="str">
        <f t="shared" si="865"/>
        <v>89301091</v>
      </c>
      <c r="F4513" t="str">
        <f>"9557165739"</f>
        <v>9557165739</v>
      </c>
      <c r="G4513" s="1">
        <v>44921</v>
      </c>
      <c r="H4513" t="str">
        <f>"93121"</f>
        <v>93121</v>
      </c>
      <c r="I4513">
        <v>1</v>
      </c>
      <c r="J4513">
        <v>125</v>
      </c>
      <c r="K4513">
        <v>0</v>
      </c>
      <c r="L4513">
        <v>153.75</v>
      </c>
    </row>
    <row r="4514" spans="1:12" x14ac:dyDescent="0.25">
      <c r="A4514" t="str">
        <f t="shared" si="866"/>
        <v>89301000</v>
      </c>
      <c r="B4514" t="str">
        <f t="shared" si="862"/>
        <v>72100000</v>
      </c>
      <c r="C4514" t="str">
        <f t="shared" si="867"/>
        <v>72100659</v>
      </c>
      <c r="D4514" t="str">
        <f t="shared" si="868"/>
        <v>801</v>
      </c>
      <c r="E4514" t="str">
        <f t="shared" si="865"/>
        <v>89301091</v>
      </c>
      <c r="F4514" t="str">
        <f>"9557165739"</f>
        <v>9557165739</v>
      </c>
      <c r="G4514" s="1">
        <v>44921</v>
      </c>
      <c r="H4514" t="str">
        <f>"93124"</f>
        <v>93124</v>
      </c>
      <c r="I4514">
        <v>1</v>
      </c>
      <c r="J4514">
        <v>173</v>
      </c>
      <c r="K4514">
        <v>0</v>
      </c>
      <c r="L4514">
        <v>212.79</v>
      </c>
    </row>
    <row r="4515" spans="1:12" x14ac:dyDescent="0.25">
      <c r="A4515" t="str">
        <f t="shared" si="866"/>
        <v>89301000</v>
      </c>
      <c r="B4515" t="str">
        <f t="shared" si="862"/>
        <v>72100000</v>
      </c>
      <c r="C4515" t="str">
        <f t="shared" si="867"/>
        <v>72100659</v>
      </c>
      <c r="D4515" t="str">
        <f t="shared" si="868"/>
        <v>801</v>
      </c>
      <c r="E4515" t="str">
        <f t="shared" si="865"/>
        <v>89301091</v>
      </c>
      <c r="F4515" t="str">
        <f>"9557165739"</f>
        <v>9557165739</v>
      </c>
      <c r="G4515" s="1">
        <v>44921</v>
      </c>
      <c r="H4515" t="str">
        <f>"93281"</f>
        <v>93281</v>
      </c>
      <c r="I4515">
        <v>1</v>
      </c>
      <c r="J4515">
        <v>134</v>
      </c>
      <c r="K4515">
        <v>0</v>
      </c>
      <c r="L4515">
        <v>164.82</v>
      </c>
    </row>
    <row r="4516" spans="1:12" x14ac:dyDescent="0.25">
      <c r="A4516" t="str">
        <f t="shared" si="866"/>
        <v>89301000</v>
      </c>
      <c r="B4516" t="str">
        <f t="shared" ref="B4516:B4527" si="869">"72100000"</f>
        <v>72100000</v>
      </c>
      <c r="C4516" t="str">
        <f t="shared" si="867"/>
        <v>72100659</v>
      </c>
      <c r="D4516" t="str">
        <f t="shared" si="868"/>
        <v>801</v>
      </c>
      <c r="E4516" t="str">
        <f>"89301093"</f>
        <v>89301093</v>
      </c>
      <c r="F4516" t="str">
        <f>"2212130591"</f>
        <v>2212130591</v>
      </c>
      <c r="G4516" s="1">
        <v>44922</v>
      </c>
      <c r="H4516" t="str">
        <f>"93121"</f>
        <v>93121</v>
      </c>
      <c r="I4516">
        <v>1</v>
      </c>
      <c r="J4516">
        <v>125</v>
      </c>
      <c r="K4516">
        <v>0</v>
      </c>
      <c r="L4516">
        <v>153.75</v>
      </c>
    </row>
    <row r="4517" spans="1:12" x14ac:dyDescent="0.25">
      <c r="A4517" t="str">
        <f t="shared" si="866"/>
        <v>89301000</v>
      </c>
      <c r="B4517" t="str">
        <f t="shared" si="869"/>
        <v>72100000</v>
      </c>
      <c r="C4517" t="str">
        <f t="shared" si="867"/>
        <v>72100659</v>
      </c>
      <c r="D4517" t="str">
        <f t="shared" si="868"/>
        <v>801</v>
      </c>
      <c r="E4517" t="str">
        <f>"89301093"</f>
        <v>89301093</v>
      </c>
      <c r="F4517" t="str">
        <f>"2212130591"</f>
        <v>2212130591</v>
      </c>
      <c r="G4517" s="1">
        <v>44922</v>
      </c>
      <c r="H4517" t="str">
        <f>"93124"</f>
        <v>93124</v>
      </c>
      <c r="I4517">
        <v>1</v>
      </c>
      <c r="J4517">
        <v>173</v>
      </c>
      <c r="K4517">
        <v>0</v>
      </c>
      <c r="L4517">
        <v>212.79</v>
      </c>
    </row>
    <row r="4518" spans="1:12" x14ac:dyDescent="0.25">
      <c r="A4518" t="str">
        <f t="shared" si="866"/>
        <v>89301000</v>
      </c>
      <c r="B4518" t="str">
        <f t="shared" si="869"/>
        <v>72100000</v>
      </c>
      <c r="C4518" t="str">
        <f t="shared" si="867"/>
        <v>72100659</v>
      </c>
      <c r="D4518" t="str">
        <f t="shared" si="868"/>
        <v>801</v>
      </c>
      <c r="E4518" t="str">
        <f>"89301093"</f>
        <v>89301093</v>
      </c>
      <c r="F4518" t="str">
        <f>"2212130591"</f>
        <v>2212130591</v>
      </c>
      <c r="G4518" s="1">
        <v>44922</v>
      </c>
      <c r="H4518" t="str">
        <f>"93281"</f>
        <v>93281</v>
      </c>
      <c r="I4518">
        <v>1</v>
      </c>
      <c r="J4518">
        <v>134</v>
      </c>
      <c r="K4518">
        <v>0</v>
      </c>
      <c r="L4518">
        <v>164.82</v>
      </c>
    </row>
    <row r="4519" spans="1:12" x14ac:dyDescent="0.25">
      <c r="A4519" t="str">
        <f t="shared" si="866"/>
        <v>89301000</v>
      </c>
      <c r="B4519" t="str">
        <f t="shared" si="869"/>
        <v>72100000</v>
      </c>
      <c r="C4519" t="str">
        <f t="shared" si="867"/>
        <v>72100659</v>
      </c>
      <c r="D4519" t="str">
        <f t="shared" si="868"/>
        <v>801</v>
      </c>
      <c r="E4519" t="str">
        <f>"89301091"</f>
        <v>89301091</v>
      </c>
      <c r="F4519" t="str">
        <f>"2212260292"</f>
        <v>2212260292</v>
      </c>
      <c r="G4519" s="1">
        <v>44923</v>
      </c>
      <c r="H4519" t="str">
        <f>"93121"</f>
        <v>93121</v>
      </c>
      <c r="I4519">
        <v>1</v>
      </c>
      <c r="J4519">
        <v>125</v>
      </c>
      <c r="K4519">
        <v>0</v>
      </c>
      <c r="L4519">
        <v>153.75</v>
      </c>
    </row>
    <row r="4520" spans="1:12" x14ac:dyDescent="0.25">
      <c r="A4520" t="str">
        <f t="shared" si="866"/>
        <v>89301000</v>
      </c>
      <c r="B4520" t="str">
        <f t="shared" si="869"/>
        <v>72100000</v>
      </c>
      <c r="C4520" t="str">
        <f t="shared" si="867"/>
        <v>72100659</v>
      </c>
      <c r="D4520" t="str">
        <f t="shared" si="868"/>
        <v>801</v>
      </c>
      <c r="E4520" t="str">
        <f>"89301091"</f>
        <v>89301091</v>
      </c>
      <c r="F4520" t="str">
        <f>"2212260292"</f>
        <v>2212260292</v>
      </c>
      <c r="G4520" s="1">
        <v>44923</v>
      </c>
      <c r="H4520" t="str">
        <f>"93124"</f>
        <v>93124</v>
      </c>
      <c r="I4520">
        <v>1</v>
      </c>
      <c r="J4520">
        <v>173</v>
      </c>
      <c r="K4520">
        <v>0</v>
      </c>
      <c r="L4520">
        <v>212.79</v>
      </c>
    </row>
    <row r="4521" spans="1:12" x14ac:dyDescent="0.25">
      <c r="A4521" t="str">
        <f t="shared" si="866"/>
        <v>89301000</v>
      </c>
      <c r="B4521" t="str">
        <f t="shared" si="869"/>
        <v>72100000</v>
      </c>
      <c r="C4521" t="str">
        <f t="shared" si="867"/>
        <v>72100659</v>
      </c>
      <c r="D4521" t="str">
        <f t="shared" si="868"/>
        <v>801</v>
      </c>
      <c r="E4521" t="str">
        <f>"89301091"</f>
        <v>89301091</v>
      </c>
      <c r="F4521" t="str">
        <f>"2212260292"</f>
        <v>2212260292</v>
      </c>
      <c r="G4521" s="1">
        <v>44923</v>
      </c>
      <c r="H4521" t="str">
        <f>"93281"</f>
        <v>93281</v>
      </c>
      <c r="I4521">
        <v>1</v>
      </c>
      <c r="J4521">
        <v>134</v>
      </c>
      <c r="K4521">
        <v>0</v>
      </c>
      <c r="L4521">
        <v>164.82</v>
      </c>
    </row>
    <row r="4522" spans="1:12" x14ac:dyDescent="0.25">
      <c r="A4522" t="str">
        <f t="shared" si="866"/>
        <v>89301000</v>
      </c>
      <c r="B4522" t="str">
        <f t="shared" si="869"/>
        <v>72100000</v>
      </c>
      <c r="C4522" t="str">
        <f t="shared" ref="C4522:C4527" si="870">"72100659"</f>
        <v>72100659</v>
      </c>
      <c r="D4522" t="str">
        <f t="shared" ref="D4522:D4557" si="871">"801"</f>
        <v>801</v>
      </c>
      <c r="E4522" t="str">
        <f>"89301093"</f>
        <v>89301093</v>
      </c>
      <c r="F4522" t="str">
        <f>"9255064841"</f>
        <v>9255064841</v>
      </c>
      <c r="G4522" s="1">
        <v>44922</v>
      </c>
      <c r="H4522" t="str">
        <f>"93121"</f>
        <v>93121</v>
      </c>
      <c r="I4522">
        <v>1</v>
      </c>
      <c r="J4522">
        <v>125</v>
      </c>
      <c r="K4522">
        <v>0</v>
      </c>
      <c r="L4522">
        <v>153.75</v>
      </c>
    </row>
    <row r="4523" spans="1:12" x14ac:dyDescent="0.25">
      <c r="A4523" t="str">
        <f t="shared" si="866"/>
        <v>89301000</v>
      </c>
      <c r="B4523" t="str">
        <f t="shared" si="869"/>
        <v>72100000</v>
      </c>
      <c r="C4523" t="str">
        <f t="shared" si="870"/>
        <v>72100659</v>
      </c>
      <c r="D4523" t="str">
        <f t="shared" si="871"/>
        <v>801</v>
      </c>
      <c r="E4523" t="str">
        <f>"89301093"</f>
        <v>89301093</v>
      </c>
      <c r="F4523" t="str">
        <f>"9255064841"</f>
        <v>9255064841</v>
      </c>
      <c r="G4523" s="1">
        <v>44922</v>
      </c>
      <c r="H4523" t="str">
        <f>"93124"</f>
        <v>93124</v>
      </c>
      <c r="I4523">
        <v>1</v>
      </c>
      <c r="J4523">
        <v>173</v>
      </c>
      <c r="K4523">
        <v>0</v>
      </c>
      <c r="L4523">
        <v>212.79</v>
      </c>
    </row>
    <row r="4524" spans="1:12" x14ac:dyDescent="0.25">
      <c r="A4524" t="str">
        <f t="shared" si="866"/>
        <v>89301000</v>
      </c>
      <c r="B4524" t="str">
        <f t="shared" si="869"/>
        <v>72100000</v>
      </c>
      <c r="C4524" t="str">
        <f t="shared" si="870"/>
        <v>72100659</v>
      </c>
      <c r="D4524" t="str">
        <f t="shared" si="871"/>
        <v>801</v>
      </c>
      <c r="E4524" t="str">
        <f>"89301093"</f>
        <v>89301093</v>
      </c>
      <c r="F4524" t="str">
        <f>"9255064841"</f>
        <v>9255064841</v>
      </c>
      <c r="G4524" s="1">
        <v>44922</v>
      </c>
      <c r="H4524" t="str">
        <f>"93281"</f>
        <v>93281</v>
      </c>
      <c r="I4524">
        <v>1</v>
      </c>
      <c r="J4524">
        <v>134</v>
      </c>
      <c r="K4524">
        <v>0</v>
      </c>
      <c r="L4524">
        <v>164.82</v>
      </c>
    </row>
    <row r="4525" spans="1:12" x14ac:dyDescent="0.25">
      <c r="A4525" t="str">
        <f t="shared" si="866"/>
        <v>89301000</v>
      </c>
      <c r="B4525" t="str">
        <f t="shared" si="869"/>
        <v>72100000</v>
      </c>
      <c r="C4525" t="str">
        <f t="shared" si="870"/>
        <v>72100659</v>
      </c>
      <c r="D4525" t="str">
        <f t="shared" si="871"/>
        <v>801</v>
      </c>
      <c r="E4525" t="str">
        <f>"89301091"</f>
        <v>89301091</v>
      </c>
      <c r="F4525" t="str">
        <f>"9653235724"</f>
        <v>9653235724</v>
      </c>
      <c r="G4525" s="1">
        <v>44922</v>
      </c>
      <c r="H4525" t="str">
        <f>"93121"</f>
        <v>93121</v>
      </c>
      <c r="I4525">
        <v>1</v>
      </c>
      <c r="J4525">
        <v>125</v>
      </c>
      <c r="K4525">
        <v>0</v>
      </c>
      <c r="L4525">
        <v>153.75</v>
      </c>
    </row>
    <row r="4526" spans="1:12" x14ac:dyDescent="0.25">
      <c r="A4526" t="str">
        <f t="shared" si="866"/>
        <v>89301000</v>
      </c>
      <c r="B4526" t="str">
        <f t="shared" si="869"/>
        <v>72100000</v>
      </c>
      <c r="C4526" t="str">
        <f t="shared" si="870"/>
        <v>72100659</v>
      </c>
      <c r="D4526" t="str">
        <f t="shared" si="871"/>
        <v>801</v>
      </c>
      <c r="E4526" t="str">
        <f>"89301091"</f>
        <v>89301091</v>
      </c>
      <c r="F4526" t="str">
        <f>"9653235724"</f>
        <v>9653235724</v>
      </c>
      <c r="G4526" s="1">
        <v>44922</v>
      </c>
      <c r="H4526" t="str">
        <f>"93124"</f>
        <v>93124</v>
      </c>
      <c r="I4526">
        <v>1</v>
      </c>
      <c r="J4526">
        <v>173</v>
      </c>
      <c r="K4526">
        <v>0</v>
      </c>
      <c r="L4526">
        <v>212.79</v>
      </c>
    </row>
    <row r="4527" spans="1:12" x14ac:dyDescent="0.25">
      <c r="A4527" t="str">
        <f t="shared" si="866"/>
        <v>89301000</v>
      </c>
      <c r="B4527" t="str">
        <f t="shared" si="869"/>
        <v>72100000</v>
      </c>
      <c r="C4527" t="str">
        <f t="shared" si="870"/>
        <v>72100659</v>
      </c>
      <c r="D4527" t="str">
        <f t="shared" si="871"/>
        <v>801</v>
      </c>
      <c r="E4527" t="str">
        <f>"89301091"</f>
        <v>89301091</v>
      </c>
      <c r="F4527" t="str">
        <f>"9653235724"</f>
        <v>9653235724</v>
      </c>
      <c r="G4527" s="1">
        <v>44922</v>
      </c>
      <c r="H4527" t="str">
        <f>"93281"</f>
        <v>93281</v>
      </c>
      <c r="I4527">
        <v>1</v>
      </c>
      <c r="J4527">
        <v>134</v>
      </c>
      <c r="K4527">
        <v>0</v>
      </c>
      <c r="L4527">
        <v>164.82</v>
      </c>
    </row>
    <row r="4528" spans="1:12" x14ac:dyDescent="0.25">
      <c r="A4528" t="str">
        <f t="shared" si="866"/>
        <v>89301000</v>
      </c>
      <c r="B4528" t="str">
        <f t="shared" ref="B4528:B4545" si="872">"02004000"</f>
        <v>02004000</v>
      </c>
      <c r="C4528" t="str">
        <f t="shared" ref="C4528:C4545" si="873">"02004561"</f>
        <v>02004561</v>
      </c>
      <c r="D4528" t="str">
        <f t="shared" si="871"/>
        <v>801</v>
      </c>
      <c r="E4528" t="str">
        <f t="shared" ref="E4528:E4545" si="874">"89301101"</f>
        <v>89301101</v>
      </c>
      <c r="F4528" t="str">
        <f t="shared" ref="F4528:F4545" si="875">"2112270424"</f>
        <v>2112270424</v>
      </c>
      <c r="G4528" s="1">
        <v>44888</v>
      </c>
      <c r="H4528" t="str">
        <f>"81655"</f>
        <v>81655</v>
      </c>
      <c r="I4528">
        <v>2</v>
      </c>
      <c r="J4528">
        <v>1144</v>
      </c>
      <c r="K4528">
        <v>0</v>
      </c>
      <c r="L4528">
        <v>892.32</v>
      </c>
    </row>
    <row r="4529" spans="1:12" x14ac:dyDescent="0.25">
      <c r="A4529" t="str">
        <f t="shared" si="866"/>
        <v>89301000</v>
      </c>
      <c r="B4529" t="str">
        <f t="shared" si="872"/>
        <v>02004000</v>
      </c>
      <c r="C4529" t="str">
        <f t="shared" si="873"/>
        <v>02004561</v>
      </c>
      <c r="D4529" t="str">
        <f t="shared" si="871"/>
        <v>801</v>
      </c>
      <c r="E4529" t="str">
        <f t="shared" si="874"/>
        <v>89301101</v>
      </c>
      <c r="F4529" t="str">
        <f t="shared" si="875"/>
        <v>2112270424</v>
      </c>
      <c r="G4529" s="1">
        <v>44888</v>
      </c>
      <c r="H4529" t="str">
        <f>"81665"</f>
        <v>81665</v>
      </c>
      <c r="I4529">
        <v>1</v>
      </c>
      <c r="J4529">
        <v>1790</v>
      </c>
      <c r="K4529">
        <v>0</v>
      </c>
      <c r="L4529">
        <v>1396.2</v>
      </c>
    </row>
    <row r="4530" spans="1:12" x14ac:dyDescent="0.25">
      <c r="A4530" t="str">
        <f t="shared" si="866"/>
        <v>89301000</v>
      </c>
      <c r="B4530" t="str">
        <f t="shared" si="872"/>
        <v>02004000</v>
      </c>
      <c r="C4530" t="str">
        <f t="shared" si="873"/>
        <v>02004561</v>
      </c>
      <c r="D4530" t="str">
        <f t="shared" si="871"/>
        <v>801</v>
      </c>
      <c r="E4530" t="str">
        <f t="shared" si="874"/>
        <v>89301101</v>
      </c>
      <c r="F4530" t="str">
        <f t="shared" si="875"/>
        <v>2112270424</v>
      </c>
      <c r="G4530" s="1">
        <v>44888</v>
      </c>
      <c r="H4530" t="str">
        <f>"81749"</f>
        <v>81749</v>
      </c>
      <c r="I4530">
        <v>3</v>
      </c>
      <c r="J4530">
        <v>576</v>
      </c>
      <c r="K4530">
        <v>0</v>
      </c>
      <c r="L4530">
        <v>449.28</v>
      </c>
    </row>
    <row r="4531" spans="1:12" x14ac:dyDescent="0.25">
      <c r="A4531" t="str">
        <f t="shared" si="866"/>
        <v>89301000</v>
      </c>
      <c r="B4531" t="str">
        <f t="shared" si="872"/>
        <v>02004000</v>
      </c>
      <c r="C4531" t="str">
        <f t="shared" si="873"/>
        <v>02004561</v>
      </c>
      <c r="D4531" t="str">
        <f t="shared" si="871"/>
        <v>801</v>
      </c>
      <c r="E4531" t="str">
        <f t="shared" si="874"/>
        <v>89301101</v>
      </c>
      <c r="F4531" t="str">
        <f t="shared" si="875"/>
        <v>2112270424</v>
      </c>
      <c r="G4531" s="1">
        <v>44888</v>
      </c>
      <c r="H4531" t="str">
        <f>"81651"</f>
        <v>81651</v>
      </c>
      <c r="I4531">
        <v>1</v>
      </c>
      <c r="J4531">
        <v>115</v>
      </c>
      <c r="K4531">
        <v>0</v>
      </c>
      <c r="L4531">
        <v>89.7</v>
      </c>
    </row>
    <row r="4532" spans="1:12" x14ac:dyDescent="0.25">
      <c r="A4532" t="str">
        <f t="shared" si="866"/>
        <v>89301000</v>
      </c>
      <c r="B4532" t="str">
        <f t="shared" si="872"/>
        <v>02004000</v>
      </c>
      <c r="C4532" t="str">
        <f t="shared" si="873"/>
        <v>02004561</v>
      </c>
      <c r="D4532" t="str">
        <f t="shared" si="871"/>
        <v>801</v>
      </c>
      <c r="E4532" t="str">
        <f t="shared" si="874"/>
        <v>89301101</v>
      </c>
      <c r="F4532" t="str">
        <f t="shared" si="875"/>
        <v>2112270424</v>
      </c>
      <c r="G4532" s="1">
        <v>44888</v>
      </c>
      <c r="H4532" t="str">
        <f>"81657"</f>
        <v>81657</v>
      </c>
      <c r="I4532">
        <v>1</v>
      </c>
      <c r="J4532">
        <v>296</v>
      </c>
      <c r="K4532">
        <v>0</v>
      </c>
      <c r="L4532">
        <v>230.88</v>
      </c>
    </row>
    <row r="4533" spans="1:12" x14ac:dyDescent="0.25">
      <c r="A4533" t="str">
        <f t="shared" si="866"/>
        <v>89301000</v>
      </c>
      <c r="B4533" t="str">
        <f t="shared" si="872"/>
        <v>02004000</v>
      </c>
      <c r="C4533" t="str">
        <f t="shared" si="873"/>
        <v>02004561</v>
      </c>
      <c r="D4533" t="str">
        <f t="shared" si="871"/>
        <v>801</v>
      </c>
      <c r="E4533" t="str">
        <f t="shared" si="874"/>
        <v>89301101</v>
      </c>
      <c r="F4533" t="str">
        <f t="shared" si="875"/>
        <v>2112270424</v>
      </c>
      <c r="G4533" s="1">
        <v>44888</v>
      </c>
      <c r="H4533" t="str">
        <f>"81659"</f>
        <v>81659</v>
      </c>
      <c r="I4533">
        <v>1</v>
      </c>
      <c r="J4533">
        <v>311</v>
      </c>
      <c r="K4533">
        <v>0</v>
      </c>
      <c r="L4533">
        <v>242.58</v>
      </c>
    </row>
    <row r="4534" spans="1:12" x14ac:dyDescent="0.25">
      <c r="A4534" t="str">
        <f t="shared" si="866"/>
        <v>89301000</v>
      </c>
      <c r="B4534" t="str">
        <f t="shared" si="872"/>
        <v>02004000</v>
      </c>
      <c r="C4534" t="str">
        <f t="shared" si="873"/>
        <v>02004561</v>
      </c>
      <c r="D4534" t="str">
        <f t="shared" si="871"/>
        <v>801</v>
      </c>
      <c r="E4534" t="str">
        <f t="shared" si="874"/>
        <v>89301101</v>
      </c>
      <c r="F4534" t="str">
        <f t="shared" si="875"/>
        <v>2112270424</v>
      </c>
      <c r="G4534" s="1">
        <v>44888</v>
      </c>
      <c r="H4534" t="str">
        <f>"81339"</f>
        <v>81339</v>
      </c>
      <c r="I4534">
        <v>2</v>
      </c>
      <c r="J4534">
        <v>1348</v>
      </c>
      <c r="K4534">
        <v>0</v>
      </c>
      <c r="L4534">
        <v>1051.44</v>
      </c>
    </row>
    <row r="4535" spans="1:12" x14ac:dyDescent="0.25">
      <c r="A4535" t="str">
        <f t="shared" si="866"/>
        <v>89301000</v>
      </c>
      <c r="B4535" t="str">
        <f t="shared" si="872"/>
        <v>02004000</v>
      </c>
      <c r="C4535" t="str">
        <f t="shared" si="873"/>
        <v>02004561</v>
      </c>
      <c r="D4535" t="str">
        <f t="shared" si="871"/>
        <v>801</v>
      </c>
      <c r="E4535" t="str">
        <f t="shared" si="874"/>
        <v>89301101</v>
      </c>
      <c r="F4535" t="str">
        <f t="shared" si="875"/>
        <v>2112270424</v>
      </c>
      <c r="G4535" s="1">
        <v>44888</v>
      </c>
      <c r="H4535" t="str">
        <f>"81461"</f>
        <v>81461</v>
      </c>
      <c r="I4535">
        <v>1</v>
      </c>
      <c r="J4535">
        <v>498</v>
      </c>
      <c r="K4535">
        <v>0</v>
      </c>
      <c r="L4535">
        <v>388.44</v>
      </c>
    </row>
    <row r="4536" spans="1:12" x14ac:dyDescent="0.25">
      <c r="A4536" t="str">
        <f t="shared" si="866"/>
        <v>89301000</v>
      </c>
      <c r="B4536" t="str">
        <f t="shared" si="872"/>
        <v>02004000</v>
      </c>
      <c r="C4536" t="str">
        <f t="shared" si="873"/>
        <v>02004561</v>
      </c>
      <c r="D4536" t="str">
        <f t="shared" si="871"/>
        <v>801</v>
      </c>
      <c r="E4536" t="str">
        <f t="shared" si="874"/>
        <v>89301101</v>
      </c>
      <c r="F4536" t="str">
        <f t="shared" si="875"/>
        <v>2112270424</v>
      </c>
      <c r="G4536" s="1">
        <v>44888</v>
      </c>
      <c r="H4536" t="str">
        <f>"81521"</f>
        <v>81521</v>
      </c>
      <c r="I4536">
        <v>1</v>
      </c>
      <c r="J4536">
        <v>54</v>
      </c>
      <c r="K4536">
        <v>0</v>
      </c>
      <c r="L4536">
        <v>42.12</v>
      </c>
    </row>
    <row r="4537" spans="1:12" x14ac:dyDescent="0.25">
      <c r="A4537" t="str">
        <f t="shared" si="866"/>
        <v>89301000</v>
      </c>
      <c r="B4537" t="str">
        <f t="shared" si="872"/>
        <v>02004000</v>
      </c>
      <c r="C4537" t="str">
        <f t="shared" si="873"/>
        <v>02004561</v>
      </c>
      <c r="D4537" t="str">
        <f t="shared" si="871"/>
        <v>801</v>
      </c>
      <c r="E4537" t="str">
        <f t="shared" si="874"/>
        <v>89301101</v>
      </c>
      <c r="F4537" t="str">
        <f t="shared" si="875"/>
        <v>2112270424</v>
      </c>
      <c r="G4537" s="1">
        <v>44888</v>
      </c>
      <c r="H4537" t="str">
        <f>"81549"</f>
        <v>81549</v>
      </c>
      <c r="I4537">
        <v>1</v>
      </c>
      <c r="J4537">
        <v>113</v>
      </c>
      <c r="K4537">
        <v>0</v>
      </c>
      <c r="L4537">
        <v>88.14</v>
      </c>
    </row>
    <row r="4538" spans="1:12" x14ac:dyDescent="0.25">
      <c r="A4538" t="str">
        <f t="shared" si="866"/>
        <v>89301000</v>
      </c>
      <c r="B4538" t="str">
        <f t="shared" si="872"/>
        <v>02004000</v>
      </c>
      <c r="C4538" t="str">
        <f t="shared" si="873"/>
        <v>02004561</v>
      </c>
      <c r="D4538" t="str">
        <f t="shared" si="871"/>
        <v>801</v>
      </c>
      <c r="E4538" t="str">
        <f t="shared" si="874"/>
        <v>89301101</v>
      </c>
      <c r="F4538" t="str">
        <f t="shared" si="875"/>
        <v>2112270424</v>
      </c>
      <c r="G4538" s="1">
        <v>44888</v>
      </c>
      <c r="H4538" t="str">
        <f>"81645"</f>
        <v>81645</v>
      </c>
      <c r="I4538">
        <v>5</v>
      </c>
      <c r="J4538">
        <v>75</v>
      </c>
      <c r="K4538">
        <v>0</v>
      </c>
      <c r="L4538">
        <v>58.5</v>
      </c>
    </row>
    <row r="4539" spans="1:12" x14ac:dyDescent="0.25">
      <c r="A4539" t="str">
        <f t="shared" si="866"/>
        <v>89301000</v>
      </c>
      <c r="B4539" t="str">
        <f t="shared" si="872"/>
        <v>02004000</v>
      </c>
      <c r="C4539" t="str">
        <f t="shared" si="873"/>
        <v>02004561</v>
      </c>
      <c r="D4539" t="str">
        <f t="shared" si="871"/>
        <v>801</v>
      </c>
      <c r="E4539" t="str">
        <f t="shared" si="874"/>
        <v>89301101</v>
      </c>
      <c r="F4539" t="str">
        <f t="shared" si="875"/>
        <v>2112270424</v>
      </c>
      <c r="G4539" s="1">
        <v>44888</v>
      </c>
      <c r="H4539" t="str">
        <f>"81661"</f>
        <v>81661</v>
      </c>
      <c r="I4539">
        <v>1</v>
      </c>
      <c r="J4539">
        <v>477</v>
      </c>
      <c r="K4539">
        <v>0</v>
      </c>
      <c r="L4539">
        <v>372.06</v>
      </c>
    </row>
    <row r="4540" spans="1:12" x14ac:dyDescent="0.25">
      <c r="A4540" t="str">
        <f t="shared" si="866"/>
        <v>89301000</v>
      </c>
      <c r="B4540" t="str">
        <f t="shared" si="872"/>
        <v>02004000</v>
      </c>
      <c r="C4540" t="str">
        <f t="shared" si="873"/>
        <v>02004561</v>
      </c>
      <c r="D4540" t="str">
        <f t="shared" si="871"/>
        <v>801</v>
      </c>
      <c r="E4540" t="str">
        <f t="shared" si="874"/>
        <v>89301101</v>
      </c>
      <c r="F4540" t="str">
        <f t="shared" si="875"/>
        <v>2112270424</v>
      </c>
      <c r="G4540" s="1">
        <v>44888</v>
      </c>
      <c r="H4540" t="str">
        <f>"81663"</f>
        <v>81663</v>
      </c>
      <c r="I4540">
        <v>1</v>
      </c>
      <c r="J4540">
        <v>622</v>
      </c>
      <c r="K4540">
        <v>0</v>
      </c>
      <c r="L4540">
        <v>485.16</v>
      </c>
    </row>
    <row r="4541" spans="1:12" x14ac:dyDescent="0.25">
      <c r="A4541" t="str">
        <f t="shared" si="866"/>
        <v>89301000</v>
      </c>
      <c r="B4541" t="str">
        <f t="shared" si="872"/>
        <v>02004000</v>
      </c>
      <c r="C4541" t="str">
        <f t="shared" si="873"/>
        <v>02004561</v>
      </c>
      <c r="D4541" t="str">
        <f t="shared" si="871"/>
        <v>801</v>
      </c>
      <c r="E4541" t="str">
        <f t="shared" si="874"/>
        <v>89301101</v>
      </c>
      <c r="F4541" t="str">
        <f t="shared" si="875"/>
        <v>2112270424</v>
      </c>
      <c r="G4541" s="1">
        <v>44888</v>
      </c>
      <c r="H4541" t="str">
        <f>"81751"</f>
        <v>81751</v>
      </c>
      <c r="I4541">
        <v>1</v>
      </c>
      <c r="J4541">
        <v>411</v>
      </c>
      <c r="K4541">
        <v>0</v>
      </c>
      <c r="L4541">
        <v>320.58</v>
      </c>
    </row>
    <row r="4542" spans="1:12" x14ac:dyDescent="0.25">
      <c r="A4542" t="str">
        <f t="shared" si="866"/>
        <v>89301000</v>
      </c>
      <c r="B4542" t="str">
        <f t="shared" si="872"/>
        <v>02004000</v>
      </c>
      <c r="C4542" t="str">
        <f t="shared" si="873"/>
        <v>02004561</v>
      </c>
      <c r="D4542" t="str">
        <f t="shared" si="871"/>
        <v>801</v>
      </c>
      <c r="E4542" t="str">
        <f t="shared" si="874"/>
        <v>89301101</v>
      </c>
      <c r="F4542" t="str">
        <f t="shared" si="875"/>
        <v>2112270424</v>
      </c>
      <c r="G4542" s="1">
        <v>44888</v>
      </c>
      <c r="H4542" t="str">
        <f>"81757"</f>
        <v>81757</v>
      </c>
      <c r="I4542">
        <v>1</v>
      </c>
      <c r="J4542">
        <v>101</v>
      </c>
      <c r="K4542">
        <v>0</v>
      </c>
      <c r="L4542">
        <v>78.78</v>
      </c>
    </row>
    <row r="4543" spans="1:12" x14ac:dyDescent="0.25">
      <c r="A4543" t="str">
        <f t="shared" si="866"/>
        <v>89301000</v>
      </c>
      <c r="B4543" t="str">
        <f t="shared" si="872"/>
        <v>02004000</v>
      </c>
      <c r="C4543" t="str">
        <f t="shared" si="873"/>
        <v>02004561</v>
      </c>
      <c r="D4543" t="str">
        <f t="shared" si="871"/>
        <v>801</v>
      </c>
      <c r="E4543" t="str">
        <f t="shared" si="874"/>
        <v>89301101</v>
      </c>
      <c r="F4543" t="str">
        <f t="shared" si="875"/>
        <v>2112270424</v>
      </c>
      <c r="G4543" s="1">
        <v>44888</v>
      </c>
      <c r="H4543" t="str">
        <f>"81775"</f>
        <v>81775</v>
      </c>
      <c r="I4543">
        <v>1</v>
      </c>
      <c r="J4543">
        <v>39</v>
      </c>
      <c r="K4543">
        <v>0</v>
      </c>
      <c r="L4543">
        <v>30.42</v>
      </c>
    </row>
    <row r="4544" spans="1:12" x14ac:dyDescent="0.25">
      <c r="A4544" t="str">
        <f t="shared" si="866"/>
        <v>89301000</v>
      </c>
      <c r="B4544" t="str">
        <f t="shared" si="872"/>
        <v>02004000</v>
      </c>
      <c r="C4544" t="str">
        <f t="shared" si="873"/>
        <v>02004561</v>
      </c>
      <c r="D4544" t="str">
        <f t="shared" si="871"/>
        <v>801</v>
      </c>
      <c r="E4544" t="str">
        <f t="shared" si="874"/>
        <v>89301101</v>
      </c>
      <c r="F4544" t="str">
        <f t="shared" si="875"/>
        <v>2112270424</v>
      </c>
      <c r="G4544" s="1">
        <v>44888</v>
      </c>
      <c r="H4544" t="str">
        <f>"81777"</f>
        <v>81777</v>
      </c>
      <c r="I4544">
        <v>1</v>
      </c>
      <c r="J4544">
        <v>206</v>
      </c>
      <c r="K4544">
        <v>0</v>
      </c>
      <c r="L4544">
        <v>160.68</v>
      </c>
    </row>
    <row r="4545" spans="1:12" x14ac:dyDescent="0.25">
      <c r="A4545" t="str">
        <f t="shared" si="866"/>
        <v>89301000</v>
      </c>
      <c r="B4545" t="str">
        <f t="shared" si="872"/>
        <v>02004000</v>
      </c>
      <c r="C4545" t="str">
        <f t="shared" si="873"/>
        <v>02004561</v>
      </c>
      <c r="D4545" t="str">
        <f t="shared" si="871"/>
        <v>801</v>
      </c>
      <c r="E4545" t="str">
        <f t="shared" si="874"/>
        <v>89301101</v>
      </c>
      <c r="F4545" t="str">
        <f t="shared" si="875"/>
        <v>2112270424</v>
      </c>
      <c r="G4545" s="1">
        <v>44888</v>
      </c>
      <c r="H4545" t="str">
        <f>"97111"</f>
        <v>97111</v>
      </c>
      <c r="I4545">
        <v>1</v>
      </c>
      <c r="J4545">
        <v>18</v>
      </c>
      <c r="K4545">
        <v>0</v>
      </c>
      <c r="L4545">
        <v>14.04</v>
      </c>
    </row>
    <row r="4546" spans="1:12" x14ac:dyDescent="0.25">
      <c r="A4546" t="str">
        <f t="shared" ref="A4546:A4557" si="876">"89301000"</f>
        <v>89301000</v>
      </c>
      <c r="B4546" t="str">
        <f t="shared" ref="B4546:B4557" si="877">"72100000"</f>
        <v>72100000</v>
      </c>
      <c r="C4546" t="str">
        <f t="shared" ref="C4546:C4557" si="878">"72100659"</f>
        <v>72100659</v>
      </c>
      <c r="D4546" t="str">
        <f t="shared" si="871"/>
        <v>801</v>
      </c>
      <c r="E4546" t="str">
        <f t="shared" ref="E4546:E4557" si="879">"89301091"</f>
        <v>89301091</v>
      </c>
      <c r="F4546" t="str">
        <f>"2212280521"</f>
        <v>2212280521</v>
      </c>
      <c r="G4546" s="1">
        <v>44925</v>
      </c>
      <c r="H4546" t="str">
        <f>"93121"</f>
        <v>93121</v>
      </c>
      <c r="I4546">
        <v>1</v>
      </c>
      <c r="J4546">
        <v>125</v>
      </c>
      <c r="K4546">
        <v>0</v>
      </c>
      <c r="L4546">
        <v>153.75</v>
      </c>
    </row>
    <row r="4547" spans="1:12" x14ac:dyDescent="0.25">
      <c r="A4547" t="str">
        <f t="shared" si="876"/>
        <v>89301000</v>
      </c>
      <c r="B4547" t="str">
        <f t="shared" si="877"/>
        <v>72100000</v>
      </c>
      <c r="C4547" t="str">
        <f t="shared" si="878"/>
        <v>72100659</v>
      </c>
      <c r="D4547" t="str">
        <f t="shared" si="871"/>
        <v>801</v>
      </c>
      <c r="E4547" t="str">
        <f t="shared" si="879"/>
        <v>89301091</v>
      </c>
      <c r="F4547" t="str">
        <f>"2212280521"</f>
        <v>2212280521</v>
      </c>
      <c r="G4547" s="1">
        <v>44925</v>
      </c>
      <c r="H4547" t="str">
        <f>"93124"</f>
        <v>93124</v>
      </c>
      <c r="I4547">
        <v>1</v>
      </c>
      <c r="J4547">
        <v>173</v>
      </c>
      <c r="K4547">
        <v>0</v>
      </c>
      <c r="L4547">
        <v>212.79</v>
      </c>
    </row>
    <row r="4548" spans="1:12" x14ac:dyDescent="0.25">
      <c r="A4548" t="str">
        <f t="shared" si="876"/>
        <v>89301000</v>
      </c>
      <c r="B4548" t="str">
        <f t="shared" si="877"/>
        <v>72100000</v>
      </c>
      <c r="C4548" t="str">
        <f t="shared" si="878"/>
        <v>72100659</v>
      </c>
      <c r="D4548" t="str">
        <f t="shared" si="871"/>
        <v>801</v>
      </c>
      <c r="E4548" t="str">
        <f t="shared" si="879"/>
        <v>89301091</v>
      </c>
      <c r="F4548" t="str">
        <f>"2212280521"</f>
        <v>2212280521</v>
      </c>
      <c r="G4548" s="1">
        <v>44925</v>
      </c>
      <c r="H4548" t="str">
        <f>"93281"</f>
        <v>93281</v>
      </c>
      <c r="I4548">
        <v>1</v>
      </c>
      <c r="J4548">
        <v>134</v>
      </c>
      <c r="K4548">
        <v>0</v>
      </c>
      <c r="L4548">
        <v>164.82</v>
      </c>
    </row>
    <row r="4549" spans="1:12" x14ac:dyDescent="0.25">
      <c r="A4549" t="str">
        <f t="shared" si="876"/>
        <v>89301000</v>
      </c>
      <c r="B4549" t="str">
        <f t="shared" si="877"/>
        <v>72100000</v>
      </c>
      <c r="C4549" t="str">
        <f t="shared" si="878"/>
        <v>72100659</v>
      </c>
      <c r="D4549" t="str">
        <f t="shared" si="871"/>
        <v>801</v>
      </c>
      <c r="E4549" t="str">
        <f t="shared" si="879"/>
        <v>89301091</v>
      </c>
      <c r="F4549" t="str">
        <f>"2212280543"</f>
        <v>2212280543</v>
      </c>
      <c r="G4549" s="1">
        <v>44925</v>
      </c>
      <c r="H4549" t="str">
        <f>"93121"</f>
        <v>93121</v>
      </c>
      <c r="I4549">
        <v>1</v>
      </c>
      <c r="J4549">
        <v>125</v>
      </c>
      <c r="K4549">
        <v>0</v>
      </c>
      <c r="L4549">
        <v>153.75</v>
      </c>
    </row>
    <row r="4550" spans="1:12" x14ac:dyDescent="0.25">
      <c r="A4550" t="str">
        <f t="shared" si="876"/>
        <v>89301000</v>
      </c>
      <c r="B4550" t="str">
        <f t="shared" si="877"/>
        <v>72100000</v>
      </c>
      <c r="C4550" t="str">
        <f t="shared" si="878"/>
        <v>72100659</v>
      </c>
      <c r="D4550" t="str">
        <f t="shared" si="871"/>
        <v>801</v>
      </c>
      <c r="E4550" t="str">
        <f t="shared" si="879"/>
        <v>89301091</v>
      </c>
      <c r="F4550" t="str">
        <f>"2212280543"</f>
        <v>2212280543</v>
      </c>
      <c r="G4550" s="1">
        <v>44925</v>
      </c>
      <c r="H4550" t="str">
        <f>"93124"</f>
        <v>93124</v>
      </c>
      <c r="I4550">
        <v>1</v>
      </c>
      <c r="J4550">
        <v>173</v>
      </c>
      <c r="K4550">
        <v>0</v>
      </c>
      <c r="L4550">
        <v>212.79</v>
      </c>
    </row>
    <row r="4551" spans="1:12" x14ac:dyDescent="0.25">
      <c r="A4551" t="str">
        <f t="shared" si="876"/>
        <v>89301000</v>
      </c>
      <c r="B4551" t="str">
        <f t="shared" si="877"/>
        <v>72100000</v>
      </c>
      <c r="C4551" t="str">
        <f t="shared" si="878"/>
        <v>72100659</v>
      </c>
      <c r="D4551" t="str">
        <f t="shared" si="871"/>
        <v>801</v>
      </c>
      <c r="E4551" t="str">
        <f t="shared" si="879"/>
        <v>89301091</v>
      </c>
      <c r="F4551" t="str">
        <f>"2212280543"</f>
        <v>2212280543</v>
      </c>
      <c r="G4551" s="1">
        <v>44925</v>
      </c>
      <c r="H4551" t="str">
        <f>"93281"</f>
        <v>93281</v>
      </c>
      <c r="I4551">
        <v>1</v>
      </c>
      <c r="J4551">
        <v>134</v>
      </c>
      <c r="K4551">
        <v>0</v>
      </c>
      <c r="L4551">
        <v>164.82</v>
      </c>
    </row>
    <row r="4552" spans="1:12" x14ac:dyDescent="0.25">
      <c r="A4552" t="str">
        <f t="shared" si="876"/>
        <v>89301000</v>
      </c>
      <c r="B4552" t="str">
        <f t="shared" si="877"/>
        <v>72100000</v>
      </c>
      <c r="C4552" t="str">
        <f t="shared" si="878"/>
        <v>72100659</v>
      </c>
      <c r="D4552" t="str">
        <f t="shared" si="871"/>
        <v>801</v>
      </c>
      <c r="E4552" t="str">
        <f t="shared" si="879"/>
        <v>89301091</v>
      </c>
      <c r="F4552" t="str">
        <f>"2262280339"</f>
        <v>2262280339</v>
      </c>
      <c r="G4552" s="1">
        <v>44925</v>
      </c>
      <c r="H4552" t="str">
        <f>"93121"</f>
        <v>93121</v>
      </c>
      <c r="I4552">
        <v>1</v>
      </c>
      <c r="J4552">
        <v>125</v>
      </c>
      <c r="K4552">
        <v>0</v>
      </c>
      <c r="L4552">
        <v>153.75</v>
      </c>
    </row>
    <row r="4553" spans="1:12" x14ac:dyDescent="0.25">
      <c r="A4553" t="str">
        <f t="shared" si="876"/>
        <v>89301000</v>
      </c>
      <c r="B4553" t="str">
        <f t="shared" si="877"/>
        <v>72100000</v>
      </c>
      <c r="C4553" t="str">
        <f t="shared" si="878"/>
        <v>72100659</v>
      </c>
      <c r="D4553" t="str">
        <f t="shared" si="871"/>
        <v>801</v>
      </c>
      <c r="E4553" t="str">
        <f t="shared" si="879"/>
        <v>89301091</v>
      </c>
      <c r="F4553" t="str">
        <f>"2262280339"</f>
        <v>2262280339</v>
      </c>
      <c r="G4553" s="1">
        <v>44925</v>
      </c>
      <c r="H4553" t="str">
        <f>"93124"</f>
        <v>93124</v>
      </c>
      <c r="I4553">
        <v>1</v>
      </c>
      <c r="J4553">
        <v>173</v>
      </c>
      <c r="K4553">
        <v>0</v>
      </c>
      <c r="L4553">
        <v>212.79</v>
      </c>
    </row>
    <row r="4554" spans="1:12" x14ac:dyDescent="0.25">
      <c r="A4554" t="str">
        <f t="shared" si="876"/>
        <v>89301000</v>
      </c>
      <c r="B4554" t="str">
        <f t="shared" si="877"/>
        <v>72100000</v>
      </c>
      <c r="C4554" t="str">
        <f t="shared" si="878"/>
        <v>72100659</v>
      </c>
      <c r="D4554" t="str">
        <f t="shared" si="871"/>
        <v>801</v>
      </c>
      <c r="E4554" t="str">
        <f t="shared" si="879"/>
        <v>89301091</v>
      </c>
      <c r="F4554" t="str">
        <f>"2262280339"</f>
        <v>2262280339</v>
      </c>
      <c r="G4554" s="1">
        <v>44925</v>
      </c>
      <c r="H4554" t="str">
        <f>"93281"</f>
        <v>93281</v>
      </c>
      <c r="I4554">
        <v>1</v>
      </c>
      <c r="J4554">
        <v>134</v>
      </c>
      <c r="K4554">
        <v>0</v>
      </c>
      <c r="L4554">
        <v>164.82</v>
      </c>
    </row>
    <row r="4555" spans="1:12" x14ac:dyDescent="0.25">
      <c r="A4555" t="str">
        <f t="shared" si="876"/>
        <v>89301000</v>
      </c>
      <c r="B4555" t="str">
        <f t="shared" si="877"/>
        <v>72100000</v>
      </c>
      <c r="C4555" t="str">
        <f t="shared" si="878"/>
        <v>72100659</v>
      </c>
      <c r="D4555" t="str">
        <f t="shared" si="871"/>
        <v>801</v>
      </c>
      <c r="E4555" t="str">
        <f t="shared" si="879"/>
        <v>89301091</v>
      </c>
      <c r="F4555" t="str">
        <f>"2262280405"</f>
        <v>2262280405</v>
      </c>
      <c r="G4555" s="1">
        <v>44926</v>
      </c>
      <c r="H4555" t="str">
        <f>"93121"</f>
        <v>93121</v>
      </c>
      <c r="I4555">
        <v>1</v>
      </c>
      <c r="J4555">
        <v>125</v>
      </c>
      <c r="K4555">
        <v>0</v>
      </c>
      <c r="L4555">
        <v>153.75</v>
      </c>
    </row>
    <row r="4556" spans="1:12" x14ac:dyDescent="0.25">
      <c r="A4556" t="str">
        <f t="shared" si="876"/>
        <v>89301000</v>
      </c>
      <c r="B4556" t="str">
        <f t="shared" si="877"/>
        <v>72100000</v>
      </c>
      <c r="C4556" t="str">
        <f t="shared" si="878"/>
        <v>72100659</v>
      </c>
      <c r="D4556" t="str">
        <f t="shared" si="871"/>
        <v>801</v>
      </c>
      <c r="E4556" t="str">
        <f t="shared" si="879"/>
        <v>89301091</v>
      </c>
      <c r="F4556" t="str">
        <f>"2262280405"</f>
        <v>2262280405</v>
      </c>
      <c r="G4556" s="1">
        <v>44926</v>
      </c>
      <c r="H4556" t="str">
        <f>"93124"</f>
        <v>93124</v>
      </c>
      <c r="I4556">
        <v>1</v>
      </c>
      <c r="J4556">
        <v>173</v>
      </c>
      <c r="K4556">
        <v>0</v>
      </c>
      <c r="L4556">
        <v>212.79</v>
      </c>
    </row>
    <row r="4557" spans="1:12" x14ac:dyDescent="0.25">
      <c r="A4557" t="str">
        <f t="shared" si="876"/>
        <v>89301000</v>
      </c>
      <c r="B4557" t="str">
        <f t="shared" si="877"/>
        <v>72100000</v>
      </c>
      <c r="C4557" t="str">
        <f t="shared" si="878"/>
        <v>72100659</v>
      </c>
      <c r="D4557" t="str">
        <f t="shared" si="871"/>
        <v>801</v>
      </c>
      <c r="E4557" t="str">
        <f t="shared" si="879"/>
        <v>89301091</v>
      </c>
      <c r="F4557" t="str">
        <f>"2262280405"</f>
        <v>2262280405</v>
      </c>
      <c r="G4557" s="1">
        <v>44926</v>
      </c>
      <c r="H4557" t="str">
        <f>"93281"</f>
        <v>93281</v>
      </c>
      <c r="I4557">
        <v>1</v>
      </c>
      <c r="J4557">
        <v>134</v>
      </c>
      <c r="K4557">
        <v>0</v>
      </c>
      <c r="L4557">
        <v>164.82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vypdet_89301000_KC_EXT_ALL_UV_S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Korytářová Lenka</dc:creator>
  <cp:lastModifiedBy>Korytářová Lenka</cp:lastModifiedBy>
  <dcterms:created xsi:type="dcterms:W3CDTF">2023-07-17T05:05:02Z</dcterms:created>
  <dcterms:modified xsi:type="dcterms:W3CDTF">2023-07-17T05:05:16Z</dcterms:modified>
</cp:coreProperties>
</file>